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форма месячная" sheetId="1" r:id="rId1"/>
    <sheet name="форма поквартальная" sheetId="2" r:id="rId2"/>
  </sheets>
  <definedNames>
    <definedName name="_xlnm._FilterDatabase" localSheetId="0" hidden="1">'форма месячная'!$A$260:$J$396</definedName>
    <definedName name="_xlnm.Print_Titles" localSheetId="0">'форма месячная'!$259:$260</definedName>
    <definedName name="_xlnm.Print_Titles" localSheetId="1">'форма поквартальная'!$4:$6</definedName>
  </definedNames>
  <calcPr fullCalcOnLoad="1"/>
</workbook>
</file>

<file path=xl/sharedStrings.xml><?xml version="1.0" encoding="utf-8"?>
<sst xmlns="http://schemas.openxmlformats.org/spreadsheetml/2006/main" count="854" uniqueCount="167">
  <si>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</si>
  <si>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</si>
  <si>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</si>
  <si>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</si>
  <si>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</si>
  <si>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</si>
  <si>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</si>
  <si>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</si>
  <si>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</si>
  <si>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</si>
  <si>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</si>
  <si>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</si>
  <si>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</si>
  <si>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</si>
  <si>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</si>
  <si>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</si>
  <si>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</si>
  <si>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</si>
  <si>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</si>
  <si>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</si>
  <si>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</si>
  <si>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</si>
  <si>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</si>
  <si>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</si>
  <si>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</si>
  <si>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</si>
  <si>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</si>
  <si>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</si>
  <si>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</si>
  <si>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</si>
  <si>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</si>
  <si>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</si>
  <si>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</si>
  <si>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</si>
  <si>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</si>
  <si>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</si>
  <si>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</si>
  <si>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</si>
  <si>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</si>
  <si>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</si>
  <si>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</si>
  <si>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</si>
  <si>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</si>
  <si>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</si>
  <si>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</si>
  <si>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</si>
  <si>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</si>
  <si>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</si>
  <si>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</si>
  <si>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</si>
  <si>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</si>
  <si>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</si>
  <si>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</si>
  <si>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</si>
  <si>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</si>
  <si>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</si>
  <si>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</si>
  <si>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</si>
  <si>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</si>
  <si>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</si>
  <si>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</si>
  <si>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</si>
  <si>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</si>
  <si>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</si>
  <si>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</si>
  <si>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</si>
  <si>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</si>
  <si>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</si>
  <si>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</si>
  <si>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</si>
  <si>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</si>
  <si>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</si>
  <si>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</si>
  <si>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</si>
  <si>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</si>
  <si>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</si>
  <si>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</si>
  <si>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</si>
  <si>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</si>
  <si>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</si>
  <si>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</si>
  <si>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</si>
  <si>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</si>
  <si>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</si>
  <si>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</si>
  <si>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</si>
  <si>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</si>
  <si>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</si>
  <si>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</si>
  <si>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</si>
  <si>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</si>
  <si>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</si>
  <si>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</si>
  <si>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</si>
  <si>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</si>
  <si>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</si>
  <si>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</si>
  <si>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</si>
  <si>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</si>
  <si>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</si>
  <si>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</si>
  <si>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</si>
  <si>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</si>
  <si>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</si>
  <si>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</si>
  <si>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</si>
  <si>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</si>
  <si>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</si>
  <si>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</si>
  <si>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</si>
  <si>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</si>
  <si>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</si>
  <si>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Уточненная роспись на</t>
  </si>
  <si>
    <t>год</t>
  </si>
  <si>
    <t>тыс.руб.</t>
  </si>
  <si>
    <t>163</t>
  </si>
  <si>
    <t>177</t>
  </si>
  <si>
    <t>188</t>
  </si>
  <si>
    <t>902</t>
  </si>
  <si>
    <t>Итого</t>
  </si>
  <si>
    <t>Резерв</t>
  </si>
  <si>
    <t>Госполномочия</t>
  </si>
  <si>
    <t>Нераспределенные средства (программы)</t>
  </si>
  <si>
    <t>% кассового исполнения к плану</t>
  </si>
  <si>
    <t>года</t>
  </si>
  <si>
    <t>Наименование ГРБС (Главного распорядителя бюджетных средств)</t>
  </si>
  <si>
    <t>Кассовый расход с начала года</t>
  </si>
  <si>
    <t>% исполнения по переходящим обязательствам 2006 года</t>
  </si>
  <si>
    <t>Примечание</t>
  </si>
  <si>
    <t>в т.ч. по обязательствам переходящим с 2006 года</t>
  </si>
  <si>
    <t>поверка</t>
  </si>
  <si>
    <t>Итого по КВСР 902 в т.ч.:</t>
  </si>
  <si>
    <t>Итого по КВСР 188 в т.ч.:</t>
  </si>
  <si>
    <t>Итого по КВСР 177 в т.ч.:</t>
  </si>
  <si>
    <t>Итого по КВСР 937 в т.ч.:</t>
  </si>
  <si>
    <t>9 месячев</t>
  </si>
  <si>
    <t>9 месяцев</t>
  </si>
  <si>
    <t xml:space="preserve">Анализ исполнения бюджета г.Перми по расходам на 1 августа 2007 года </t>
  </si>
  <si>
    <t>Оперативный анализ исполнения бюджета г.Перми по расходам на 1 июня 2007 года</t>
  </si>
  <si>
    <t>Наименование ГРБС</t>
  </si>
  <si>
    <t>Уточненная роспись 1 полугодия</t>
  </si>
  <si>
    <t>% кассового исполнения плана 1 полугодия</t>
  </si>
  <si>
    <t>Итого по КВСР 176 в т.ч.:</t>
  </si>
  <si>
    <t>Итого по КВСР 187 в т.ч.:</t>
  </si>
  <si>
    <t>Итого по КВСР 901 в т.ч.:</t>
  </si>
  <si>
    <t>Программы</t>
  </si>
  <si>
    <t>Нераспределенные госполномочия</t>
  </si>
  <si>
    <t>Отклонение от расчетного уровня исполнения плана 1 полугодия (70,8%)</t>
  </si>
  <si>
    <t>Уточненный годовой план</t>
  </si>
  <si>
    <t>% кассового исполнения плана 2007 года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</si>
  <si>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</si>
  <si>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</si>
  <si>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</si>
  <si>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</si>
  <si>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</si>
  <si>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% кассового исполнения плана 9 месяцев</t>
  </si>
  <si>
    <t xml:space="preserve">Уточненная роспись на 9 месяцев </t>
  </si>
  <si>
    <t>Отклонение от расчетного уровня исполнения плана 9 месяцев (70%)</t>
  </si>
  <si>
    <t>зарезервированные средства на погашение кредиторской задолженности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</si>
  <si>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</si>
  <si>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</si>
  <si>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</si>
  <si>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Оперативный анализ исполнения бюджета г.Перми по расходам на 01 сентября 2007 года</t>
  </si>
  <si>
    <t>Итого по КВСР 926 в т.ч.:</t>
  </si>
  <si>
    <t>926</t>
  </si>
  <si>
    <t>Комитет по молодежной политике</t>
  </si>
  <si>
    <t>Департамент промышленной политики, инвестиций и предпринимательства администрации города Перми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</si>
</sst>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4" fillId="0" borderId="1" xfId="0" applyNumberFormat="1" applyFont="1" applyBorder="1" applyAlignment="1">
      <alignment horizontal="right" wrapText="1"/>
    </xf>
    <xf numFmtId="171" fontId="3" fillId="0" borderId="1" xfId="0" applyNumberFormat="1" applyFont="1" applyBorder="1" applyAlignment="1">
      <alignment horizontal="right" wrapText="1"/>
    </xf>
    <xf numFmtId="171" fontId="4" fillId="2" borderId="1" xfId="0" applyNumberFormat="1" applyFont="1" applyFill="1" applyBorder="1" applyAlignment="1">
      <alignment horizontal="right" wrapText="1"/>
    </xf>
    <xf numFmtId="171" fontId="4" fillId="2" borderId="1" xfId="0" applyNumberFormat="1" applyFont="1" applyFill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0" applyNumberFormat="1" applyFont="1" applyFill="1" applyAlignment="1">
      <alignment/>
    </xf>
    <xf numFmtId="171" fontId="4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right" wrapText="1"/>
    </xf>
    <xf numFmtId="171" fontId="4" fillId="0" borderId="1" xfId="0" applyNumberFormat="1" applyFont="1" applyFill="1" applyBorder="1" applyAlignment="1">
      <alignment horizontal="right" wrapText="1"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9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10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171" fontId="9" fillId="0" borderId="1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71" fontId="12" fillId="2" borderId="1" xfId="0" applyNumberFormat="1" applyFont="1" applyFill="1" applyBorder="1" applyAlignment="1">
      <alignment horizontal="right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71" fontId="13" fillId="0" borderId="1" xfId="0" applyNumberFormat="1" applyFont="1" applyBorder="1" applyAlignment="1">
      <alignment horizontal="righ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/>
    </xf>
    <xf numFmtId="171" fontId="12" fillId="2" borderId="1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/>
    </xf>
    <xf numFmtId="171" fontId="13" fillId="0" borderId="1" xfId="0" applyNumberFormat="1" applyFont="1" applyFill="1" applyBorder="1" applyAlignment="1">
      <alignment horizontal="right" vertical="center" wrapText="1"/>
    </xf>
    <xf numFmtId="171" fontId="13" fillId="0" borderId="1" xfId="20" applyNumberFormat="1" applyFont="1" applyBorder="1" applyAlignment="1">
      <alignment horizontal="right" vertical="center" wrapText="1"/>
    </xf>
    <xf numFmtId="171" fontId="3" fillId="3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4" fillId="0" borderId="3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8"/>
  <sheetViews>
    <sheetView tabSelected="1" workbookViewId="0" topLeftCell="A257">
      <pane xSplit="3" ySplit="4" topLeftCell="D261" activePane="bottomRight" state="frozen"/>
      <selection pane="topLeft" activeCell="A257" sqref="A257"/>
      <selection pane="topRight" activeCell="D257" sqref="D257"/>
      <selection pane="bottomLeft" activeCell="A261" sqref="A261"/>
      <selection pane="bottomRight" activeCell="B398" sqref="B398:I398"/>
    </sheetView>
  </sheetViews>
  <sheetFormatPr defaultColWidth="9.140625" defaultRowHeight="12.75" outlineLevelRow="1"/>
  <cols>
    <col min="1" max="1" width="10.8515625" style="1" customWidth="1"/>
    <col min="2" max="2" width="43.28125" style="1" customWidth="1"/>
    <col min="3" max="3" width="35.00390625" style="1" customWidth="1"/>
    <col min="4" max="4" width="11.8515625" style="43" customWidth="1"/>
    <col min="5" max="5" width="11.421875" style="44" customWidth="1"/>
    <col min="6" max="6" width="11.7109375" style="44" customWidth="1"/>
    <col min="7" max="7" width="13.421875" style="44" customWidth="1"/>
    <col min="8" max="8" width="12.421875" style="3" customWidth="1"/>
    <col min="9" max="9" width="15.7109375" style="1" customWidth="1"/>
    <col min="10" max="10" width="12.421875" style="1" customWidth="1"/>
    <col min="11" max="16384" width="9.140625" style="1" customWidth="1"/>
  </cols>
  <sheetData>
    <row r="1" spans="1:8" s="2" customFormat="1" ht="12.75" customHeight="1" hidden="1">
      <c r="A1" s="107" t="s">
        <v>138</v>
      </c>
      <c r="B1" s="107"/>
      <c r="C1" s="107"/>
      <c r="D1" s="107"/>
      <c r="E1" s="107"/>
      <c r="F1" s="107"/>
      <c r="G1" s="107"/>
      <c r="H1" s="107"/>
    </row>
    <row r="2" ht="12.75" customHeight="1" hidden="1">
      <c r="H2" s="3" t="s">
        <v>114</v>
      </c>
    </row>
    <row r="3" spans="1:8" s="2" customFormat="1" ht="23.25" customHeight="1" hidden="1">
      <c r="A3" s="99" t="s">
        <v>1</v>
      </c>
      <c r="B3" s="99" t="s">
        <v>139</v>
      </c>
      <c r="C3" s="99" t="s">
        <v>78</v>
      </c>
      <c r="D3" s="45"/>
      <c r="E3" s="101" t="s">
        <v>140</v>
      </c>
      <c r="F3" s="103" t="s">
        <v>126</v>
      </c>
      <c r="G3" s="46"/>
      <c r="H3" s="97" t="s">
        <v>141</v>
      </c>
    </row>
    <row r="4" spans="1:8" s="2" customFormat="1" ht="32.25" customHeight="1" hidden="1">
      <c r="A4" s="100"/>
      <c r="B4" s="100"/>
      <c r="C4" s="100"/>
      <c r="D4" s="47"/>
      <c r="E4" s="102"/>
      <c r="F4" s="104"/>
      <c r="G4" s="48"/>
      <c r="H4" s="97"/>
    </row>
    <row r="5" spans="1:8" s="2" customFormat="1" ht="25.5" hidden="1">
      <c r="A5" s="4" t="s">
        <v>115</v>
      </c>
      <c r="B5" s="5" t="s">
        <v>2</v>
      </c>
      <c r="C5" s="5" t="s">
        <v>77</v>
      </c>
      <c r="D5" s="49"/>
      <c r="E5" s="49">
        <f>SUM(E6:E7)</f>
        <v>248390.6</v>
      </c>
      <c r="F5" s="49">
        <f>SUM(F6)</f>
        <v>40239.8</v>
      </c>
      <c r="G5" s="49"/>
      <c r="H5" s="50">
        <f aca="true" t="shared" si="0" ref="H5:H68">SUM(F5/E5*100)</f>
        <v>16.20021047495356</v>
      </c>
    </row>
    <row r="6" spans="1:8" ht="12.75" hidden="1">
      <c r="A6" s="6"/>
      <c r="B6" s="7"/>
      <c r="C6" s="7" t="s">
        <v>74</v>
      </c>
      <c r="D6" s="51"/>
      <c r="E6" s="52">
        <v>248384.6</v>
      </c>
      <c r="F6" s="52">
        <v>40239.8</v>
      </c>
      <c r="G6" s="52"/>
      <c r="H6" s="53">
        <f t="shared" si="0"/>
        <v>16.200601808646752</v>
      </c>
    </row>
    <row r="7" spans="1:8" ht="12.75" hidden="1">
      <c r="A7" s="6"/>
      <c r="B7" s="7"/>
      <c r="C7" s="7" t="s">
        <v>75</v>
      </c>
      <c r="D7" s="51"/>
      <c r="E7" s="52">
        <v>6</v>
      </c>
      <c r="F7" s="52"/>
      <c r="G7" s="52"/>
      <c r="H7" s="53"/>
    </row>
    <row r="8" spans="1:8" s="2" customFormat="1" ht="12.75" hidden="1">
      <c r="A8" s="4" t="s">
        <v>116</v>
      </c>
      <c r="B8" s="5" t="s">
        <v>3</v>
      </c>
      <c r="C8" s="5" t="s">
        <v>142</v>
      </c>
      <c r="D8" s="49"/>
      <c r="E8" s="49">
        <f>SUM(E9)</f>
        <v>11243.2</v>
      </c>
      <c r="F8" s="49">
        <f>SUM(F9)</f>
        <v>6097.2</v>
      </c>
      <c r="G8" s="49"/>
      <c r="H8" s="50">
        <f t="shared" si="0"/>
        <v>54.23011242350931</v>
      </c>
    </row>
    <row r="9" spans="1:8" ht="12.75" hidden="1">
      <c r="A9" s="6"/>
      <c r="B9" s="7"/>
      <c r="C9" s="7" t="s">
        <v>74</v>
      </c>
      <c r="D9" s="51"/>
      <c r="E9" s="52">
        <v>11243.2</v>
      </c>
      <c r="F9" s="52">
        <v>6097.2</v>
      </c>
      <c r="G9" s="52"/>
      <c r="H9" s="53">
        <f t="shared" si="0"/>
        <v>54.23011242350931</v>
      </c>
    </row>
    <row r="10" spans="1:8" s="2" customFormat="1" ht="12.75" hidden="1">
      <c r="A10" s="4" t="s">
        <v>117</v>
      </c>
      <c r="B10" s="5" t="s">
        <v>4</v>
      </c>
      <c r="C10" s="5" t="s">
        <v>143</v>
      </c>
      <c r="D10" s="49"/>
      <c r="E10" s="49">
        <f>SUM(E11:E12)</f>
        <v>427910.60000000003</v>
      </c>
      <c r="F10" s="49">
        <f>SUM(F11)</f>
        <v>256900.9</v>
      </c>
      <c r="G10" s="49"/>
      <c r="H10" s="50">
        <f t="shared" si="0"/>
        <v>60.03611502028694</v>
      </c>
    </row>
    <row r="11" spans="1:8" ht="12.75" hidden="1">
      <c r="A11" s="6"/>
      <c r="B11" s="7"/>
      <c r="C11" s="7" t="s">
        <v>74</v>
      </c>
      <c r="D11" s="51"/>
      <c r="E11" s="52">
        <v>352810.9</v>
      </c>
      <c r="F11" s="52">
        <v>256900.9</v>
      </c>
      <c r="G11" s="52"/>
      <c r="H11" s="53">
        <f t="shared" si="0"/>
        <v>72.81546573532734</v>
      </c>
    </row>
    <row r="12" spans="1:8" ht="12.75" hidden="1">
      <c r="A12" s="6"/>
      <c r="B12" s="7"/>
      <c r="C12" s="7" t="s">
        <v>75</v>
      </c>
      <c r="D12" s="51"/>
      <c r="E12" s="52">
        <v>75099.7</v>
      </c>
      <c r="F12" s="52">
        <v>8168.5</v>
      </c>
      <c r="G12" s="52"/>
      <c r="H12" s="53">
        <f t="shared" si="0"/>
        <v>10.876874341708422</v>
      </c>
    </row>
    <row r="13" spans="1:8" s="2" customFormat="1" ht="25.5" hidden="1">
      <c r="A13" s="4" t="s">
        <v>118</v>
      </c>
      <c r="B13" s="5" t="s">
        <v>0</v>
      </c>
      <c r="C13" s="5" t="s">
        <v>144</v>
      </c>
      <c r="D13" s="49"/>
      <c r="E13" s="49">
        <f>SUM(E14:E15)</f>
        <v>219887.19999999998</v>
      </c>
      <c r="F13" s="49">
        <f>SUM(F14)</f>
        <v>140859.5</v>
      </c>
      <c r="G13" s="49"/>
      <c r="H13" s="50">
        <f t="shared" si="0"/>
        <v>64.05989070759918</v>
      </c>
    </row>
    <row r="14" spans="1:8" ht="12.75" hidden="1">
      <c r="A14" s="6"/>
      <c r="B14" s="7"/>
      <c r="C14" s="7" t="s">
        <v>74</v>
      </c>
      <c r="D14" s="51"/>
      <c r="E14" s="52">
        <v>219884.8</v>
      </c>
      <c r="F14" s="52">
        <v>140859.5</v>
      </c>
      <c r="G14" s="52"/>
      <c r="H14" s="53">
        <f t="shared" si="0"/>
        <v>64.06058990889775</v>
      </c>
    </row>
    <row r="15" spans="1:8" ht="12.75" hidden="1">
      <c r="A15" s="6"/>
      <c r="B15" s="7"/>
      <c r="C15" s="7" t="s">
        <v>75</v>
      </c>
      <c r="D15" s="51"/>
      <c r="E15" s="52">
        <v>2.4</v>
      </c>
      <c r="F15" s="51"/>
      <c r="G15" s="51"/>
      <c r="H15" s="53"/>
    </row>
    <row r="16" spans="1:8" s="2" customFormat="1" ht="25.5" hidden="1">
      <c r="A16" s="4" t="s">
        <v>5</v>
      </c>
      <c r="B16" s="5" t="s">
        <v>6</v>
      </c>
      <c r="C16" s="5" t="s">
        <v>79</v>
      </c>
      <c r="D16" s="49"/>
      <c r="E16" s="49">
        <f>SUM(E17:E19)</f>
        <v>171221.8</v>
      </c>
      <c r="F16" s="49">
        <f>SUM(F17:F18)</f>
        <v>127215.70000000001</v>
      </c>
      <c r="G16" s="49"/>
      <c r="H16" s="50">
        <f t="shared" si="0"/>
        <v>74.29877503915975</v>
      </c>
    </row>
    <row r="17" spans="1:8" ht="12.75" hidden="1">
      <c r="A17" s="6"/>
      <c r="B17" s="7"/>
      <c r="C17" s="7" t="s">
        <v>74</v>
      </c>
      <c r="D17" s="51"/>
      <c r="E17" s="52">
        <v>163552.1</v>
      </c>
      <c r="F17" s="52">
        <v>127103.6</v>
      </c>
      <c r="G17" s="52"/>
      <c r="H17" s="53">
        <f t="shared" si="0"/>
        <v>77.7144408417868</v>
      </c>
    </row>
    <row r="18" spans="1:8" ht="38.25" hidden="1">
      <c r="A18" s="6"/>
      <c r="B18" s="7"/>
      <c r="C18" s="7" t="s">
        <v>76</v>
      </c>
      <c r="D18" s="51"/>
      <c r="E18" s="52">
        <v>2472.9</v>
      </c>
      <c r="F18" s="52">
        <v>112.1</v>
      </c>
      <c r="G18" s="52"/>
      <c r="H18" s="53">
        <f t="shared" si="0"/>
        <v>4.533139229245015</v>
      </c>
    </row>
    <row r="19" spans="1:8" ht="12.75" hidden="1">
      <c r="A19" s="6"/>
      <c r="B19" s="7"/>
      <c r="C19" s="7" t="s">
        <v>75</v>
      </c>
      <c r="D19" s="51"/>
      <c r="E19" s="52">
        <v>5196.8</v>
      </c>
      <c r="F19" s="51"/>
      <c r="G19" s="51"/>
      <c r="H19" s="53">
        <f t="shared" si="0"/>
        <v>0</v>
      </c>
    </row>
    <row r="20" spans="1:8" s="2" customFormat="1" ht="25.5" hidden="1">
      <c r="A20" s="4" t="s">
        <v>7</v>
      </c>
      <c r="B20" s="5" t="s">
        <v>8</v>
      </c>
      <c r="C20" s="5" t="s">
        <v>80</v>
      </c>
      <c r="D20" s="49"/>
      <c r="E20" s="49">
        <f>SUM(E21:E22)</f>
        <v>16362.3</v>
      </c>
      <c r="F20" s="49">
        <f>SUM(F21:F22)</f>
        <v>10375.2</v>
      </c>
      <c r="G20" s="49"/>
      <c r="H20" s="50">
        <f t="shared" si="0"/>
        <v>63.40917841623733</v>
      </c>
    </row>
    <row r="21" spans="1:8" ht="12.75" hidden="1">
      <c r="A21" s="6"/>
      <c r="B21" s="7"/>
      <c r="C21" s="7" t="s">
        <v>74</v>
      </c>
      <c r="D21" s="51"/>
      <c r="E21" s="52">
        <v>16093.3</v>
      </c>
      <c r="F21" s="52">
        <v>10375.2</v>
      </c>
      <c r="G21" s="52"/>
      <c r="H21" s="53">
        <f t="shared" si="0"/>
        <v>64.46906476608278</v>
      </c>
    </row>
    <row r="22" spans="1:8" ht="38.25" hidden="1">
      <c r="A22" s="6"/>
      <c r="B22" s="7"/>
      <c r="C22" s="7" t="s">
        <v>76</v>
      </c>
      <c r="D22" s="51"/>
      <c r="E22" s="52">
        <v>269</v>
      </c>
      <c r="F22" s="51"/>
      <c r="G22" s="51"/>
      <c r="H22" s="53">
        <f t="shared" si="0"/>
        <v>0</v>
      </c>
    </row>
    <row r="23" spans="1:8" s="2" customFormat="1" ht="25.5" hidden="1">
      <c r="A23" s="4" t="s">
        <v>9</v>
      </c>
      <c r="B23" s="5" t="s">
        <v>10</v>
      </c>
      <c r="C23" s="5" t="s">
        <v>81</v>
      </c>
      <c r="D23" s="49"/>
      <c r="E23" s="49">
        <f>SUM(E24:E26)</f>
        <v>1050410.3</v>
      </c>
      <c r="F23" s="49">
        <f>SUM(F24:F26)</f>
        <v>526318.2</v>
      </c>
      <c r="G23" s="49"/>
      <c r="H23" s="50">
        <f t="shared" si="0"/>
        <v>50.10596335546214</v>
      </c>
    </row>
    <row r="24" spans="1:8" ht="12.75" hidden="1">
      <c r="A24" s="6"/>
      <c r="B24" s="7"/>
      <c r="C24" s="7" t="s">
        <v>74</v>
      </c>
      <c r="D24" s="51"/>
      <c r="E24" s="52">
        <v>551379.5</v>
      </c>
      <c r="F24" s="52">
        <v>354838.4</v>
      </c>
      <c r="G24" s="52"/>
      <c r="H24" s="53">
        <f t="shared" si="0"/>
        <v>64.35465954029847</v>
      </c>
    </row>
    <row r="25" spans="1:8" ht="12.75" hidden="1">
      <c r="A25" s="6"/>
      <c r="B25" s="7"/>
      <c r="C25" s="7" t="s">
        <v>75</v>
      </c>
      <c r="D25" s="51"/>
      <c r="E25" s="52">
        <v>231337.5</v>
      </c>
      <c r="F25" s="52">
        <v>34925.6</v>
      </c>
      <c r="G25" s="52"/>
      <c r="H25" s="53">
        <f t="shared" si="0"/>
        <v>15.09724968930675</v>
      </c>
    </row>
    <row r="26" spans="1:8" ht="38.25" hidden="1">
      <c r="A26" s="6"/>
      <c r="B26" s="7"/>
      <c r="C26" s="7" t="s">
        <v>76</v>
      </c>
      <c r="D26" s="51"/>
      <c r="E26" s="52">
        <v>267693.3</v>
      </c>
      <c r="F26" s="52">
        <v>136554.2</v>
      </c>
      <c r="G26" s="52"/>
      <c r="H26" s="53">
        <f t="shared" si="0"/>
        <v>51.011437342660436</v>
      </c>
    </row>
    <row r="27" spans="1:8" s="2" customFormat="1" ht="25.5" hidden="1">
      <c r="A27" s="4" t="s">
        <v>11</v>
      </c>
      <c r="B27" s="5" t="s">
        <v>12</v>
      </c>
      <c r="C27" s="5" t="s">
        <v>82</v>
      </c>
      <c r="D27" s="49"/>
      <c r="E27" s="49">
        <f>SUM(E28:E29)</f>
        <v>224942.80000000002</v>
      </c>
      <c r="F27" s="49">
        <f>SUM(F28:F29)</f>
        <v>142159.9</v>
      </c>
      <c r="G27" s="49"/>
      <c r="H27" s="50">
        <f t="shared" si="0"/>
        <v>63.1982441758527</v>
      </c>
    </row>
    <row r="28" spans="1:8" ht="12.75" hidden="1">
      <c r="A28" s="6"/>
      <c r="B28" s="7"/>
      <c r="C28" s="7" t="s">
        <v>74</v>
      </c>
      <c r="D28" s="51"/>
      <c r="E28" s="52">
        <v>189542.7</v>
      </c>
      <c r="F28" s="52">
        <v>126833.3</v>
      </c>
      <c r="G28" s="52"/>
      <c r="H28" s="53">
        <f t="shared" si="0"/>
        <v>66.91542327929274</v>
      </c>
    </row>
    <row r="29" spans="1:8" ht="38.25" hidden="1">
      <c r="A29" s="6"/>
      <c r="B29" s="7"/>
      <c r="C29" s="7" t="s">
        <v>76</v>
      </c>
      <c r="D29" s="51"/>
      <c r="E29" s="52">
        <v>35400.1</v>
      </c>
      <c r="F29" s="52">
        <v>15326.6</v>
      </c>
      <c r="G29" s="52"/>
      <c r="H29" s="53">
        <f t="shared" si="0"/>
        <v>43.295357922717734</v>
      </c>
    </row>
    <row r="30" spans="1:8" s="2" customFormat="1" ht="25.5" hidden="1">
      <c r="A30" s="4" t="s">
        <v>13</v>
      </c>
      <c r="B30" s="5" t="s">
        <v>14</v>
      </c>
      <c r="C30" s="5" t="s">
        <v>83</v>
      </c>
      <c r="D30" s="49"/>
      <c r="E30" s="49">
        <f>SUM(E31:E33)</f>
        <v>2804096.8000000003</v>
      </c>
      <c r="F30" s="49">
        <f>SUM(F31:F33)</f>
        <v>1988456</v>
      </c>
      <c r="G30" s="49"/>
      <c r="H30" s="50">
        <f t="shared" si="0"/>
        <v>70.91253055172703</v>
      </c>
    </row>
    <row r="31" spans="1:8" ht="12.75" hidden="1">
      <c r="A31" s="6"/>
      <c r="B31" s="7"/>
      <c r="C31" s="7" t="s">
        <v>74</v>
      </c>
      <c r="D31" s="51"/>
      <c r="E31" s="52">
        <v>1657795.5</v>
      </c>
      <c r="F31" s="52">
        <v>1230827.4</v>
      </c>
      <c r="G31" s="52"/>
      <c r="H31" s="53">
        <f t="shared" si="0"/>
        <v>74.24482694035542</v>
      </c>
    </row>
    <row r="32" spans="1:8" ht="12.75" hidden="1">
      <c r="A32" s="6"/>
      <c r="B32" s="7"/>
      <c r="C32" s="7" t="s">
        <v>75</v>
      </c>
      <c r="D32" s="51"/>
      <c r="E32" s="52">
        <v>845112.2</v>
      </c>
      <c r="F32" s="52">
        <v>607796.1</v>
      </c>
      <c r="G32" s="52"/>
      <c r="H32" s="53">
        <f t="shared" si="0"/>
        <v>71.9189830652072</v>
      </c>
    </row>
    <row r="33" spans="1:8" ht="38.25" hidden="1">
      <c r="A33" s="6"/>
      <c r="B33" s="7"/>
      <c r="C33" s="7" t="s">
        <v>76</v>
      </c>
      <c r="D33" s="51"/>
      <c r="E33" s="52">
        <v>301189.1</v>
      </c>
      <c r="F33" s="52">
        <v>149832.5</v>
      </c>
      <c r="G33" s="52"/>
      <c r="H33" s="53">
        <f t="shared" si="0"/>
        <v>49.746986195715586</v>
      </c>
    </row>
    <row r="34" spans="1:8" s="2" customFormat="1" ht="12.75" hidden="1">
      <c r="A34" s="4" t="s">
        <v>15</v>
      </c>
      <c r="B34" s="5" t="s">
        <v>16</v>
      </c>
      <c r="C34" s="5" t="s">
        <v>84</v>
      </c>
      <c r="D34" s="49"/>
      <c r="E34" s="49">
        <f>SUM(E35:E36)</f>
        <v>14622.52</v>
      </c>
      <c r="F34" s="49">
        <f>SUM(F35:F36)</f>
        <v>9711.8</v>
      </c>
      <c r="G34" s="49"/>
      <c r="H34" s="50">
        <f t="shared" si="0"/>
        <v>66.41673254678399</v>
      </c>
    </row>
    <row r="35" spans="1:8" ht="12.75" hidden="1">
      <c r="A35" s="6"/>
      <c r="B35" s="7"/>
      <c r="C35" s="7" t="s">
        <v>74</v>
      </c>
      <c r="D35" s="51"/>
      <c r="E35" s="51">
        <v>13547.62</v>
      </c>
      <c r="F35" s="52">
        <v>9008.8</v>
      </c>
      <c r="G35" s="52"/>
      <c r="H35" s="53">
        <f t="shared" si="0"/>
        <v>66.49728882268619</v>
      </c>
    </row>
    <row r="36" spans="1:8" ht="12.75" hidden="1">
      <c r="A36" s="6"/>
      <c r="B36" s="7"/>
      <c r="C36" s="7" t="s">
        <v>75</v>
      </c>
      <c r="D36" s="51"/>
      <c r="E36" s="51">
        <v>1074.9</v>
      </c>
      <c r="F36" s="52">
        <v>703</v>
      </c>
      <c r="G36" s="52"/>
      <c r="H36" s="53">
        <f t="shared" si="0"/>
        <v>65.40143269141315</v>
      </c>
    </row>
    <row r="37" spans="1:8" s="2" customFormat="1" ht="12.75" hidden="1">
      <c r="A37" s="4" t="s">
        <v>17</v>
      </c>
      <c r="B37" s="5" t="s">
        <v>18</v>
      </c>
      <c r="C37" s="5" t="s">
        <v>85</v>
      </c>
      <c r="D37" s="49"/>
      <c r="E37" s="49">
        <f>SUM(E38:E39)</f>
        <v>26763.399999999998</v>
      </c>
      <c r="F37" s="49">
        <f>SUM(F38:F39)</f>
        <v>12738.2</v>
      </c>
      <c r="G37" s="49"/>
      <c r="H37" s="50">
        <f t="shared" si="0"/>
        <v>47.595596971984136</v>
      </c>
    </row>
    <row r="38" spans="1:8" ht="12.75" hidden="1">
      <c r="A38" s="6"/>
      <c r="B38" s="7"/>
      <c r="C38" s="7" t="s">
        <v>74</v>
      </c>
      <c r="D38" s="51"/>
      <c r="E38" s="51">
        <v>25121.8</v>
      </c>
      <c r="F38" s="52">
        <v>11873.2</v>
      </c>
      <c r="G38" s="52"/>
      <c r="H38" s="53">
        <f t="shared" si="0"/>
        <v>47.26253692012515</v>
      </c>
    </row>
    <row r="39" spans="1:8" ht="12.75" hidden="1">
      <c r="A39" s="6"/>
      <c r="B39" s="7"/>
      <c r="C39" s="7" t="s">
        <v>75</v>
      </c>
      <c r="D39" s="51"/>
      <c r="E39" s="51">
        <v>1641.6</v>
      </c>
      <c r="F39" s="52">
        <v>865</v>
      </c>
      <c r="G39" s="52"/>
      <c r="H39" s="53">
        <f t="shared" si="0"/>
        <v>52.69249512670565</v>
      </c>
    </row>
    <row r="40" spans="1:8" s="2" customFormat="1" ht="12.75" hidden="1">
      <c r="A40" s="4" t="s">
        <v>19</v>
      </c>
      <c r="B40" s="5" t="s">
        <v>20</v>
      </c>
      <c r="C40" s="5" t="s">
        <v>86</v>
      </c>
      <c r="D40" s="49"/>
      <c r="E40" s="49">
        <f>SUM(E41:E42)</f>
        <v>17597.7</v>
      </c>
      <c r="F40" s="49">
        <f>SUM(F41:F42)</f>
        <v>9807.3</v>
      </c>
      <c r="G40" s="49"/>
      <c r="H40" s="50">
        <f t="shared" si="0"/>
        <v>55.73057842786272</v>
      </c>
    </row>
    <row r="41" spans="1:8" ht="12.75" hidden="1">
      <c r="A41" s="6"/>
      <c r="B41" s="7"/>
      <c r="C41" s="7" t="s">
        <v>74</v>
      </c>
      <c r="D41" s="51"/>
      <c r="E41" s="51">
        <v>16159.5</v>
      </c>
      <c r="F41" s="52">
        <v>9123.3</v>
      </c>
      <c r="G41" s="52"/>
      <c r="H41" s="53">
        <f t="shared" si="0"/>
        <v>56.457811194653296</v>
      </c>
    </row>
    <row r="42" spans="1:8" ht="12.75" hidden="1">
      <c r="A42" s="6"/>
      <c r="B42" s="7"/>
      <c r="C42" s="7" t="s">
        <v>75</v>
      </c>
      <c r="D42" s="51"/>
      <c r="E42" s="51">
        <v>1438.2</v>
      </c>
      <c r="F42" s="52">
        <v>684</v>
      </c>
      <c r="G42" s="52"/>
      <c r="H42" s="53">
        <f t="shared" si="0"/>
        <v>47.55944931163955</v>
      </c>
    </row>
    <row r="43" spans="1:8" s="2" customFormat="1" ht="12.75" hidden="1">
      <c r="A43" s="4" t="s">
        <v>21</v>
      </c>
      <c r="B43" s="5" t="s">
        <v>22</v>
      </c>
      <c r="C43" s="5" t="s">
        <v>90</v>
      </c>
      <c r="D43" s="49"/>
      <c r="E43" s="49">
        <f>SUM(E44:E45)</f>
        <v>16037.8</v>
      </c>
      <c r="F43" s="49">
        <f>SUM(F44:F45)</f>
        <v>9122.400000000001</v>
      </c>
      <c r="G43" s="49"/>
      <c r="H43" s="50">
        <f t="shared" si="0"/>
        <v>56.8806195363454</v>
      </c>
    </row>
    <row r="44" spans="1:8" ht="12.75" hidden="1">
      <c r="A44" s="6"/>
      <c r="B44" s="7"/>
      <c r="C44" s="7" t="s">
        <v>74</v>
      </c>
      <c r="D44" s="51"/>
      <c r="E44" s="51">
        <v>14811.3</v>
      </c>
      <c r="F44" s="52">
        <v>8472.7</v>
      </c>
      <c r="G44" s="52"/>
      <c r="H44" s="53">
        <f t="shared" si="0"/>
        <v>57.20429671939669</v>
      </c>
    </row>
    <row r="45" spans="1:8" ht="12.75" hidden="1">
      <c r="A45" s="6"/>
      <c r="B45" s="7"/>
      <c r="C45" s="7" t="s">
        <v>75</v>
      </c>
      <c r="D45" s="51"/>
      <c r="E45" s="51">
        <v>1226.5</v>
      </c>
      <c r="F45" s="52">
        <v>649.7</v>
      </c>
      <c r="G45" s="52"/>
      <c r="H45" s="53">
        <f t="shared" si="0"/>
        <v>52.97187117814921</v>
      </c>
    </row>
    <row r="46" spans="1:8" s="2" customFormat="1" ht="12.75" hidden="1">
      <c r="A46" s="4" t="s">
        <v>23</v>
      </c>
      <c r="B46" s="5" t="s">
        <v>24</v>
      </c>
      <c r="C46" s="5" t="s">
        <v>89</v>
      </c>
      <c r="D46" s="49"/>
      <c r="E46" s="49">
        <f>SUM(E47:E48)</f>
        <v>16988.3</v>
      </c>
      <c r="F46" s="49">
        <f>SUM(F47:F48)</f>
        <v>10860.1</v>
      </c>
      <c r="G46" s="49"/>
      <c r="H46" s="50">
        <f t="shared" si="0"/>
        <v>63.92693795141362</v>
      </c>
    </row>
    <row r="47" spans="1:8" ht="12.75" hidden="1">
      <c r="A47" s="6"/>
      <c r="B47" s="7"/>
      <c r="C47" s="7" t="s">
        <v>74</v>
      </c>
      <c r="D47" s="51"/>
      <c r="E47" s="51">
        <v>15739.5</v>
      </c>
      <c r="F47" s="52">
        <v>9991.4</v>
      </c>
      <c r="G47" s="52"/>
      <c r="H47" s="53">
        <f t="shared" si="0"/>
        <v>63.47978017090759</v>
      </c>
    </row>
    <row r="48" spans="1:8" ht="12.75" hidden="1">
      <c r="A48" s="6"/>
      <c r="B48" s="7"/>
      <c r="C48" s="7" t="s">
        <v>75</v>
      </c>
      <c r="D48" s="51"/>
      <c r="E48" s="51">
        <v>1248.8</v>
      </c>
      <c r="F48" s="52">
        <v>868.7</v>
      </c>
      <c r="G48" s="52"/>
      <c r="H48" s="53">
        <f t="shared" si="0"/>
        <v>69.5627802690583</v>
      </c>
    </row>
    <row r="49" spans="1:8" s="2" customFormat="1" ht="12.75" hidden="1">
      <c r="A49" s="4" t="s">
        <v>25</v>
      </c>
      <c r="B49" s="5" t="s">
        <v>26</v>
      </c>
      <c r="C49" s="5" t="s">
        <v>88</v>
      </c>
      <c r="D49" s="49"/>
      <c r="E49" s="49">
        <f>SUM(E50:E51)</f>
        <v>15563</v>
      </c>
      <c r="F49" s="49">
        <f>SUM(F50:F51)</f>
        <v>9469.1</v>
      </c>
      <c r="G49" s="49"/>
      <c r="H49" s="50">
        <f t="shared" si="0"/>
        <v>60.84366767332776</v>
      </c>
    </row>
    <row r="50" spans="1:8" ht="12.75" hidden="1">
      <c r="A50" s="6"/>
      <c r="B50" s="7"/>
      <c r="C50" s="7" t="s">
        <v>74</v>
      </c>
      <c r="D50" s="51"/>
      <c r="E50" s="51">
        <v>14394.7</v>
      </c>
      <c r="F50" s="52">
        <v>8847.7</v>
      </c>
      <c r="G50" s="52"/>
      <c r="H50" s="53">
        <f t="shared" si="0"/>
        <v>61.46498363981188</v>
      </c>
    </row>
    <row r="51" spans="1:8" ht="12.75" hidden="1">
      <c r="A51" s="6"/>
      <c r="B51" s="7"/>
      <c r="C51" s="7" t="s">
        <v>75</v>
      </c>
      <c r="D51" s="51"/>
      <c r="E51" s="51">
        <v>1168.3</v>
      </c>
      <c r="F51" s="52">
        <v>621.4</v>
      </c>
      <c r="G51" s="52"/>
      <c r="H51" s="53">
        <f t="shared" si="0"/>
        <v>53.18839339210819</v>
      </c>
    </row>
    <row r="52" spans="1:8" s="2" customFormat="1" ht="12.75" hidden="1">
      <c r="A52" s="4" t="s">
        <v>27</v>
      </c>
      <c r="B52" s="5" t="s">
        <v>28</v>
      </c>
      <c r="C52" s="5" t="s">
        <v>86</v>
      </c>
      <c r="D52" s="49"/>
      <c r="E52" s="49">
        <f>SUM(E53:E54)</f>
        <v>24913.5</v>
      </c>
      <c r="F52" s="49">
        <f>SUM(F53:F54)</f>
        <v>9606.5</v>
      </c>
      <c r="G52" s="49"/>
      <c r="H52" s="50">
        <f t="shared" si="0"/>
        <v>38.55941557789953</v>
      </c>
    </row>
    <row r="53" spans="1:8" ht="12.75" hidden="1">
      <c r="A53" s="6"/>
      <c r="B53" s="7"/>
      <c r="C53" s="7" t="s">
        <v>74</v>
      </c>
      <c r="D53" s="51"/>
      <c r="E53" s="51">
        <v>21954.8</v>
      </c>
      <c r="F53" s="52">
        <v>8496.7</v>
      </c>
      <c r="G53" s="52"/>
      <c r="H53" s="53">
        <f t="shared" si="0"/>
        <v>38.70087634594713</v>
      </c>
    </row>
    <row r="54" spans="1:8" ht="12.75" hidden="1">
      <c r="A54" s="6"/>
      <c r="B54" s="7"/>
      <c r="C54" s="7" t="s">
        <v>75</v>
      </c>
      <c r="D54" s="51"/>
      <c r="E54" s="51">
        <v>2958.7</v>
      </c>
      <c r="F54" s="52">
        <v>1109.8</v>
      </c>
      <c r="G54" s="52"/>
      <c r="H54" s="53">
        <f t="shared" si="0"/>
        <v>37.50971710548552</v>
      </c>
    </row>
    <row r="55" spans="1:8" s="2" customFormat="1" ht="12.75" hidden="1">
      <c r="A55" s="4" t="s">
        <v>29</v>
      </c>
      <c r="B55" s="5" t="s">
        <v>30</v>
      </c>
      <c r="C55" s="5" t="s">
        <v>87</v>
      </c>
      <c r="D55" s="49"/>
      <c r="E55" s="49">
        <f>SUM(E56:E57)</f>
        <v>4704.2</v>
      </c>
      <c r="F55" s="49">
        <f>SUM(F56:F57)</f>
        <v>2126.7</v>
      </c>
      <c r="G55" s="49"/>
      <c r="H55" s="50">
        <f t="shared" si="0"/>
        <v>45.20853705199608</v>
      </c>
    </row>
    <row r="56" spans="1:8" ht="12.75" hidden="1">
      <c r="A56" s="6"/>
      <c r="B56" s="7"/>
      <c r="C56" s="7" t="s">
        <v>74</v>
      </c>
      <c r="D56" s="51"/>
      <c r="E56" s="51">
        <v>4461.9</v>
      </c>
      <c r="F56" s="52">
        <v>1935.5</v>
      </c>
      <c r="G56" s="52"/>
      <c r="H56" s="53">
        <f t="shared" si="0"/>
        <v>43.378381407023916</v>
      </c>
    </row>
    <row r="57" spans="1:8" ht="12.75" hidden="1">
      <c r="A57" s="6"/>
      <c r="B57" s="7"/>
      <c r="C57" s="7" t="s">
        <v>75</v>
      </c>
      <c r="D57" s="51"/>
      <c r="E57" s="51">
        <v>242.3</v>
      </c>
      <c r="F57" s="52">
        <v>191.2</v>
      </c>
      <c r="G57" s="52"/>
      <c r="H57" s="53">
        <f t="shared" si="0"/>
        <v>78.91044160132067</v>
      </c>
    </row>
    <row r="58" spans="1:8" s="2" customFormat="1" ht="25.5" hidden="1">
      <c r="A58" s="4" t="s">
        <v>31</v>
      </c>
      <c r="B58" s="5" t="s">
        <v>32</v>
      </c>
      <c r="C58" s="5" t="s">
        <v>91</v>
      </c>
      <c r="D58" s="49"/>
      <c r="E58" s="49">
        <f>SUM(E59:E61)</f>
        <v>249344.5</v>
      </c>
      <c r="F58" s="49">
        <f>SUM(F59)</f>
        <v>192694.1</v>
      </c>
      <c r="G58" s="49"/>
      <c r="H58" s="50">
        <f t="shared" si="0"/>
        <v>77.28026886496394</v>
      </c>
    </row>
    <row r="59" spans="1:8" ht="12.75" hidden="1">
      <c r="A59" s="6"/>
      <c r="B59" s="7"/>
      <c r="C59" s="7" t="s">
        <v>74</v>
      </c>
      <c r="D59" s="51"/>
      <c r="E59" s="51">
        <v>242879.8</v>
      </c>
      <c r="F59" s="52">
        <v>192694.1</v>
      </c>
      <c r="G59" s="52"/>
      <c r="H59" s="53">
        <f t="shared" si="0"/>
        <v>79.33722771510847</v>
      </c>
    </row>
    <row r="60" spans="1:8" ht="12.75" hidden="1">
      <c r="A60" s="6"/>
      <c r="B60" s="7"/>
      <c r="C60" s="7" t="s">
        <v>75</v>
      </c>
      <c r="D60" s="51"/>
      <c r="E60" s="51">
        <v>6432.5</v>
      </c>
      <c r="F60" s="51"/>
      <c r="G60" s="51"/>
      <c r="H60" s="53">
        <f t="shared" si="0"/>
        <v>0</v>
      </c>
    </row>
    <row r="61" spans="1:8" ht="38.25" hidden="1">
      <c r="A61" s="6"/>
      <c r="B61" s="7"/>
      <c r="C61" s="7" t="s">
        <v>76</v>
      </c>
      <c r="D61" s="51"/>
      <c r="E61" s="52">
        <v>32.2</v>
      </c>
      <c r="F61" s="51"/>
      <c r="G61" s="51"/>
      <c r="H61" s="53">
        <f t="shared" si="0"/>
        <v>0</v>
      </c>
    </row>
    <row r="62" spans="1:8" s="2" customFormat="1" ht="25.5" hidden="1">
      <c r="A62" s="4" t="s">
        <v>33</v>
      </c>
      <c r="B62" s="5" t="s">
        <v>34</v>
      </c>
      <c r="C62" s="5" t="s">
        <v>92</v>
      </c>
      <c r="D62" s="49"/>
      <c r="E62" s="49">
        <f>SUM(E63:E65)</f>
        <v>525503.6000000001</v>
      </c>
      <c r="F62" s="49">
        <f>SUM(F63)</f>
        <v>304592.9</v>
      </c>
      <c r="G62" s="49"/>
      <c r="H62" s="50">
        <f t="shared" si="0"/>
        <v>57.9620957877358</v>
      </c>
    </row>
    <row r="63" spans="1:8" ht="12.75" hidden="1">
      <c r="A63" s="6"/>
      <c r="B63" s="7"/>
      <c r="C63" s="7" t="s">
        <v>74</v>
      </c>
      <c r="D63" s="51"/>
      <c r="E63" s="51">
        <v>513724.8</v>
      </c>
      <c r="F63" s="52">
        <v>304592.9</v>
      </c>
      <c r="G63" s="52"/>
      <c r="H63" s="53">
        <f t="shared" si="0"/>
        <v>59.29106400936844</v>
      </c>
    </row>
    <row r="64" spans="1:8" ht="12.75" hidden="1">
      <c r="A64" s="6"/>
      <c r="B64" s="7"/>
      <c r="C64" s="7" t="s">
        <v>75</v>
      </c>
      <c r="D64" s="51"/>
      <c r="E64" s="51">
        <v>11000</v>
      </c>
      <c r="F64" s="51"/>
      <c r="G64" s="51"/>
      <c r="H64" s="53">
        <f t="shared" si="0"/>
        <v>0</v>
      </c>
    </row>
    <row r="65" spans="1:8" ht="38.25" hidden="1">
      <c r="A65" s="6"/>
      <c r="B65" s="7"/>
      <c r="C65" s="7" t="s">
        <v>76</v>
      </c>
      <c r="D65" s="51"/>
      <c r="E65" s="52">
        <v>778.8</v>
      </c>
      <c r="F65" s="51"/>
      <c r="G65" s="51"/>
      <c r="H65" s="53">
        <f t="shared" si="0"/>
        <v>0</v>
      </c>
    </row>
    <row r="66" spans="1:8" s="2" customFormat="1" ht="25.5" hidden="1">
      <c r="A66" s="4" t="s">
        <v>35</v>
      </c>
      <c r="B66" s="5" t="s">
        <v>36</v>
      </c>
      <c r="C66" s="5" t="s">
        <v>93</v>
      </c>
      <c r="D66" s="49"/>
      <c r="E66" s="49">
        <f>SUM(E67:E68)</f>
        <v>188551.6</v>
      </c>
      <c r="F66" s="49">
        <f>SUM(F67:F68)</f>
        <v>44634.2</v>
      </c>
      <c r="G66" s="49"/>
      <c r="H66" s="50">
        <f t="shared" si="0"/>
        <v>23.67214067661054</v>
      </c>
    </row>
    <row r="67" spans="1:8" ht="12.75" hidden="1">
      <c r="A67" s="6"/>
      <c r="B67" s="7"/>
      <c r="C67" s="7" t="s">
        <v>74</v>
      </c>
      <c r="D67" s="51"/>
      <c r="E67" s="51">
        <v>172882.1</v>
      </c>
      <c r="F67" s="52">
        <v>44634.2</v>
      </c>
      <c r="G67" s="52"/>
      <c r="H67" s="53">
        <f t="shared" si="0"/>
        <v>25.81771045122658</v>
      </c>
    </row>
    <row r="68" spans="1:8" ht="12.75" hidden="1">
      <c r="A68" s="6"/>
      <c r="B68" s="7"/>
      <c r="C68" s="7" t="s">
        <v>75</v>
      </c>
      <c r="D68" s="51"/>
      <c r="E68" s="51">
        <v>15669.5</v>
      </c>
      <c r="F68" s="51"/>
      <c r="G68" s="51"/>
      <c r="H68" s="53">
        <f t="shared" si="0"/>
        <v>0</v>
      </c>
    </row>
    <row r="69" spans="1:8" s="2" customFormat="1" ht="25.5" hidden="1">
      <c r="A69" s="4" t="s">
        <v>37</v>
      </c>
      <c r="B69" s="5" t="s">
        <v>38</v>
      </c>
      <c r="C69" s="5" t="s">
        <v>94</v>
      </c>
      <c r="D69" s="49"/>
      <c r="E69" s="49">
        <f>SUM(E70:E71)</f>
        <v>5327.6</v>
      </c>
      <c r="F69" s="49">
        <f>SUM(F70)</f>
        <v>4291</v>
      </c>
      <c r="G69" s="49"/>
      <c r="H69" s="50">
        <f aca="true" t="shared" si="1" ref="H69:H119">SUM(F69/E69*100)</f>
        <v>80.54283354606201</v>
      </c>
    </row>
    <row r="70" spans="1:8" ht="12.75" hidden="1">
      <c r="A70" s="6"/>
      <c r="B70" s="7"/>
      <c r="C70" s="7" t="s">
        <v>74</v>
      </c>
      <c r="D70" s="51"/>
      <c r="E70" s="51">
        <v>5326.8</v>
      </c>
      <c r="F70" s="52">
        <v>4291</v>
      </c>
      <c r="G70" s="52"/>
      <c r="H70" s="53">
        <f t="shared" si="1"/>
        <v>80.55492978899152</v>
      </c>
    </row>
    <row r="71" spans="1:8" ht="12.75" hidden="1">
      <c r="A71" s="6"/>
      <c r="B71" s="7"/>
      <c r="C71" s="7" t="s">
        <v>75</v>
      </c>
      <c r="D71" s="51"/>
      <c r="E71" s="51">
        <v>0.8</v>
      </c>
      <c r="F71" s="51"/>
      <c r="G71" s="51"/>
      <c r="H71" s="53"/>
    </row>
    <row r="72" spans="1:8" s="2" customFormat="1" ht="25.5" hidden="1">
      <c r="A72" s="4" t="s">
        <v>39</v>
      </c>
      <c r="B72" s="5" t="s">
        <v>40</v>
      </c>
      <c r="C72" s="5" t="s">
        <v>95</v>
      </c>
      <c r="D72" s="49"/>
      <c r="E72" s="49">
        <f>SUM(E73:E74)</f>
        <v>169260.2</v>
      </c>
      <c r="F72" s="49">
        <f>SUM(F73:F74)</f>
        <v>77910.1</v>
      </c>
      <c r="G72" s="49"/>
      <c r="H72" s="50">
        <f t="shared" si="1"/>
        <v>46.029781366204226</v>
      </c>
    </row>
    <row r="73" spans="1:8" ht="12.75" hidden="1">
      <c r="A73" s="6"/>
      <c r="B73" s="7"/>
      <c r="C73" s="7" t="s">
        <v>74</v>
      </c>
      <c r="D73" s="51"/>
      <c r="E73" s="51">
        <v>51767.9</v>
      </c>
      <c r="F73" s="52">
        <v>37407.3</v>
      </c>
      <c r="G73" s="52"/>
      <c r="H73" s="53">
        <f t="shared" si="1"/>
        <v>72.2596435242689</v>
      </c>
    </row>
    <row r="74" spans="1:8" ht="12.75" hidden="1">
      <c r="A74" s="6"/>
      <c r="B74" s="7"/>
      <c r="C74" s="7" t="s">
        <v>75</v>
      </c>
      <c r="D74" s="51"/>
      <c r="E74" s="51">
        <v>117492.3</v>
      </c>
      <c r="F74" s="52">
        <v>40502.8</v>
      </c>
      <c r="G74" s="52"/>
      <c r="H74" s="53">
        <f t="shared" si="1"/>
        <v>34.47272714892806</v>
      </c>
    </row>
    <row r="75" spans="1:8" s="2" customFormat="1" ht="25.5" hidden="1">
      <c r="A75" s="4" t="s">
        <v>41</v>
      </c>
      <c r="B75" s="5" t="s">
        <v>42</v>
      </c>
      <c r="C75" s="5" t="s">
        <v>96</v>
      </c>
      <c r="D75" s="49"/>
      <c r="E75" s="49">
        <f>SUM(E76:E78)</f>
        <v>30746.1</v>
      </c>
      <c r="F75" s="49">
        <f>SUM(F76:F78)</f>
        <v>20152.799999999996</v>
      </c>
      <c r="G75" s="49"/>
      <c r="H75" s="50">
        <f t="shared" si="1"/>
        <v>65.54587411086284</v>
      </c>
    </row>
    <row r="76" spans="1:8" ht="12.75" hidden="1">
      <c r="A76" s="6"/>
      <c r="B76" s="7"/>
      <c r="C76" s="7" t="s">
        <v>74</v>
      </c>
      <c r="D76" s="51"/>
      <c r="E76" s="51">
        <v>29448</v>
      </c>
      <c r="F76" s="52">
        <v>20067.6</v>
      </c>
      <c r="G76" s="52"/>
      <c r="H76" s="53">
        <f t="shared" si="1"/>
        <v>68.14588427057863</v>
      </c>
    </row>
    <row r="77" spans="1:8" ht="12.75" hidden="1">
      <c r="A77" s="6"/>
      <c r="B77" s="7"/>
      <c r="C77" s="7" t="s">
        <v>75</v>
      </c>
      <c r="D77" s="51"/>
      <c r="E77" s="51">
        <v>1139.5</v>
      </c>
      <c r="F77" s="52">
        <v>50.6</v>
      </c>
      <c r="G77" s="52"/>
      <c r="H77" s="53">
        <f t="shared" si="1"/>
        <v>4.440544098288724</v>
      </c>
    </row>
    <row r="78" spans="1:8" ht="38.25" hidden="1">
      <c r="A78" s="6"/>
      <c r="B78" s="7"/>
      <c r="C78" s="7" t="s">
        <v>76</v>
      </c>
      <c r="D78" s="51"/>
      <c r="E78" s="52">
        <v>158.6</v>
      </c>
      <c r="F78" s="52">
        <v>34.6</v>
      </c>
      <c r="G78" s="52"/>
      <c r="H78" s="53">
        <f t="shared" si="1"/>
        <v>21.815889029003785</v>
      </c>
    </row>
    <row r="79" spans="1:8" s="2" customFormat="1" ht="25.5" hidden="1">
      <c r="A79" s="4" t="s">
        <v>43</v>
      </c>
      <c r="B79" s="5" t="s">
        <v>44</v>
      </c>
      <c r="C79" s="5" t="s">
        <v>97</v>
      </c>
      <c r="D79" s="49"/>
      <c r="E79" s="49">
        <f>SUM(E80:E81)</f>
        <v>4303.1</v>
      </c>
      <c r="F79" s="49">
        <f>SUM(F80:F81)</f>
        <v>2484.4</v>
      </c>
      <c r="G79" s="49"/>
      <c r="H79" s="50">
        <f t="shared" si="1"/>
        <v>57.735121191699</v>
      </c>
    </row>
    <row r="80" spans="1:8" ht="12.75" hidden="1">
      <c r="A80" s="6"/>
      <c r="B80" s="7"/>
      <c r="C80" s="7" t="s">
        <v>74</v>
      </c>
      <c r="D80" s="51"/>
      <c r="E80" s="51">
        <v>4232.1</v>
      </c>
      <c r="F80" s="52">
        <v>2440.6</v>
      </c>
      <c r="G80" s="52"/>
      <c r="H80" s="53">
        <f t="shared" si="1"/>
        <v>57.6687696415491</v>
      </c>
    </row>
    <row r="81" spans="1:8" ht="12.75" hidden="1">
      <c r="A81" s="6"/>
      <c r="B81" s="7"/>
      <c r="C81" s="7" t="s">
        <v>75</v>
      </c>
      <c r="D81" s="51"/>
      <c r="E81" s="51">
        <v>71</v>
      </c>
      <c r="F81" s="52">
        <v>43.8</v>
      </c>
      <c r="G81" s="52"/>
      <c r="H81" s="53">
        <f t="shared" si="1"/>
        <v>61.69014084507042</v>
      </c>
    </row>
    <row r="82" spans="1:8" s="2" customFormat="1" ht="25.5" hidden="1">
      <c r="A82" s="4" t="s">
        <v>59</v>
      </c>
      <c r="B82" s="5" t="s">
        <v>60</v>
      </c>
      <c r="C82" s="5" t="s">
        <v>111</v>
      </c>
      <c r="D82" s="49"/>
      <c r="E82" s="49">
        <f>SUM(E83)</f>
        <v>779.1</v>
      </c>
      <c r="F82" s="49">
        <f>SUM(F83)</f>
        <v>401.3</v>
      </c>
      <c r="G82" s="49"/>
      <c r="H82" s="50">
        <f t="shared" si="1"/>
        <v>51.50815042998331</v>
      </c>
    </row>
    <row r="83" spans="1:8" ht="12.75" hidden="1">
      <c r="A83" s="6"/>
      <c r="B83" s="7"/>
      <c r="C83" s="7" t="s">
        <v>75</v>
      </c>
      <c r="D83" s="51"/>
      <c r="E83" s="51">
        <v>779.1</v>
      </c>
      <c r="F83" s="52">
        <v>401.3</v>
      </c>
      <c r="G83" s="52"/>
      <c r="H83" s="53">
        <f t="shared" si="1"/>
        <v>51.50815042998331</v>
      </c>
    </row>
    <row r="84" spans="1:8" s="2" customFormat="1" ht="25.5" hidden="1">
      <c r="A84" s="4" t="s">
        <v>61</v>
      </c>
      <c r="B84" s="5" t="s">
        <v>62</v>
      </c>
      <c r="C84" s="5" t="s">
        <v>110</v>
      </c>
      <c r="D84" s="49"/>
      <c r="E84" s="49">
        <f>SUM(E85)</f>
        <v>495.7</v>
      </c>
      <c r="F84" s="49">
        <f>SUM(F85)</f>
        <v>351.5</v>
      </c>
      <c r="G84" s="49"/>
      <c r="H84" s="50">
        <f t="shared" si="1"/>
        <v>70.90982449061933</v>
      </c>
    </row>
    <row r="85" spans="1:8" ht="12.75" hidden="1">
      <c r="A85" s="6"/>
      <c r="B85" s="7"/>
      <c r="C85" s="7" t="s">
        <v>75</v>
      </c>
      <c r="D85" s="51"/>
      <c r="E85" s="51">
        <v>495.7</v>
      </c>
      <c r="F85" s="52">
        <v>351.5</v>
      </c>
      <c r="G85" s="52"/>
      <c r="H85" s="53">
        <f t="shared" si="1"/>
        <v>70.90982449061933</v>
      </c>
    </row>
    <row r="86" spans="1:8" s="2" customFormat="1" ht="25.5" hidden="1">
      <c r="A86" s="4" t="s">
        <v>63</v>
      </c>
      <c r="B86" s="5" t="s">
        <v>64</v>
      </c>
      <c r="C86" s="5" t="s">
        <v>109</v>
      </c>
      <c r="D86" s="49"/>
      <c r="E86" s="49">
        <f>SUM(E87)</f>
        <v>444.7</v>
      </c>
      <c r="F86" s="49">
        <f>SUM(F87)</f>
        <v>381.9</v>
      </c>
      <c r="G86" s="49"/>
      <c r="H86" s="50">
        <f t="shared" si="1"/>
        <v>85.87812008095345</v>
      </c>
    </row>
    <row r="87" spans="1:8" ht="12.75" hidden="1">
      <c r="A87" s="6"/>
      <c r="B87" s="7"/>
      <c r="C87" s="7" t="s">
        <v>75</v>
      </c>
      <c r="D87" s="51"/>
      <c r="E87" s="51">
        <v>444.7</v>
      </c>
      <c r="F87" s="52">
        <v>381.9</v>
      </c>
      <c r="G87" s="52"/>
      <c r="H87" s="53">
        <f t="shared" si="1"/>
        <v>85.87812008095345</v>
      </c>
    </row>
    <row r="88" spans="1:8" s="2" customFormat="1" ht="25.5" hidden="1">
      <c r="A88" s="4" t="s">
        <v>65</v>
      </c>
      <c r="B88" s="5" t="s">
        <v>66</v>
      </c>
      <c r="C88" s="5" t="s">
        <v>108</v>
      </c>
      <c r="D88" s="49"/>
      <c r="E88" s="49">
        <f>SUM(E89)</f>
        <v>504.4</v>
      </c>
      <c r="F88" s="49">
        <f>SUM(F89)</f>
        <v>307.6</v>
      </c>
      <c r="G88" s="49"/>
      <c r="H88" s="50">
        <f t="shared" si="1"/>
        <v>60.98334655035686</v>
      </c>
    </row>
    <row r="89" spans="1:8" ht="12.75" hidden="1">
      <c r="A89" s="6"/>
      <c r="B89" s="7"/>
      <c r="C89" s="7" t="s">
        <v>75</v>
      </c>
      <c r="D89" s="51"/>
      <c r="E89" s="51">
        <v>504.4</v>
      </c>
      <c r="F89" s="52">
        <v>307.6</v>
      </c>
      <c r="G89" s="52"/>
      <c r="H89" s="53">
        <f t="shared" si="1"/>
        <v>60.98334655035686</v>
      </c>
    </row>
    <row r="90" spans="1:8" s="2" customFormat="1" ht="25.5" hidden="1">
      <c r="A90" s="4" t="s">
        <v>67</v>
      </c>
      <c r="B90" s="5" t="s">
        <v>68</v>
      </c>
      <c r="C90" s="5" t="s">
        <v>107</v>
      </c>
      <c r="D90" s="49"/>
      <c r="E90" s="49">
        <f>SUM(E91)</f>
        <v>514</v>
      </c>
      <c r="F90" s="49">
        <f>SUM(F91)</f>
        <v>356.1</v>
      </c>
      <c r="G90" s="49"/>
      <c r="H90" s="50">
        <f t="shared" si="1"/>
        <v>69.28015564202336</v>
      </c>
    </row>
    <row r="91" spans="1:8" ht="12.75" hidden="1">
      <c r="A91" s="6"/>
      <c r="B91" s="7"/>
      <c r="C91" s="7" t="s">
        <v>75</v>
      </c>
      <c r="D91" s="51"/>
      <c r="E91" s="51">
        <v>514</v>
      </c>
      <c r="F91" s="52">
        <v>356.1</v>
      </c>
      <c r="G91" s="52"/>
      <c r="H91" s="53">
        <f t="shared" si="1"/>
        <v>69.28015564202336</v>
      </c>
    </row>
    <row r="92" spans="1:8" s="2" customFormat="1" ht="25.5" hidden="1">
      <c r="A92" s="4" t="s">
        <v>69</v>
      </c>
      <c r="B92" s="5" t="s">
        <v>70</v>
      </c>
      <c r="C92" s="5" t="s">
        <v>106</v>
      </c>
      <c r="D92" s="49"/>
      <c r="E92" s="49">
        <f>SUM(E93)</f>
        <v>492.5</v>
      </c>
      <c r="F92" s="49">
        <f>SUM(F93)</f>
        <v>381.9</v>
      </c>
      <c r="G92" s="49"/>
      <c r="H92" s="50">
        <f t="shared" si="1"/>
        <v>77.54314720812182</v>
      </c>
    </row>
    <row r="93" spans="1:8" ht="12.75" hidden="1">
      <c r="A93" s="6"/>
      <c r="B93" s="7"/>
      <c r="C93" s="7" t="s">
        <v>75</v>
      </c>
      <c r="D93" s="51"/>
      <c r="E93" s="51">
        <v>492.5</v>
      </c>
      <c r="F93" s="52">
        <v>381.9</v>
      </c>
      <c r="G93" s="52"/>
      <c r="H93" s="53">
        <f t="shared" si="1"/>
        <v>77.54314720812182</v>
      </c>
    </row>
    <row r="94" spans="1:8" s="2" customFormat="1" ht="25.5" hidden="1">
      <c r="A94" s="4" t="s">
        <v>71</v>
      </c>
      <c r="B94" s="5" t="s">
        <v>72</v>
      </c>
      <c r="C94" s="5" t="s">
        <v>105</v>
      </c>
      <c r="D94" s="49"/>
      <c r="E94" s="49">
        <f>SUM(E95)</f>
        <v>546.7</v>
      </c>
      <c r="F94" s="49">
        <f>SUM(F95)</f>
        <v>237.6</v>
      </c>
      <c r="G94" s="49"/>
      <c r="H94" s="50">
        <f t="shared" si="1"/>
        <v>43.46076458752515</v>
      </c>
    </row>
    <row r="95" spans="1:8" ht="12.75" hidden="1">
      <c r="A95" s="6"/>
      <c r="B95" s="7"/>
      <c r="C95" s="7" t="s">
        <v>75</v>
      </c>
      <c r="D95" s="51"/>
      <c r="E95" s="51">
        <v>546.7</v>
      </c>
      <c r="F95" s="52">
        <v>237.6</v>
      </c>
      <c r="G95" s="52"/>
      <c r="H95" s="53">
        <f t="shared" si="1"/>
        <v>43.46076458752515</v>
      </c>
    </row>
    <row r="96" spans="1:8" s="2" customFormat="1" ht="12.75" hidden="1">
      <c r="A96" s="4" t="s">
        <v>45</v>
      </c>
      <c r="B96" s="5" t="s">
        <v>46</v>
      </c>
      <c r="C96" s="5" t="s">
        <v>98</v>
      </c>
      <c r="D96" s="49"/>
      <c r="E96" s="49">
        <f>SUM(E97:E99)</f>
        <v>104250.7</v>
      </c>
      <c r="F96" s="49">
        <f>SUM(F97:F99)</f>
        <v>72909.3</v>
      </c>
      <c r="G96" s="49"/>
      <c r="H96" s="50">
        <f t="shared" si="1"/>
        <v>69.93650881960505</v>
      </c>
    </row>
    <row r="97" spans="1:8" ht="12.75" hidden="1">
      <c r="A97" s="6"/>
      <c r="B97" s="7"/>
      <c r="C97" s="7" t="s">
        <v>74</v>
      </c>
      <c r="D97" s="51"/>
      <c r="E97" s="51">
        <v>103786.8</v>
      </c>
      <c r="F97" s="52">
        <v>72742.8</v>
      </c>
      <c r="G97" s="52"/>
      <c r="H97" s="53">
        <f t="shared" si="1"/>
        <v>70.08868179768525</v>
      </c>
    </row>
    <row r="98" spans="1:8" ht="12.75" hidden="1">
      <c r="A98" s="6"/>
      <c r="B98" s="7"/>
      <c r="C98" s="7" t="s">
        <v>75</v>
      </c>
      <c r="D98" s="51"/>
      <c r="E98" s="51">
        <v>235.9</v>
      </c>
      <c r="F98" s="52">
        <v>69.1</v>
      </c>
      <c r="G98" s="52"/>
      <c r="H98" s="53">
        <f t="shared" si="1"/>
        <v>29.292072912250948</v>
      </c>
    </row>
    <row r="99" spans="1:8" ht="38.25" hidden="1">
      <c r="A99" s="6"/>
      <c r="B99" s="7"/>
      <c r="C99" s="7" t="s">
        <v>76</v>
      </c>
      <c r="D99" s="51"/>
      <c r="E99" s="52">
        <v>228</v>
      </c>
      <c r="F99" s="52">
        <v>97.4</v>
      </c>
      <c r="G99" s="52"/>
      <c r="H99" s="53">
        <f t="shared" si="1"/>
        <v>42.71929824561404</v>
      </c>
    </row>
    <row r="100" spans="1:8" s="2" customFormat="1" ht="32.25" customHeight="1" hidden="1">
      <c r="A100" s="4" t="s">
        <v>47</v>
      </c>
      <c r="B100" s="5" t="s">
        <v>48</v>
      </c>
      <c r="C100" s="5" t="s">
        <v>99</v>
      </c>
      <c r="D100" s="49"/>
      <c r="E100" s="49">
        <f>SUM(E101:E102)</f>
        <v>31964.2</v>
      </c>
      <c r="F100" s="49">
        <f>SUM(F101:F102)</f>
        <v>19090.8</v>
      </c>
      <c r="G100" s="49"/>
      <c r="H100" s="50">
        <f t="shared" si="1"/>
        <v>59.725567979176695</v>
      </c>
    </row>
    <row r="101" spans="1:8" ht="11.25" customHeight="1" hidden="1">
      <c r="A101" s="6"/>
      <c r="B101" s="7"/>
      <c r="C101" s="7" t="s">
        <v>74</v>
      </c>
      <c r="D101" s="51"/>
      <c r="E101" s="51">
        <v>29883.3</v>
      </c>
      <c r="F101" s="52">
        <v>18486.1</v>
      </c>
      <c r="G101" s="52"/>
      <c r="H101" s="53">
        <f t="shared" si="1"/>
        <v>61.86097251642221</v>
      </c>
    </row>
    <row r="102" spans="1:8" ht="38.25" hidden="1">
      <c r="A102" s="6"/>
      <c r="B102" s="7"/>
      <c r="C102" s="7" t="s">
        <v>76</v>
      </c>
      <c r="D102" s="51"/>
      <c r="E102" s="52">
        <v>2080.9</v>
      </c>
      <c r="F102" s="52">
        <v>604.7</v>
      </c>
      <c r="G102" s="52"/>
      <c r="H102" s="53">
        <f t="shared" si="1"/>
        <v>29.059541544524002</v>
      </c>
    </row>
    <row r="103" spans="1:8" s="2" customFormat="1" ht="12.75" hidden="1">
      <c r="A103" s="4" t="s">
        <v>49</v>
      </c>
      <c r="B103" s="5" t="s">
        <v>50</v>
      </c>
      <c r="C103" s="5" t="s">
        <v>100</v>
      </c>
      <c r="D103" s="49"/>
      <c r="E103" s="49">
        <f>SUM(E104:E105)</f>
        <v>7431.1</v>
      </c>
      <c r="F103" s="49">
        <f>SUM(F104)</f>
        <v>3818</v>
      </c>
      <c r="G103" s="49"/>
      <c r="H103" s="50">
        <f t="shared" si="1"/>
        <v>51.378665338913486</v>
      </c>
    </row>
    <row r="104" spans="1:8" ht="12.75" hidden="1">
      <c r="A104" s="6"/>
      <c r="B104" s="7"/>
      <c r="C104" s="7" t="s">
        <v>74</v>
      </c>
      <c r="D104" s="51"/>
      <c r="E104" s="51">
        <v>7427.5</v>
      </c>
      <c r="F104" s="52">
        <v>3818</v>
      </c>
      <c r="G104" s="52"/>
      <c r="H104" s="53">
        <f t="shared" si="1"/>
        <v>51.40356782228206</v>
      </c>
    </row>
    <row r="105" spans="1:8" ht="12.75" hidden="1">
      <c r="A105" s="6"/>
      <c r="B105" s="7"/>
      <c r="C105" s="7" t="s">
        <v>75</v>
      </c>
      <c r="D105" s="51"/>
      <c r="E105" s="51">
        <v>3.6</v>
      </c>
      <c r="F105" s="51"/>
      <c r="G105" s="51"/>
      <c r="H105" s="53"/>
    </row>
    <row r="106" spans="1:8" s="2" customFormat="1" ht="12.75" hidden="1">
      <c r="A106" s="4" t="s">
        <v>51</v>
      </c>
      <c r="B106" s="5" t="s">
        <v>52</v>
      </c>
      <c r="C106" s="5" t="s">
        <v>101</v>
      </c>
      <c r="D106" s="49"/>
      <c r="E106" s="49">
        <f>SUM(E107:E108)</f>
        <v>1391.4</v>
      </c>
      <c r="F106" s="49">
        <f>SUM(F107)</f>
        <v>1026.9</v>
      </c>
      <c r="G106" s="49"/>
      <c r="H106" s="50">
        <f t="shared" si="1"/>
        <v>73.80336351875809</v>
      </c>
    </row>
    <row r="107" spans="1:8" ht="12.75" hidden="1">
      <c r="A107" s="6"/>
      <c r="B107" s="7"/>
      <c r="C107" s="7" t="s">
        <v>74</v>
      </c>
      <c r="D107" s="51"/>
      <c r="E107" s="51">
        <v>1387</v>
      </c>
      <c r="F107" s="52">
        <v>1026.9</v>
      </c>
      <c r="G107" s="52"/>
      <c r="H107" s="53">
        <f t="shared" si="1"/>
        <v>74.03749098774334</v>
      </c>
    </row>
    <row r="108" spans="1:8" ht="12.75" hidden="1">
      <c r="A108" s="6"/>
      <c r="B108" s="7"/>
      <c r="C108" s="7" t="s">
        <v>75</v>
      </c>
      <c r="D108" s="51"/>
      <c r="E108" s="51">
        <v>4.4</v>
      </c>
      <c r="F108" s="51"/>
      <c r="G108" s="51"/>
      <c r="H108" s="53"/>
    </row>
    <row r="109" spans="1:8" s="2" customFormat="1" ht="12.75" hidden="1">
      <c r="A109" s="4" t="s">
        <v>53</v>
      </c>
      <c r="B109" s="5" t="s">
        <v>54</v>
      </c>
      <c r="C109" s="5" t="s">
        <v>102</v>
      </c>
      <c r="D109" s="49"/>
      <c r="E109" s="49">
        <f>SUM(E110:E111)</f>
        <v>43940.100000000006</v>
      </c>
      <c r="F109" s="49">
        <f>SUM(F110)</f>
        <v>30580.9</v>
      </c>
      <c r="G109" s="49"/>
      <c r="H109" s="50">
        <f t="shared" si="1"/>
        <v>69.59679199637688</v>
      </c>
    </row>
    <row r="110" spans="1:8" ht="12.75" hidden="1">
      <c r="A110" s="6"/>
      <c r="B110" s="7"/>
      <c r="C110" s="7" t="s">
        <v>74</v>
      </c>
      <c r="D110" s="51"/>
      <c r="E110" s="51">
        <v>43938.3</v>
      </c>
      <c r="F110" s="52">
        <v>30580.9</v>
      </c>
      <c r="G110" s="52"/>
      <c r="H110" s="53">
        <f t="shared" si="1"/>
        <v>69.5996431359429</v>
      </c>
    </row>
    <row r="111" spans="1:8" ht="12.75" hidden="1">
      <c r="A111" s="6"/>
      <c r="B111" s="7"/>
      <c r="C111" s="7" t="s">
        <v>75</v>
      </c>
      <c r="D111" s="51"/>
      <c r="E111" s="51">
        <v>1.8</v>
      </c>
      <c r="F111" s="51"/>
      <c r="G111" s="51"/>
      <c r="H111" s="53"/>
    </row>
    <row r="112" spans="1:8" s="2" customFormat="1" ht="25.5" hidden="1">
      <c r="A112" s="4" t="s">
        <v>55</v>
      </c>
      <c r="B112" s="5" t="s">
        <v>56</v>
      </c>
      <c r="C112" s="5" t="s">
        <v>104</v>
      </c>
      <c r="D112" s="49"/>
      <c r="E112" s="49">
        <f>SUM(E113:E114)</f>
        <v>338324.5</v>
      </c>
      <c r="F112" s="49">
        <f>SUM(F113:F114)</f>
        <v>98403.4</v>
      </c>
      <c r="G112" s="49"/>
      <c r="H112" s="50">
        <f t="shared" si="1"/>
        <v>29.08550814380868</v>
      </c>
    </row>
    <row r="113" spans="1:8" ht="12.75" hidden="1">
      <c r="A113" s="6"/>
      <c r="B113" s="7"/>
      <c r="C113" s="7" t="s">
        <v>74</v>
      </c>
      <c r="D113" s="51"/>
      <c r="E113" s="51">
        <v>192106.3</v>
      </c>
      <c r="F113" s="52">
        <v>62564.2</v>
      </c>
      <c r="G113" s="52"/>
      <c r="H113" s="53">
        <f t="shared" si="1"/>
        <v>32.567489978204776</v>
      </c>
    </row>
    <row r="114" spans="1:8" ht="12.75" hidden="1">
      <c r="A114" s="6"/>
      <c r="B114" s="7"/>
      <c r="C114" s="7" t="s">
        <v>75</v>
      </c>
      <c r="D114" s="51"/>
      <c r="E114" s="51">
        <v>146218.2</v>
      </c>
      <c r="F114" s="52">
        <v>35839.2</v>
      </c>
      <c r="G114" s="52"/>
      <c r="H114" s="53">
        <f t="shared" si="1"/>
        <v>24.510765417711333</v>
      </c>
    </row>
    <row r="115" spans="1:8" s="2" customFormat="1" ht="25.5" hidden="1">
      <c r="A115" s="4" t="s">
        <v>57</v>
      </c>
      <c r="B115" s="5" t="s">
        <v>58</v>
      </c>
      <c r="C115" s="5" t="s">
        <v>103</v>
      </c>
      <c r="D115" s="49"/>
      <c r="E115" s="49">
        <f>SUM(E116:E117)</f>
        <v>10877.71</v>
      </c>
      <c r="F115" s="49">
        <f>SUM(F116:F116)</f>
        <v>7213.8</v>
      </c>
      <c r="G115" s="49"/>
      <c r="H115" s="50">
        <f t="shared" si="1"/>
        <v>66.31726714538263</v>
      </c>
    </row>
    <row r="116" spans="1:8" ht="12.75" hidden="1">
      <c r="A116" s="6"/>
      <c r="B116" s="7"/>
      <c r="C116" s="7" t="s">
        <v>74</v>
      </c>
      <c r="D116" s="51"/>
      <c r="E116" s="51">
        <v>9421.4</v>
      </c>
      <c r="F116" s="52">
        <v>7213.8</v>
      </c>
      <c r="G116" s="52"/>
      <c r="H116" s="53">
        <f t="shared" si="1"/>
        <v>76.5682382660751</v>
      </c>
    </row>
    <row r="117" spans="1:8" ht="12.75" hidden="1">
      <c r="A117" s="6"/>
      <c r="B117" s="7"/>
      <c r="C117" s="7" t="s">
        <v>75</v>
      </c>
      <c r="D117" s="51"/>
      <c r="E117" s="51">
        <v>1456.31</v>
      </c>
      <c r="F117" s="51"/>
      <c r="G117" s="51"/>
      <c r="H117" s="53">
        <f t="shared" si="1"/>
        <v>0</v>
      </c>
    </row>
    <row r="118" spans="1:8" ht="12.75" hidden="1" outlineLevel="1">
      <c r="A118" s="6"/>
      <c r="B118" s="7"/>
      <c r="C118" s="7" t="s">
        <v>120</v>
      </c>
      <c r="D118" s="51"/>
      <c r="E118" s="51">
        <v>116119.4</v>
      </c>
      <c r="F118" s="51"/>
      <c r="G118" s="51"/>
      <c r="H118" s="53">
        <f t="shared" si="1"/>
        <v>0</v>
      </c>
    </row>
    <row r="119" spans="1:8" ht="12.75" hidden="1" outlineLevel="1">
      <c r="A119" s="6"/>
      <c r="B119" s="7"/>
      <c r="C119" s="7" t="s">
        <v>145</v>
      </c>
      <c r="D119" s="51"/>
      <c r="E119" s="51"/>
      <c r="F119" s="51"/>
      <c r="G119" s="51"/>
      <c r="H119" s="53" t="e">
        <f t="shared" si="1"/>
        <v>#DIV/0!</v>
      </c>
    </row>
    <row r="120" spans="1:8" ht="12.75" hidden="1" outlineLevel="1">
      <c r="A120" s="6"/>
      <c r="B120" s="7"/>
      <c r="C120" s="7" t="s">
        <v>146</v>
      </c>
      <c r="D120" s="51"/>
      <c r="E120" s="51">
        <v>506087.9</v>
      </c>
      <c r="F120" s="51"/>
      <c r="G120" s="51"/>
      <c r="H120" s="53"/>
    </row>
    <row r="121" spans="1:8" s="18" customFormat="1" ht="12.75" hidden="1">
      <c r="A121" s="15"/>
      <c r="B121" s="16"/>
      <c r="C121" s="16" t="s">
        <v>74</v>
      </c>
      <c r="D121" s="54"/>
      <c r="E121" s="54">
        <f>SUM(E6+E9+E11+E14+E17+E21+E24+E28+E31+E35+E38+E41+E44+E47+E50+E53+E56+E59+E63+E67+E70+E73+E76+E80+E97+E101+E104+E107+E110+E113+E116+E118+E119)</f>
        <v>5061209.219999999</v>
      </c>
      <c r="F121" s="55">
        <f>SUM(F6+F9+F11+F14+F17+F21+F24+F28+F31+F35+F38+F41+F44+F47+F50+F53+F56+F59+F63+F67+F70+F73+F76+F80+F97+F101+F104+F107+F110+F113+F116)</f>
        <v>3164385</v>
      </c>
      <c r="G121" s="55"/>
      <c r="H121" s="56">
        <f>SUM(F121/E121*100)</f>
        <v>62.52231161469355</v>
      </c>
    </row>
    <row r="122" spans="1:8" s="18" customFormat="1" ht="12.75" hidden="1">
      <c r="A122" s="15"/>
      <c r="B122" s="16"/>
      <c r="C122" s="16" t="s">
        <v>75</v>
      </c>
      <c r="D122" s="54"/>
      <c r="E122" s="54">
        <f>SUM(E117+E114+E111+E108+E105+E98+E95+E93+E91+E89+E87+E85+E83+E81+E77+E74+E71+E68+E64+E60+E57+E54+E51+E48+E45+E42+E39+E36+E32+E25+E19+E15+E12+E7+E120)</f>
        <v>1977344.71</v>
      </c>
      <c r="F122" s="55">
        <f>SUM(F25+F32+F36+F39+F42+F45+F48+F51+F54+F57+F68+F74+F77+F81+F83+F85+F87+F89+F91+F93+F98+F114+F95+F117+F64+F60+F12+F19)</f>
        <v>735506.3999999999</v>
      </c>
      <c r="G122" s="55"/>
      <c r="H122" s="56">
        <f>SUM(F122/E122*100)</f>
        <v>37.19667068065233</v>
      </c>
    </row>
    <row r="123" spans="1:8" s="18" customFormat="1" ht="38.25" hidden="1">
      <c r="A123" s="15"/>
      <c r="B123" s="16"/>
      <c r="C123" s="16" t="s">
        <v>76</v>
      </c>
      <c r="D123" s="54"/>
      <c r="E123" s="54">
        <f>SUM(E102+E99+E78+E65+E61+E33+E29+E26+E22+E18)</f>
        <v>610302.9</v>
      </c>
      <c r="F123" s="55">
        <f>SUM(F18+F22+F26+F29+F33+F78+F99+F102)</f>
        <v>302562.10000000003</v>
      </c>
      <c r="G123" s="55"/>
      <c r="H123" s="56">
        <f>SUM(F123/E123*100)</f>
        <v>49.57572706929625</v>
      </c>
    </row>
    <row r="124" spans="1:8" s="18" customFormat="1" ht="12.75" hidden="1">
      <c r="A124" s="19"/>
      <c r="B124" s="16" t="s">
        <v>73</v>
      </c>
      <c r="C124" s="19"/>
      <c r="D124" s="57"/>
      <c r="E124" s="58">
        <f>SUM(E121:E123)</f>
        <v>7648856.829999999</v>
      </c>
      <c r="F124" s="58">
        <f>SUM(F121:F123)</f>
        <v>4202453.5</v>
      </c>
      <c r="G124" s="58"/>
      <c r="H124" s="56">
        <f>SUM(F124/E124*100)</f>
        <v>54.9422429181486</v>
      </c>
    </row>
    <row r="125" ht="12.75" hidden="1" outlineLevel="1"/>
    <row r="126" ht="12.75" hidden="1" outlineLevel="1"/>
    <row r="127" ht="12.75" hidden="1" collapsed="1"/>
    <row r="128" ht="12.75" hidden="1"/>
    <row r="129" ht="12.75" hidden="1"/>
    <row r="130" ht="12.75" hidden="1"/>
    <row r="131" ht="12.75" hidden="1"/>
    <row r="132" ht="12.75" hidden="1"/>
    <row r="133" spans="1:8" ht="15.75" hidden="1">
      <c r="A133" s="107" t="s">
        <v>138</v>
      </c>
      <c r="B133" s="107"/>
      <c r="C133" s="107"/>
      <c r="D133" s="107"/>
      <c r="E133" s="107"/>
      <c r="F133" s="107"/>
      <c r="G133" s="107"/>
      <c r="H133" s="107"/>
    </row>
    <row r="134" ht="12.75" hidden="1">
      <c r="H134" s="3" t="s">
        <v>114</v>
      </c>
    </row>
    <row r="135" spans="1:9" ht="12.75" hidden="1">
      <c r="A135" s="99" t="s">
        <v>1</v>
      </c>
      <c r="B135" s="99" t="s">
        <v>139</v>
      </c>
      <c r="C135" s="99" t="s">
        <v>78</v>
      </c>
      <c r="D135" s="45"/>
      <c r="E135" s="101" t="s">
        <v>140</v>
      </c>
      <c r="F135" s="103" t="s">
        <v>126</v>
      </c>
      <c r="G135" s="46"/>
      <c r="H135" s="97" t="s">
        <v>141</v>
      </c>
      <c r="I135" s="98" t="s">
        <v>147</v>
      </c>
    </row>
    <row r="136" spans="1:9" ht="77.25" customHeight="1" hidden="1">
      <c r="A136" s="100"/>
      <c r="B136" s="100"/>
      <c r="C136" s="100"/>
      <c r="D136" s="47"/>
      <c r="E136" s="102"/>
      <c r="F136" s="104"/>
      <c r="G136" s="48"/>
      <c r="H136" s="97"/>
      <c r="I136" s="98"/>
    </row>
    <row r="137" spans="1:9" ht="25.5" hidden="1">
      <c r="A137" s="4" t="s">
        <v>115</v>
      </c>
      <c r="B137" s="5" t="s">
        <v>2</v>
      </c>
      <c r="C137" s="5" t="s">
        <v>77</v>
      </c>
      <c r="D137" s="49"/>
      <c r="E137" s="49">
        <f>SUM(E138:E139)</f>
        <v>248390.6</v>
      </c>
      <c r="F137" s="49">
        <f>SUM(F138)</f>
        <v>40239.7</v>
      </c>
      <c r="G137" s="49"/>
      <c r="H137" s="50">
        <f>SUM(F137/E137*100)</f>
        <v>16.200170215781114</v>
      </c>
      <c r="I137" s="59">
        <f>SUM(H137-70.8)</f>
        <v>-54.59982978421888</v>
      </c>
    </row>
    <row r="138" spans="1:9" ht="12.75" hidden="1">
      <c r="A138" s="6"/>
      <c r="B138" s="7"/>
      <c r="C138" s="7" t="s">
        <v>74</v>
      </c>
      <c r="D138" s="51"/>
      <c r="E138" s="52">
        <v>248384.6</v>
      </c>
      <c r="F138" s="52">
        <v>40239.7</v>
      </c>
      <c r="G138" s="52"/>
      <c r="H138" s="53">
        <f>SUM(F138/E138*100)</f>
        <v>16.2005615485018</v>
      </c>
      <c r="I138" s="60">
        <f aca="true" t="shared" si="2" ref="I138:I201">SUM(H138-70.8)</f>
        <v>-54.5994384514982</v>
      </c>
    </row>
    <row r="139" spans="1:9" ht="12.75" hidden="1">
      <c r="A139" s="6"/>
      <c r="B139" s="7"/>
      <c r="C139" s="7" t="s">
        <v>75</v>
      </c>
      <c r="D139" s="51"/>
      <c r="E139" s="52">
        <v>6</v>
      </c>
      <c r="F139" s="52"/>
      <c r="G139" s="52"/>
      <c r="H139" s="53"/>
      <c r="I139" s="60">
        <f t="shared" si="2"/>
        <v>-70.8</v>
      </c>
    </row>
    <row r="140" spans="1:9" ht="12.75" hidden="1">
      <c r="A140" s="4" t="s">
        <v>116</v>
      </c>
      <c r="B140" s="5" t="s">
        <v>3</v>
      </c>
      <c r="C140" s="5" t="s">
        <v>142</v>
      </c>
      <c r="D140" s="49"/>
      <c r="E140" s="49">
        <f>SUM(E141)</f>
        <v>11243.2</v>
      </c>
      <c r="F140" s="49">
        <f>SUM(F141)</f>
        <v>6097.2</v>
      </c>
      <c r="G140" s="49"/>
      <c r="H140" s="50">
        <f aca="true" t="shared" si="3" ref="H140:H146">SUM(F140/E140*100)</f>
        <v>54.23011242350931</v>
      </c>
      <c r="I140" s="61">
        <f t="shared" si="2"/>
        <v>-16.569887576490686</v>
      </c>
    </row>
    <row r="141" spans="1:9" ht="12.75" hidden="1">
      <c r="A141" s="6"/>
      <c r="B141" s="7"/>
      <c r="C141" s="7" t="s">
        <v>74</v>
      </c>
      <c r="D141" s="51"/>
      <c r="E141" s="52">
        <v>11243.2</v>
      </c>
      <c r="F141" s="52">
        <v>6097.2</v>
      </c>
      <c r="G141" s="52"/>
      <c r="H141" s="53">
        <f t="shared" si="3"/>
        <v>54.23011242350931</v>
      </c>
      <c r="I141" s="60">
        <f t="shared" si="2"/>
        <v>-16.569887576490686</v>
      </c>
    </row>
    <row r="142" spans="1:9" ht="12.75" hidden="1">
      <c r="A142" s="4" t="s">
        <v>117</v>
      </c>
      <c r="B142" s="5" t="s">
        <v>4</v>
      </c>
      <c r="C142" s="5" t="s">
        <v>143</v>
      </c>
      <c r="D142" s="49"/>
      <c r="E142" s="49">
        <f>SUM(E143:E144)</f>
        <v>427910.60000000003</v>
      </c>
      <c r="F142" s="49">
        <f>SUM(F143)</f>
        <v>256900.9</v>
      </c>
      <c r="G142" s="49"/>
      <c r="H142" s="50">
        <f t="shared" si="3"/>
        <v>60.03611502028694</v>
      </c>
      <c r="I142" s="61">
        <f t="shared" si="2"/>
        <v>-10.763884979713055</v>
      </c>
    </row>
    <row r="143" spans="1:9" ht="12.75" hidden="1">
      <c r="A143" s="6"/>
      <c r="B143" s="7"/>
      <c r="C143" s="7" t="s">
        <v>74</v>
      </c>
      <c r="D143" s="51"/>
      <c r="E143" s="52">
        <v>352810.9</v>
      </c>
      <c r="F143" s="52">
        <v>256900.9</v>
      </c>
      <c r="G143" s="52"/>
      <c r="H143" s="53">
        <f t="shared" si="3"/>
        <v>72.81546573532734</v>
      </c>
      <c r="I143" s="60">
        <f t="shared" si="2"/>
        <v>2.0154657353273393</v>
      </c>
    </row>
    <row r="144" spans="1:9" ht="12.75" hidden="1">
      <c r="A144" s="6"/>
      <c r="B144" s="7"/>
      <c r="C144" s="7" t="s">
        <v>75</v>
      </c>
      <c r="D144" s="51"/>
      <c r="E144" s="52">
        <v>75099.7</v>
      </c>
      <c r="F144" s="52">
        <v>8168.5</v>
      </c>
      <c r="G144" s="52"/>
      <c r="H144" s="53">
        <f t="shared" si="3"/>
        <v>10.876874341708422</v>
      </c>
      <c r="I144" s="60">
        <f t="shared" si="2"/>
        <v>-59.923125658291575</v>
      </c>
    </row>
    <row r="145" spans="1:9" ht="25.5" hidden="1">
      <c r="A145" s="4" t="s">
        <v>118</v>
      </c>
      <c r="B145" s="5" t="s">
        <v>0</v>
      </c>
      <c r="C145" s="5" t="s">
        <v>144</v>
      </c>
      <c r="D145" s="49"/>
      <c r="E145" s="49">
        <f>SUM(E146:E147)</f>
        <v>219887.19999999998</v>
      </c>
      <c r="F145" s="49">
        <f>SUM(F146)</f>
        <v>140709.6</v>
      </c>
      <c r="G145" s="49"/>
      <c r="H145" s="50">
        <f t="shared" si="3"/>
        <v>63.99171939066941</v>
      </c>
      <c r="I145" s="59">
        <f t="shared" si="2"/>
        <v>-6.808280609330588</v>
      </c>
    </row>
    <row r="146" spans="1:9" ht="12.75" hidden="1">
      <c r="A146" s="6"/>
      <c r="B146" s="7"/>
      <c r="C146" s="7" t="s">
        <v>74</v>
      </c>
      <c r="D146" s="51"/>
      <c r="E146" s="52">
        <v>219884.8</v>
      </c>
      <c r="F146" s="52">
        <v>140709.6</v>
      </c>
      <c r="G146" s="52"/>
      <c r="H146" s="53">
        <f t="shared" si="3"/>
        <v>63.99241784789127</v>
      </c>
      <c r="I146" s="60">
        <f t="shared" si="2"/>
        <v>-6.807582152108729</v>
      </c>
    </row>
    <row r="147" spans="1:9" ht="12.75" hidden="1">
      <c r="A147" s="6"/>
      <c r="B147" s="7"/>
      <c r="C147" s="7" t="s">
        <v>75</v>
      </c>
      <c r="D147" s="51"/>
      <c r="E147" s="52">
        <v>2.4</v>
      </c>
      <c r="F147" s="51"/>
      <c r="G147" s="51"/>
      <c r="H147" s="53"/>
      <c r="I147" s="60">
        <f t="shared" si="2"/>
        <v>-70.8</v>
      </c>
    </row>
    <row r="148" spans="1:9" ht="25.5" hidden="1">
      <c r="A148" s="4" t="s">
        <v>5</v>
      </c>
      <c r="B148" s="5" t="s">
        <v>6</v>
      </c>
      <c r="C148" s="5" t="s">
        <v>79</v>
      </c>
      <c r="D148" s="49"/>
      <c r="E148" s="49">
        <f>SUM(E149:E151)</f>
        <v>171221.8</v>
      </c>
      <c r="F148" s="49">
        <f>SUM(F149:F150)</f>
        <v>59581.6</v>
      </c>
      <c r="G148" s="49"/>
      <c r="H148" s="50">
        <f aca="true" t="shared" si="4" ref="H148:H202">SUM(F148/E148*100)</f>
        <v>34.79790540690496</v>
      </c>
      <c r="I148" s="59">
        <f t="shared" si="2"/>
        <v>-36.00209459309504</v>
      </c>
    </row>
    <row r="149" spans="1:9" ht="12.75" hidden="1">
      <c r="A149" s="6"/>
      <c r="B149" s="7"/>
      <c r="C149" s="7" t="s">
        <v>74</v>
      </c>
      <c r="D149" s="51"/>
      <c r="E149" s="52">
        <v>163552.1</v>
      </c>
      <c r="F149" s="52">
        <v>59469.5</v>
      </c>
      <c r="G149" s="52"/>
      <c r="H149" s="53">
        <f t="shared" si="4"/>
        <v>36.36119621820814</v>
      </c>
      <c r="I149" s="60">
        <f t="shared" si="2"/>
        <v>-34.438803781791854</v>
      </c>
    </row>
    <row r="150" spans="1:9" ht="38.25" hidden="1">
      <c r="A150" s="6"/>
      <c r="B150" s="7"/>
      <c r="C150" s="7" t="s">
        <v>76</v>
      </c>
      <c r="D150" s="51"/>
      <c r="E150" s="52">
        <v>2472.9</v>
      </c>
      <c r="F150" s="52">
        <v>112.1</v>
      </c>
      <c r="G150" s="52"/>
      <c r="H150" s="53">
        <f t="shared" si="4"/>
        <v>4.533139229245015</v>
      </c>
      <c r="I150" s="62">
        <f t="shared" si="2"/>
        <v>-66.26686077075499</v>
      </c>
    </row>
    <row r="151" spans="1:9" ht="12.75" hidden="1">
      <c r="A151" s="6"/>
      <c r="B151" s="7"/>
      <c r="C151" s="7" t="s">
        <v>75</v>
      </c>
      <c r="D151" s="51"/>
      <c r="E151" s="52">
        <v>5196.8</v>
      </c>
      <c r="F151" s="51"/>
      <c r="G151" s="51"/>
      <c r="H151" s="53">
        <f t="shared" si="4"/>
        <v>0</v>
      </c>
      <c r="I151" s="60">
        <f t="shared" si="2"/>
        <v>-70.8</v>
      </c>
    </row>
    <row r="152" spans="1:9" ht="25.5" hidden="1">
      <c r="A152" s="4" t="s">
        <v>7</v>
      </c>
      <c r="B152" s="5" t="s">
        <v>8</v>
      </c>
      <c r="C152" s="5" t="s">
        <v>80</v>
      </c>
      <c r="D152" s="49"/>
      <c r="E152" s="49">
        <f>SUM(E153:E154)</f>
        <v>16362.3</v>
      </c>
      <c r="F152" s="49">
        <f>SUM(F153:F154)</f>
        <v>10375.2</v>
      </c>
      <c r="G152" s="49"/>
      <c r="H152" s="50">
        <f t="shared" si="4"/>
        <v>63.40917841623733</v>
      </c>
      <c r="I152" s="59">
        <f t="shared" si="2"/>
        <v>-7.390821583762666</v>
      </c>
    </row>
    <row r="153" spans="1:9" ht="12.75" hidden="1">
      <c r="A153" s="6"/>
      <c r="B153" s="7"/>
      <c r="C153" s="7" t="s">
        <v>74</v>
      </c>
      <c r="D153" s="51"/>
      <c r="E153" s="52">
        <v>16093.3</v>
      </c>
      <c r="F153" s="52">
        <v>10375.2</v>
      </c>
      <c r="G153" s="52"/>
      <c r="H153" s="53">
        <f t="shared" si="4"/>
        <v>64.46906476608278</v>
      </c>
      <c r="I153" s="60">
        <f t="shared" si="2"/>
        <v>-6.3309352339172165</v>
      </c>
    </row>
    <row r="154" spans="1:9" ht="38.25" hidden="1">
      <c r="A154" s="6"/>
      <c r="B154" s="7"/>
      <c r="C154" s="7" t="s">
        <v>76</v>
      </c>
      <c r="D154" s="51"/>
      <c r="E154" s="52">
        <v>269</v>
      </c>
      <c r="F154" s="51"/>
      <c r="G154" s="51"/>
      <c r="H154" s="53">
        <f t="shared" si="4"/>
        <v>0</v>
      </c>
      <c r="I154" s="62">
        <f t="shared" si="2"/>
        <v>-70.8</v>
      </c>
    </row>
    <row r="155" spans="1:9" ht="25.5" hidden="1">
      <c r="A155" s="4" t="s">
        <v>9</v>
      </c>
      <c r="B155" s="5" t="s">
        <v>10</v>
      </c>
      <c r="C155" s="5" t="s">
        <v>81</v>
      </c>
      <c r="D155" s="49"/>
      <c r="E155" s="49">
        <f>SUM(E156:E158)</f>
        <v>1050410.3</v>
      </c>
      <c r="F155" s="49">
        <f>SUM(F156:F158)</f>
        <v>508146.5</v>
      </c>
      <c r="G155" s="49"/>
      <c r="H155" s="50">
        <f t="shared" si="4"/>
        <v>48.37600126350627</v>
      </c>
      <c r="I155" s="59">
        <f t="shared" si="2"/>
        <v>-22.42399873649373</v>
      </c>
    </row>
    <row r="156" spans="1:9" ht="12.75" hidden="1">
      <c r="A156" s="6"/>
      <c r="B156" s="7"/>
      <c r="C156" s="7" t="s">
        <v>74</v>
      </c>
      <c r="D156" s="51"/>
      <c r="E156" s="52">
        <v>551379.5</v>
      </c>
      <c r="F156" s="52">
        <v>336666.6</v>
      </c>
      <c r="G156" s="52"/>
      <c r="H156" s="53">
        <f t="shared" si="4"/>
        <v>61.05896211230196</v>
      </c>
      <c r="I156" s="60">
        <f t="shared" si="2"/>
        <v>-9.741037887698035</v>
      </c>
    </row>
    <row r="157" spans="1:9" ht="12.75" hidden="1">
      <c r="A157" s="6"/>
      <c r="B157" s="7"/>
      <c r="C157" s="7" t="s">
        <v>75</v>
      </c>
      <c r="D157" s="51"/>
      <c r="E157" s="52">
        <v>231337.5</v>
      </c>
      <c r="F157" s="52">
        <v>34925.7</v>
      </c>
      <c r="G157" s="52"/>
      <c r="H157" s="53">
        <f t="shared" si="4"/>
        <v>15.097292916193872</v>
      </c>
      <c r="I157" s="60">
        <f t="shared" si="2"/>
        <v>-55.702707083806125</v>
      </c>
    </row>
    <row r="158" spans="1:9" ht="38.25" hidden="1">
      <c r="A158" s="6"/>
      <c r="B158" s="7"/>
      <c r="C158" s="7" t="s">
        <v>76</v>
      </c>
      <c r="D158" s="51"/>
      <c r="E158" s="52">
        <v>267693.3</v>
      </c>
      <c r="F158" s="52">
        <v>136554.2</v>
      </c>
      <c r="G158" s="52"/>
      <c r="H158" s="53">
        <f t="shared" si="4"/>
        <v>51.011437342660436</v>
      </c>
      <c r="I158" s="62">
        <f t="shared" si="2"/>
        <v>-19.78856265733956</v>
      </c>
    </row>
    <row r="159" spans="1:9" ht="25.5" hidden="1">
      <c r="A159" s="4" t="s">
        <v>11</v>
      </c>
      <c r="B159" s="5" t="s">
        <v>12</v>
      </c>
      <c r="C159" s="5" t="s">
        <v>82</v>
      </c>
      <c r="D159" s="49"/>
      <c r="E159" s="49">
        <f>SUM(E160:E161)</f>
        <v>224942.80000000002</v>
      </c>
      <c r="F159" s="49">
        <f>SUM(F160:F161)</f>
        <v>141831.4</v>
      </c>
      <c r="G159" s="49"/>
      <c r="H159" s="50">
        <f t="shared" si="4"/>
        <v>63.052207049970036</v>
      </c>
      <c r="I159" s="59">
        <f t="shared" si="2"/>
        <v>-7.747792950029961</v>
      </c>
    </row>
    <row r="160" spans="1:9" ht="12.75" hidden="1">
      <c r="A160" s="6"/>
      <c r="B160" s="7"/>
      <c r="C160" s="7" t="s">
        <v>74</v>
      </c>
      <c r="D160" s="51"/>
      <c r="E160" s="52">
        <v>189542.7</v>
      </c>
      <c r="F160" s="52">
        <v>126504.7</v>
      </c>
      <c r="G160" s="52"/>
      <c r="H160" s="53">
        <f t="shared" si="4"/>
        <v>66.74205864958132</v>
      </c>
      <c r="I160" s="60">
        <f t="shared" si="2"/>
        <v>-4.057941350418673</v>
      </c>
    </row>
    <row r="161" spans="1:9" ht="38.25" hidden="1">
      <c r="A161" s="6"/>
      <c r="B161" s="7"/>
      <c r="C161" s="7" t="s">
        <v>76</v>
      </c>
      <c r="D161" s="51"/>
      <c r="E161" s="52">
        <v>35400.1</v>
      </c>
      <c r="F161" s="52">
        <v>15326.7</v>
      </c>
      <c r="G161" s="52"/>
      <c r="H161" s="53">
        <f t="shared" si="4"/>
        <v>43.29564040779546</v>
      </c>
      <c r="I161" s="62">
        <f t="shared" si="2"/>
        <v>-27.504359592204537</v>
      </c>
    </row>
    <row r="162" spans="1:9" ht="25.5" hidden="1">
      <c r="A162" s="4" t="s">
        <v>13</v>
      </c>
      <c r="B162" s="5" t="s">
        <v>14</v>
      </c>
      <c r="C162" s="5" t="s">
        <v>83</v>
      </c>
      <c r="D162" s="49"/>
      <c r="E162" s="49">
        <f>SUM(E163:E165)</f>
        <v>2804096.8000000003</v>
      </c>
      <c r="F162" s="49">
        <f>SUM(F163:F165)</f>
        <v>1951893.2000000002</v>
      </c>
      <c r="G162" s="49"/>
      <c r="H162" s="50">
        <f t="shared" si="4"/>
        <v>69.60862406747157</v>
      </c>
      <c r="I162" s="59">
        <f t="shared" si="2"/>
        <v>-1.1913759325284303</v>
      </c>
    </row>
    <row r="163" spans="1:9" ht="12.75" hidden="1">
      <c r="A163" s="6"/>
      <c r="B163" s="7"/>
      <c r="C163" s="7" t="s">
        <v>74</v>
      </c>
      <c r="D163" s="51"/>
      <c r="E163" s="52">
        <v>1657795.5</v>
      </c>
      <c r="F163" s="52">
        <v>1194264.6</v>
      </c>
      <c r="G163" s="52"/>
      <c r="H163" s="53">
        <f t="shared" si="4"/>
        <v>72.03931968689746</v>
      </c>
      <c r="I163" s="60">
        <f t="shared" si="2"/>
        <v>1.2393196868974599</v>
      </c>
    </row>
    <row r="164" spans="1:9" ht="12.75" hidden="1">
      <c r="A164" s="6"/>
      <c r="B164" s="7"/>
      <c r="C164" s="7" t="s">
        <v>75</v>
      </c>
      <c r="D164" s="51"/>
      <c r="E164" s="52">
        <v>845112.2</v>
      </c>
      <c r="F164" s="52">
        <v>607796.1</v>
      </c>
      <c r="G164" s="52"/>
      <c r="H164" s="53">
        <f t="shared" si="4"/>
        <v>71.9189830652072</v>
      </c>
      <c r="I164" s="60">
        <f t="shared" si="2"/>
        <v>1.1189830652072033</v>
      </c>
    </row>
    <row r="165" spans="1:9" ht="38.25" hidden="1">
      <c r="A165" s="6"/>
      <c r="B165" s="7"/>
      <c r="C165" s="7" t="s">
        <v>76</v>
      </c>
      <c r="D165" s="51"/>
      <c r="E165" s="52">
        <v>301189.1</v>
      </c>
      <c r="F165" s="52">
        <v>149832.5</v>
      </c>
      <c r="G165" s="52"/>
      <c r="H165" s="53">
        <f t="shared" si="4"/>
        <v>49.746986195715586</v>
      </c>
      <c r="I165" s="62">
        <f t="shared" si="2"/>
        <v>-21.05301380428441</v>
      </c>
    </row>
    <row r="166" spans="1:9" ht="12.75" hidden="1">
      <c r="A166" s="4" t="s">
        <v>15</v>
      </c>
      <c r="B166" s="5" t="s">
        <v>16</v>
      </c>
      <c r="C166" s="5" t="s">
        <v>84</v>
      </c>
      <c r="D166" s="49"/>
      <c r="E166" s="49">
        <f>SUM(E167:E168)</f>
        <v>14622.52</v>
      </c>
      <c r="F166" s="49">
        <f>SUM(F167:F168)</f>
        <v>9711.699999999999</v>
      </c>
      <c r="G166" s="49"/>
      <c r="H166" s="50">
        <f t="shared" si="4"/>
        <v>66.41604867013345</v>
      </c>
      <c r="I166" s="61">
        <f t="shared" si="2"/>
        <v>-4.383951329866548</v>
      </c>
    </row>
    <row r="167" spans="1:9" ht="12.75" hidden="1">
      <c r="A167" s="6"/>
      <c r="B167" s="7"/>
      <c r="C167" s="7" t="s">
        <v>74</v>
      </c>
      <c r="D167" s="51"/>
      <c r="E167" s="51">
        <v>13547.62</v>
      </c>
      <c r="F167" s="52">
        <v>9008.8</v>
      </c>
      <c r="G167" s="52"/>
      <c r="H167" s="53">
        <f t="shared" si="4"/>
        <v>66.49728882268619</v>
      </c>
      <c r="I167" s="60">
        <f t="shared" si="2"/>
        <v>-4.30271117731381</v>
      </c>
    </row>
    <row r="168" spans="1:9" ht="12.75" hidden="1">
      <c r="A168" s="6"/>
      <c r="B168" s="7"/>
      <c r="C168" s="7" t="s">
        <v>75</v>
      </c>
      <c r="D168" s="51"/>
      <c r="E168" s="51">
        <v>1074.9</v>
      </c>
      <c r="F168" s="52">
        <v>702.9</v>
      </c>
      <c r="G168" s="52"/>
      <c r="H168" s="53">
        <f t="shared" si="4"/>
        <v>65.39212950041863</v>
      </c>
      <c r="I168" s="60">
        <f t="shared" si="2"/>
        <v>-5.407870499581364</v>
      </c>
    </row>
    <row r="169" spans="1:9" ht="12.75" hidden="1">
      <c r="A169" s="4" t="s">
        <v>17</v>
      </c>
      <c r="B169" s="5" t="s">
        <v>18</v>
      </c>
      <c r="C169" s="5" t="s">
        <v>85</v>
      </c>
      <c r="D169" s="49"/>
      <c r="E169" s="49">
        <f>SUM(E170:E171)</f>
        <v>26763.399999999998</v>
      </c>
      <c r="F169" s="49">
        <f>SUM(F170:F171)</f>
        <v>12738.3</v>
      </c>
      <c r="G169" s="49"/>
      <c r="H169" s="50">
        <f t="shared" si="4"/>
        <v>47.59597061658833</v>
      </c>
      <c r="I169" s="61">
        <f t="shared" si="2"/>
        <v>-23.204029383411665</v>
      </c>
    </row>
    <row r="170" spans="1:9" ht="12.75" hidden="1">
      <c r="A170" s="6"/>
      <c r="B170" s="7"/>
      <c r="C170" s="7" t="s">
        <v>74</v>
      </c>
      <c r="D170" s="51"/>
      <c r="E170" s="51">
        <v>25121.8</v>
      </c>
      <c r="F170" s="52">
        <v>11873.3</v>
      </c>
      <c r="G170" s="52"/>
      <c r="H170" s="53">
        <f t="shared" si="4"/>
        <v>47.26293498077367</v>
      </c>
      <c r="I170" s="60">
        <f t="shared" si="2"/>
        <v>-23.537065019226326</v>
      </c>
    </row>
    <row r="171" spans="1:9" ht="12.75" hidden="1">
      <c r="A171" s="6"/>
      <c r="B171" s="7"/>
      <c r="C171" s="7" t="s">
        <v>75</v>
      </c>
      <c r="D171" s="51"/>
      <c r="E171" s="51">
        <v>1641.6</v>
      </c>
      <c r="F171" s="52">
        <v>865</v>
      </c>
      <c r="G171" s="52"/>
      <c r="H171" s="53">
        <f t="shared" si="4"/>
        <v>52.69249512670565</v>
      </c>
      <c r="I171" s="60">
        <f t="shared" si="2"/>
        <v>-18.107504873294346</v>
      </c>
    </row>
    <row r="172" spans="1:9" ht="12.75" hidden="1">
      <c r="A172" s="4" t="s">
        <v>19</v>
      </c>
      <c r="B172" s="5" t="s">
        <v>20</v>
      </c>
      <c r="C172" s="5" t="s">
        <v>86</v>
      </c>
      <c r="D172" s="49"/>
      <c r="E172" s="49">
        <f>SUM(E173:E174)</f>
        <v>17597.7</v>
      </c>
      <c r="F172" s="49">
        <f>SUM(F173:F174)</f>
        <v>9807.3</v>
      </c>
      <c r="G172" s="49"/>
      <c r="H172" s="50">
        <f t="shared" si="4"/>
        <v>55.73057842786272</v>
      </c>
      <c r="I172" s="61">
        <f t="shared" si="2"/>
        <v>-15.06942157213728</v>
      </c>
    </row>
    <row r="173" spans="1:9" ht="12.75" hidden="1">
      <c r="A173" s="6"/>
      <c r="B173" s="7"/>
      <c r="C173" s="7" t="s">
        <v>74</v>
      </c>
      <c r="D173" s="51"/>
      <c r="E173" s="51">
        <v>16159.5</v>
      </c>
      <c r="F173" s="52">
        <v>9123.4</v>
      </c>
      <c r="G173" s="52"/>
      <c r="H173" s="53">
        <f t="shared" si="4"/>
        <v>56.45843002568148</v>
      </c>
      <c r="I173" s="60">
        <f t="shared" si="2"/>
        <v>-14.341569974318517</v>
      </c>
    </row>
    <row r="174" spans="1:9" ht="12.75" hidden="1">
      <c r="A174" s="6"/>
      <c r="B174" s="7"/>
      <c r="C174" s="7" t="s">
        <v>75</v>
      </c>
      <c r="D174" s="51"/>
      <c r="E174" s="51">
        <v>1438.2</v>
      </c>
      <c r="F174" s="52">
        <v>683.9</v>
      </c>
      <c r="G174" s="52"/>
      <c r="H174" s="53">
        <f t="shared" si="4"/>
        <v>47.552496175775275</v>
      </c>
      <c r="I174" s="60">
        <f t="shared" si="2"/>
        <v>-23.247503824224722</v>
      </c>
    </row>
    <row r="175" spans="1:9" ht="12.75" hidden="1">
      <c r="A175" s="4" t="s">
        <v>21</v>
      </c>
      <c r="B175" s="5" t="s">
        <v>22</v>
      </c>
      <c r="C175" s="5" t="s">
        <v>90</v>
      </c>
      <c r="D175" s="49"/>
      <c r="E175" s="49">
        <f>SUM(E176:E177)</f>
        <v>16037.8</v>
      </c>
      <c r="F175" s="49">
        <f>SUM(F176:F177)</f>
        <v>9122.4</v>
      </c>
      <c r="G175" s="49"/>
      <c r="H175" s="50">
        <f t="shared" si="4"/>
        <v>56.88061953634539</v>
      </c>
      <c r="I175" s="61">
        <f t="shared" si="2"/>
        <v>-13.919380463654605</v>
      </c>
    </row>
    <row r="176" spans="1:9" ht="12.75" hidden="1">
      <c r="A176" s="6"/>
      <c r="B176" s="7"/>
      <c r="C176" s="7" t="s">
        <v>74</v>
      </c>
      <c r="D176" s="51"/>
      <c r="E176" s="51">
        <v>14811.3</v>
      </c>
      <c r="F176" s="52">
        <v>8472.8</v>
      </c>
      <c r="G176" s="52"/>
      <c r="H176" s="53">
        <f t="shared" si="4"/>
        <v>57.20497187957842</v>
      </c>
      <c r="I176" s="60">
        <f t="shared" si="2"/>
        <v>-13.595028120421574</v>
      </c>
    </row>
    <row r="177" spans="1:9" ht="12.75" hidden="1">
      <c r="A177" s="6"/>
      <c r="B177" s="7"/>
      <c r="C177" s="7" t="s">
        <v>75</v>
      </c>
      <c r="D177" s="51"/>
      <c r="E177" s="51">
        <v>1226.5</v>
      </c>
      <c r="F177" s="52">
        <v>649.6</v>
      </c>
      <c r="G177" s="52"/>
      <c r="H177" s="53">
        <f t="shared" si="4"/>
        <v>52.963717896453325</v>
      </c>
      <c r="I177" s="60">
        <f t="shared" si="2"/>
        <v>-17.836282103546672</v>
      </c>
    </row>
    <row r="178" spans="1:9" ht="12.75" hidden="1">
      <c r="A178" s="4" t="s">
        <v>23</v>
      </c>
      <c r="B178" s="5" t="s">
        <v>24</v>
      </c>
      <c r="C178" s="5" t="s">
        <v>89</v>
      </c>
      <c r="D178" s="49"/>
      <c r="E178" s="49">
        <f>SUM(E179:E180)</f>
        <v>16988.3</v>
      </c>
      <c r="F178" s="49">
        <f>SUM(F179:F180)</f>
        <v>10860.300000000001</v>
      </c>
      <c r="G178" s="49"/>
      <c r="H178" s="50">
        <f t="shared" si="4"/>
        <v>63.92811523224808</v>
      </c>
      <c r="I178" s="61">
        <f t="shared" si="2"/>
        <v>-6.871884767751915</v>
      </c>
    </row>
    <row r="179" spans="1:9" ht="12.75" hidden="1">
      <c r="A179" s="6"/>
      <c r="B179" s="7"/>
      <c r="C179" s="7" t="s">
        <v>74</v>
      </c>
      <c r="D179" s="51"/>
      <c r="E179" s="51">
        <v>15739.5</v>
      </c>
      <c r="F179" s="52">
        <v>9991.6</v>
      </c>
      <c r="G179" s="52"/>
      <c r="H179" s="53">
        <f t="shared" si="4"/>
        <v>63.48105085930303</v>
      </c>
      <c r="I179" s="60">
        <f t="shared" si="2"/>
        <v>-7.318949140696965</v>
      </c>
    </row>
    <row r="180" spans="1:9" ht="12.75" hidden="1">
      <c r="A180" s="6"/>
      <c r="B180" s="7"/>
      <c r="C180" s="7" t="s">
        <v>75</v>
      </c>
      <c r="D180" s="51"/>
      <c r="E180" s="51">
        <v>1248.8</v>
      </c>
      <c r="F180" s="52">
        <v>868.7</v>
      </c>
      <c r="G180" s="52"/>
      <c r="H180" s="53">
        <f t="shared" si="4"/>
        <v>69.5627802690583</v>
      </c>
      <c r="I180" s="60">
        <f t="shared" si="2"/>
        <v>-1.2372197309417032</v>
      </c>
    </row>
    <row r="181" spans="1:9" ht="12.75" hidden="1">
      <c r="A181" s="4" t="s">
        <v>25</v>
      </c>
      <c r="B181" s="5" t="s">
        <v>26</v>
      </c>
      <c r="C181" s="5" t="s">
        <v>88</v>
      </c>
      <c r="D181" s="49"/>
      <c r="E181" s="49">
        <f>SUM(E182:E183)</f>
        <v>15563</v>
      </c>
      <c r="F181" s="49">
        <f>SUM(F182:F183)</f>
        <v>9469.1</v>
      </c>
      <c r="G181" s="49"/>
      <c r="H181" s="50">
        <f t="shared" si="4"/>
        <v>60.84366767332776</v>
      </c>
      <c r="I181" s="61">
        <f t="shared" si="2"/>
        <v>-9.95633232667224</v>
      </c>
    </row>
    <row r="182" spans="1:9" ht="12.75" hidden="1">
      <c r="A182" s="6"/>
      <c r="B182" s="7"/>
      <c r="C182" s="7" t="s">
        <v>74</v>
      </c>
      <c r="D182" s="51"/>
      <c r="E182" s="51">
        <v>14394.7</v>
      </c>
      <c r="F182" s="52">
        <v>8847.6</v>
      </c>
      <c r="G182" s="52"/>
      <c r="H182" s="53">
        <f t="shared" si="4"/>
        <v>61.46428893967919</v>
      </c>
      <c r="I182" s="60">
        <f t="shared" si="2"/>
        <v>-9.335711060320804</v>
      </c>
    </row>
    <row r="183" spans="1:9" ht="12.75" hidden="1">
      <c r="A183" s="6"/>
      <c r="B183" s="7"/>
      <c r="C183" s="7" t="s">
        <v>75</v>
      </c>
      <c r="D183" s="51"/>
      <c r="E183" s="51">
        <v>1168.3</v>
      </c>
      <c r="F183" s="52">
        <v>621.5</v>
      </c>
      <c r="G183" s="52"/>
      <c r="H183" s="53">
        <f t="shared" si="4"/>
        <v>53.19695283745614</v>
      </c>
      <c r="I183" s="60">
        <f t="shared" si="2"/>
        <v>-17.60304716254386</v>
      </c>
    </row>
    <row r="184" spans="1:9" ht="12.75" hidden="1">
      <c r="A184" s="4" t="s">
        <v>27</v>
      </c>
      <c r="B184" s="5" t="s">
        <v>28</v>
      </c>
      <c r="C184" s="5" t="s">
        <v>86</v>
      </c>
      <c r="D184" s="49"/>
      <c r="E184" s="49">
        <f>SUM(E185:E186)</f>
        <v>24913.5</v>
      </c>
      <c r="F184" s="49">
        <f>SUM(F185:F186)</f>
        <v>9606.400000000001</v>
      </c>
      <c r="G184" s="49"/>
      <c r="H184" s="50">
        <f t="shared" si="4"/>
        <v>38.55901418909427</v>
      </c>
      <c r="I184" s="61">
        <f t="shared" si="2"/>
        <v>-32.24098581090573</v>
      </c>
    </row>
    <row r="185" spans="1:9" ht="12.75" hidden="1">
      <c r="A185" s="6"/>
      <c r="B185" s="7"/>
      <c r="C185" s="7" t="s">
        <v>74</v>
      </c>
      <c r="D185" s="51"/>
      <c r="E185" s="51">
        <v>21954.8</v>
      </c>
      <c r="F185" s="52">
        <v>8496.7</v>
      </c>
      <c r="G185" s="52"/>
      <c r="H185" s="53">
        <f t="shared" si="4"/>
        <v>38.70087634594713</v>
      </c>
      <c r="I185" s="60">
        <f t="shared" si="2"/>
        <v>-32.09912365405287</v>
      </c>
    </row>
    <row r="186" spans="1:9" ht="12.75" hidden="1">
      <c r="A186" s="6"/>
      <c r="B186" s="7"/>
      <c r="C186" s="7" t="s">
        <v>75</v>
      </c>
      <c r="D186" s="51"/>
      <c r="E186" s="51">
        <v>2958.7</v>
      </c>
      <c r="F186" s="52">
        <v>1109.7</v>
      </c>
      <c r="G186" s="52"/>
      <c r="H186" s="53">
        <f t="shared" si="4"/>
        <v>37.50633724270795</v>
      </c>
      <c r="I186" s="60">
        <f t="shared" si="2"/>
        <v>-33.29366275729205</v>
      </c>
    </row>
    <row r="187" spans="1:9" ht="12.75" hidden="1">
      <c r="A187" s="4" t="s">
        <v>29</v>
      </c>
      <c r="B187" s="5" t="s">
        <v>30</v>
      </c>
      <c r="C187" s="5" t="s">
        <v>87</v>
      </c>
      <c r="D187" s="49"/>
      <c r="E187" s="49">
        <f>SUM(E188:E189)</f>
        <v>4704.2</v>
      </c>
      <c r="F187" s="49">
        <f>SUM(F188:F189)</f>
        <v>2126.7</v>
      </c>
      <c r="G187" s="49"/>
      <c r="H187" s="50">
        <f t="shared" si="4"/>
        <v>45.20853705199608</v>
      </c>
      <c r="I187" s="61">
        <f t="shared" si="2"/>
        <v>-25.591462948003915</v>
      </c>
    </row>
    <row r="188" spans="1:9" ht="12.75" hidden="1">
      <c r="A188" s="6"/>
      <c r="B188" s="7"/>
      <c r="C188" s="7" t="s">
        <v>74</v>
      </c>
      <c r="D188" s="51"/>
      <c r="E188" s="51">
        <v>4461.9</v>
      </c>
      <c r="F188" s="52">
        <v>1935.5</v>
      </c>
      <c r="G188" s="52"/>
      <c r="H188" s="53">
        <f t="shared" si="4"/>
        <v>43.378381407023916</v>
      </c>
      <c r="I188" s="60">
        <f t="shared" si="2"/>
        <v>-27.42161859297608</v>
      </c>
    </row>
    <row r="189" spans="1:9" ht="12.75" hidden="1">
      <c r="A189" s="6"/>
      <c r="B189" s="7"/>
      <c r="C189" s="7" t="s">
        <v>75</v>
      </c>
      <c r="D189" s="51"/>
      <c r="E189" s="51">
        <v>242.3</v>
      </c>
      <c r="F189" s="52">
        <v>191.2</v>
      </c>
      <c r="G189" s="52"/>
      <c r="H189" s="53">
        <f t="shared" si="4"/>
        <v>78.91044160132067</v>
      </c>
      <c r="I189" s="60">
        <f t="shared" si="2"/>
        <v>8.110441601320673</v>
      </c>
    </row>
    <row r="190" spans="1:9" ht="25.5" hidden="1">
      <c r="A190" s="4" t="s">
        <v>31</v>
      </c>
      <c r="B190" s="5" t="s">
        <v>32</v>
      </c>
      <c r="C190" s="5" t="s">
        <v>91</v>
      </c>
      <c r="D190" s="49"/>
      <c r="E190" s="49">
        <f>SUM(E191:E193)</f>
        <v>249344.5</v>
      </c>
      <c r="F190" s="49">
        <f>SUM(F191)</f>
        <v>166295.6</v>
      </c>
      <c r="G190" s="49"/>
      <c r="H190" s="50">
        <f t="shared" si="4"/>
        <v>66.69310933267026</v>
      </c>
      <c r="I190" s="59">
        <f t="shared" si="2"/>
        <v>-4.106890667329736</v>
      </c>
    </row>
    <row r="191" spans="1:9" ht="12.75" hidden="1">
      <c r="A191" s="6"/>
      <c r="B191" s="7"/>
      <c r="C191" s="7" t="s">
        <v>74</v>
      </c>
      <c r="D191" s="51"/>
      <c r="E191" s="51">
        <v>242879.8</v>
      </c>
      <c r="F191" s="52">
        <v>166295.6</v>
      </c>
      <c r="G191" s="52"/>
      <c r="H191" s="53">
        <f t="shared" si="4"/>
        <v>68.4682711365869</v>
      </c>
      <c r="I191" s="60">
        <f t="shared" si="2"/>
        <v>-2.3317288634130904</v>
      </c>
    </row>
    <row r="192" spans="1:9" ht="12.75" hidden="1">
      <c r="A192" s="6"/>
      <c r="B192" s="7"/>
      <c r="C192" s="7" t="s">
        <v>75</v>
      </c>
      <c r="D192" s="51"/>
      <c r="E192" s="51">
        <v>6432.5</v>
      </c>
      <c r="F192" s="51"/>
      <c r="G192" s="51"/>
      <c r="H192" s="53">
        <f t="shared" si="4"/>
        <v>0</v>
      </c>
      <c r="I192" s="60">
        <f t="shared" si="2"/>
        <v>-70.8</v>
      </c>
    </row>
    <row r="193" spans="1:9" ht="38.25" hidden="1">
      <c r="A193" s="6"/>
      <c r="B193" s="7"/>
      <c r="C193" s="7" t="s">
        <v>76</v>
      </c>
      <c r="D193" s="51"/>
      <c r="E193" s="52">
        <v>32.2</v>
      </c>
      <c r="F193" s="51"/>
      <c r="G193" s="51"/>
      <c r="H193" s="53">
        <f t="shared" si="4"/>
        <v>0</v>
      </c>
      <c r="I193" s="62">
        <f t="shared" si="2"/>
        <v>-70.8</v>
      </c>
    </row>
    <row r="194" spans="1:9" ht="25.5" hidden="1">
      <c r="A194" s="4" t="s">
        <v>33</v>
      </c>
      <c r="B194" s="5" t="s">
        <v>34</v>
      </c>
      <c r="C194" s="5" t="s">
        <v>92</v>
      </c>
      <c r="D194" s="49"/>
      <c r="E194" s="49">
        <f>SUM(E195:E197)</f>
        <v>525503.6000000001</v>
      </c>
      <c r="F194" s="49">
        <f>SUM(F195)</f>
        <v>252131.4</v>
      </c>
      <c r="G194" s="49"/>
      <c r="H194" s="50">
        <f t="shared" si="4"/>
        <v>47.979005281790634</v>
      </c>
      <c r="I194" s="59">
        <f t="shared" si="2"/>
        <v>-22.820994718209363</v>
      </c>
    </row>
    <row r="195" spans="1:9" ht="12.75" hidden="1">
      <c r="A195" s="6"/>
      <c r="B195" s="7"/>
      <c r="C195" s="7" t="s">
        <v>74</v>
      </c>
      <c r="D195" s="51"/>
      <c r="E195" s="51">
        <v>513724.8</v>
      </c>
      <c r="F195" s="52">
        <v>252131.4</v>
      </c>
      <c r="G195" s="52"/>
      <c r="H195" s="53">
        <f t="shared" si="4"/>
        <v>49.079078915403734</v>
      </c>
      <c r="I195" s="60">
        <f t="shared" si="2"/>
        <v>-21.720921084596263</v>
      </c>
    </row>
    <row r="196" spans="1:9" ht="12.75" hidden="1">
      <c r="A196" s="6"/>
      <c r="B196" s="7"/>
      <c r="C196" s="7" t="s">
        <v>75</v>
      </c>
      <c r="D196" s="51"/>
      <c r="E196" s="51">
        <v>11000</v>
      </c>
      <c r="F196" s="51"/>
      <c r="G196" s="51"/>
      <c r="H196" s="53">
        <f t="shared" si="4"/>
        <v>0</v>
      </c>
      <c r="I196" s="60">
        <f t="shared" si="2"/>
        <v>-70.8</v>
      </c>
    </row>
    <row r="197" spans="1:9" ht="38.25" hidden="1">
      <c r="A197" s="6"/>
      <c r="B197" s="7"/>
      <c r="C197" s="7" t="s">
        <v>76</v>
      </c>
      <c r="D197" s="51"/>
      <c r="E197" s="52">
        <v>778.8</v>
      </c>
      <c r="F197" s="51"/>
      <c r="G197" s="51"/>
      <c r="H197" s="53">
        <f t="shared" si="4"/>
        <v>0</v>
      </c>
      <c r="I197" s="62">
        <f t="shared" si="2"/>
        <v>-70.8</v>
      </c>
    </row>
    <row r="198" spans="1:9" ht="25.5" hidden="1">
      <c r="A198" s="4" t="s">
        <v>35</v>
      </c>
      <c r="B198" s="5" t="s">
        <v>36</v>
      </c>
      <c r="C198" s="5" t="s">
        <v>93</v>
      </c>
      <c r="D198" s="49"/>
      <c r="E198" s="49">
        <f>SUM(E199:E200)</f>
        <v>188551.6</v>
      </c>
      <c r="F198" s="49">
        <f>SUM(F199:F200)</f>
        <v>44634.2</v>
      </c>
      <c r="G198" s="49"/>
      <c r="H198" s="50">
        <f t="shared" si="4"/>
        <v>23.67214067661054</v>
      </c>
      <c r="I198" s="59">
        <f t="shared" si="2"/>
        <v>-47.12785932338946</v>
      </c>
    </row>
    <row r="199" spans="1:9" ht="12.75" hidden="1">
      <c r="A199" s="6"/>
      <c r="B199" s="7"/>
      <c r="C199" s="7" t="s">
        <v>74</v>
      </c>
      <c r="D199" s="51"/>
      <c r="E199" s="51">
        <v>172882.1</v>
      </c>
      <c r="F199" s="52">
        <v>44634.2</v>
      </c>
      <c r="G199" s="52"/>
      <c r="H199" s="53">
        <f t="shared" si="4"/>
        <v>25.81771045122658</v>
      </c>
      <c r="I199" s="60">
        <f t="shared" si="2"/>
        <v>-44.982289548773416</v>
      </c>
    </row>
    <row r="200" spans="1:9" ht="12.75" hidden="1">
      <c r="A200" s="6"/>
      <c r="B200" s="7"/>
      <c r="C200" s="7" t="s">
        <v>75</v>
      </c>
      <c r="D200" s="51"/>
      <c r="E200" s="51">
        <v>15669.5</v>
      </c>
      <c r="F200" s="51"/>
      <c r="G200" s="51"/>
      <c r="H200" s="53">
        <f t="shared" si="4"/>
        <v>0</v>
      </c>
      <c r="I200" s="60">
        <f t="shared" si="2"/>
        <v>-70.8</v>
      </c>
    </row>
    <row r="201" spans="1:9" ht="25.5" hidden="1">
      <c r="A201" s="4" t="s">
        <v>37</v>
      </c>
      <c r="B201" s="5" t="s">
        <v>38</v>
      </c>
      <c r="C201" s="5" t="s">
        <v>94</v>
      </c>
      <c r="D201" s="49"/>
      <c r="E201" s="49">
        <f>SUM(E202:E203)</f>
        <v>5327.6</v>
      </c>
      <c r="F201" s="49">
        <f>SUM(F202)</f>
        <v>4291</v>
      </c>
      <c r="G201" s="49"/>
      <c r="H201" s="50">
        <f t="shared" si="4"/>
        <v>80.54283354606201</v>
      </c>
      <c r="I201" s="59">
        <f t="shared" si="2"/>
        <v>9.742833546062016</v>
      </c>
    </row>
    <row r="202" spans="1:9" ht="12.75" hidden="1">
      <c r="A202" s="6"/>
      <c r="B202" s="7"/>
      <c r="C202" s="7" t="s">
        <v>74</v>
      </c>
      <c r="D202" s="51"/>
      <c r="E202" s="51">
        <v>5326.8</v>
      </c>
      <c r="F202" s="52">
        <v>4291</v>
      </c>
      <c r="G202" s="52"/>
      <c r="H202" s="53">
        <f t="shared" si="4"/>
        <v>80.55492978899152</v>
      </c>
      <c r="I202" s="60">
        <f aca="true" t="shared" si="5" ref="I202:I256">SUM(H202-70.8)</f>
        <v>9.754929788991518</v>
      </c>
    </row>
    <row r="203" spans="1:9" ht="12.75" hidden="1">
      <c r="A203" s="6"/>
      <c r="B203" s="7"/>
      <c r="C203" s="7" t="s">
        <v>75</v>
      </c>
      <c r="D203" s="51"/>
      <c r="E203" s="51">
        <v>0.8</v>
      </c>
      <c r="F203" s="51"/>
      <c r="G203" s="51"/>
      <c r="H203" s="53"/>
      <c r="I203" s="60">
        <f t="shared" si="5"/>
        <v>-70.8</v>
      </c>
    </row>
    <row r="204" spans="1:9" ht="25.5" hidden="1">
      <c r="A204" s="4" t="s">
        <v>39</v>
      </c>
      <c r="B204" s="5" t="s">
        <v>40</v>
      </c>
      <c r="C204" s="5" t="s">
        <v>95</v>
      </c>
      <c r="D204" s="49"/>
      <c r="E204" s="49">
        <f>SUM(E205:E206)</f>
        <v>169260.2</v>
      </c>
      <c r="F204" s="49">
        <f>SUM(F205:F206)</f>
        <v>77634.9</v>
      </c>
      <c r="G204" s="49"/>
      <c r="H204" s="50">
        <f aca="true" t="shared" si="6" ref="H204:H236">SUM(F204/E204*100)</f>
        <v>45.86719146024877</v>
      </c>
      <c r="I204" s="59">
        <f t="shared" si="5"/>
        <v>-24.93280853975123</v>
      </c>
    </row>
    <row r="205" spans="1:9" ht="12.75" hidden="1">
      <c r="A205" s="6"/>
      <c r="B205" s="7"/>
      <c r="C205" s="7" t="s">
        <v>74</v>
      </c>
      <c r="D205" s="51"/>
      <c r="E205" s="51">
        <v>51767.9</v>
      </c>
      <c r="F205" s="52">
        <v>37132.1</v>
      </c>
      <c r="G205" s="52"/>
      <c r="H205" s="53">
        <f t="shared" si="6"/>
        <v>71.72803996298865</v>
      </c>
      <c r="I205" s="60">
        <f t="shared" si="5"/>
        <v>0.9280399629886489</v>
      </c>
    </row>
    <row r="206" spans="1:9" ht="12.75" hidden="1">
      <c r="A206" s="6"/>
      <c r="B206" s="7"/>
      <c r="C206" s="7" t="s">
        <v>75</v>
      </c>
      <c r="D206" s="51"/>
      <c r="E206" s="51">
        <v>117492.3</v>
      </c>
      <c r="F206" s="52">
        <v>40502.8</v>
      </c>
      <c r="G206" s="52"/>
      <c r="H206" s="53">
        <f t="shared" si="6"/>
        <v>34.47272714892806</v>
      </c>
      <c r="I206" s="60">
        <f t="shared" si="5"/>
        <v>-36.32727285107194</v>
      </c>
    </row>
    <row r="207" spans="1:9" ht="25.5" hidden="1">
      <c r="A207" s="4" t="s">
        <v>41</v>
      </c>
      <c r="B207" s="5" t="s">
        <v>42</v>
      </c>
      <c r="C207" s="5" t="s">
        <v>96</v>
      </c>
      <c r="D207" s="49"/>
      <c r="E207" s="49">
        <f>SUM(E208:E210)</f>
        <v>30746.1</v>
      </c>
      <c r="F207" s="49">
        <f>SUM(F208:F210)</f>
        <v>20152.799999999996</v>
      </c>
      <c r="G207" s="49"/>
      <c r="H207" s="50">
        <f t="shared" si="6"/>
        <v>65.54587411086284</v>
      </c>
      <c r="I207" s="60">
        <f t="shared" si="5"/>
        <v>-5.254125889137157</v>
      </c>
    </row>
    <row r="208" spans="1:9" ht="12.75" hidden="1">
      <c r="A208" s="6"/>
      <c r="B208" s="7"/>
      <c r="C208" s="7" t="s">
        <v>74</v>
      </c>
      <c r="D208" s="51"/>
      <c r="E208" s="51">
        <v>29448</v>
      </c>
      <c r="F208" s="52">
        <v>20067.6</v>
      </c>
      <c r="G208" s="52"/>
      <c r="H208" s="53">
        <f t="shared" si="6"/>
        <v>68.14588427057863</v>
      </c>
      <c r="I208" s="60">
        <f t="shared" si="5"/>
        <v>-2.6541157294213633</v>
      </c>
    </row>
    <row r="209" spans="1:9" ht="12.75" hidden="1">
      <c r="A209" s="6"/>
      <c r="B209" s="7"/>
      <c r="C209" s="7" t="s">
        <v>75</v>
      </c>
      <c r="D209" s="51"/>
      <c r="E209" s="51">
        <v>1139.5</v>
      </c>
      <c r="F209" s="52">
        <v>50.6</v>
      </c>
      <c r="G209" s="52"/>
      <c r="H209" s="53">
        <f t="shared" si="6"/>
        <v>4.440544098288724</v>
      </c>
      <c r="I209" s="60">
        <f t="shared" si="5"/>
        <v>-66.35945590171127</v>
      </c>
    </row>
    <row r="210" spans="1:9" ht="38.25" hidden="1">
      <c r="A210" s="6"/>
      <c r="B210" s="7"/>
      <c r="C210" s="7" t="s">
        <v>76</v>
      </c>
      <c r="D210" s="51"/>
      <c r="E210" s="52">
        <v>158.6</v>
      </c>
      <c r="F210" s="52">
        <v>34.6</v>
      </c>
      <c r="G210" s="52"/>
      <c r="H210" s="53">
        <f t="shared" si="6"/>
        <v>21.815889029003785</v>
      </c>
      <c r="I210" s="62">
        <f t="shared" si="5"/>
        <v>-48.98411097099621</v>
      </c>
    </row>
    <row r="211" spans="1:9" ht="25.5" hidden="1">
      <c r="A211" s="4" t="s">
        <v>43</v>
      </c>
      <c r="B211" s="5" t="s">
        <v>44</v>
      </c>
      <c r="C211" s="5" t="s">
        <v>97</v>
      </c>
      <c r="D211" s="49"/>
      <c r="E211" s="49">
        <f>SUM(E212:E213)</f>
        <v>4303.1</v>
      </c>
      <c r="F211" s="49">
        <f>SUM(F212:F213)</f>
        <v>2484.4</v>
      </c>
      <c r="G211" s="49"/>
      <c r="H211" s="50">
        <f t="shared" si="6"/>
        <v>57.735121191699</v>
      </c>
      <c r="I211" s="59">
        <f t="shared" si="5"/>
        <v>-13.064878808300996</v>
      </c>
    </row>
    <row r="212" spans="1:9" ht="12.75" hidden="1">
      <c r="A212" s="6"/>
      <c r="B212" s="7"/>
      <c r="C212" s="7" t="s">
        <v>74</v>
      </c>
      <c r="D212" s="51"/>
      <c r="E212" s="51">
        <v>4232.1</v>
      </c>
      <c r="F212" s="52">
        <v>2440.6</v>
      </c>
      <c r="G212" s="52"/>
      <c r="H212" s="53">
        <f t="shared" si="6"/>
        <v>57.6687696415491</v>
      </c>
      <c r="I212" s="60">
        <f t="shared" si="5"/>
        <v>-13.1312303584509</v>
      </c>
    </row>
    <row r="213" spans="1:9" ht="12.75" hidden="1">
      <c r="A213" s="6"/>
      <c r="B213" s="7"/>
      <c r="C213" s="7" t="s">
        <v>75</v>
      </c>
      <c r="D213" s="51"/>
      <c r="E213" s="51">
        <v>71</v>
      </c>
      <c r="F213" s="52">
        <v>43.8</v>
      </c>
      <c r="G213" s="52"/>
      <c r="H213" s="53">
        <f t="shared" si="6"/>
        <v>61.69014084507042</v>
      </c>
      <c r="I213" s="60">
        <f t="shared" si="5"/>
        <v>-9.10985915492958</v>
      </c>
    </row>
    <row r="214" spans="1:9" ht="25.5" hidden="1">
      <c r="A214" s="4" t="s">
        <v>59</v>
      </c>
      <c r="B214" s="5" t="s">
        <v>60</v>
      </c>
      <c r="C214" s="5" t="s">
        <v>111</v>
      </c>
      <c r="D214" s="49"/>
      <c r="E214" s="49">
        <f>SUM(E215)</f>
        <v>779.1</v>
      </c>
      <c r="F214" s="49">
        <f>SUM(F215)</f>
        <v>401.3</v>
      </c>
      <c r="G214" s="49"/>
      <c r="H214" s="50">
        <f t="shared" si="6"/>
        <v>51.50815042998331</v>
      </c>
      <c r="I214" s="59">
        <f t="shared" si="5"/>
        <v>-19.291849570016687</v>
      </c>
    </row>
    <row r="215" spans="1:9" ht="12.75" hidden="1">
      <c r="A215" s="6"/>
      <c r="B215" s="7"/>
      <c r="C215" s="7" t="s">
        <v>75</v>
      </c>
      <c r="D215" s="51"/>
      <c r="E215" s="51">
        <v>779.1</v>
      </c>
      <c r="F215" s="52">
        <v>401.3</v>
      </c>
      <c r="G215" s="52"/>
      <c r="H215" s="53">
        <f t="shared" si="6"/>
        <v>51.50815042998331</v>
      </c>
      <c r="I215" s="60">
        <f t="shared" si="5"/>
        <v>-19.291849570016687</v>
      </c>
    </row>
    <row r="216" spans="1:9" ht="25.5" hidden="1">
      <c r="A216" s="4" t="s">
        <v>61</v>
      </c>
      <c r="B216" s="5" t="s">
        <v>62</v>
      </c>
      <c r="C216" s="5" t="s">
        <v>110</v>
      </c>
      <c r="D216" s="49"/>
      <c r="E216" s="49">
        <f>SUM(E217)</f>
        <v>495.7</v>
      </c>
      <c r="F216" s="49">
        <f>SUM(F217)</f>
        <v>351.5</v>
      </c>
      <c r="G216" s="49"/>
      <c r="H216" s="50">
        <f t="shared" si="6"/>
        <v>70.90982449061933</v>
      </c>
      <c r="I216" s="59">
        <f t="shared" si="5"/>
        <v>0.10982449061933153</v>
      </c>
    </row>
    <row r="217" spans="1:9" ht="12.75" hidden="1">
      <c r="A217" s="6"/>
      <c r="B217" s="7"/>
      <c r="C217" s="7" t="s">
        <v>75</v>
      </c>
      <c r="D217" s="51"/>
      <c r="E217" s="51">
        <v>495.7</v>
      </c>
      <c r="F217" s="52">
        <v>351.5</v>
      </c>
      <c r="G217" s="52"/>
      <c r="H217" s="53">
        <f t="shared" si="6"/>
        <v>70.90982449061933</v>
      </c>
      <c r="I217" s="60">
        <f t="shared" si="5"/>
        <v>0.10982449061933153</v>
      </c>
    </row>
    <row r="218" spans="1:9" ht="25.5" hidden="1">
      <c r="A218" s="4" t="s">
        <v>63</v>
      </c>
      <c r="B218" s="5" t="s">
        <v>64</v>
      </c>
      <c r="C218" s="5" t="s">
        <v>109</v>
      </c>
      <c r="D218" s="49"/>
      <c r="E218" s="49">
        <f>SUM(E219)</f>
        <v>444.7</v>
      </c>
      <c r="F218" s="49">
        <f>SUM(F219)</f>
        <v>381.9</v>
      </c>
      <c r="G218" s="49"/>
      <c r="H218" s="50">
        <f t="shared" si="6"/>
        <v>85.87812008095345</v>
      </c>
      <c r="I218" s="59">
        <f t="shared" si="5"/>
        <v>15.078120080953454</v>
      </c>
    </row>
    <row r="219" spans="1:9" ht="12.75" hidden="1">
      <c r="A219" s="6"/>
      <c r="B219" s="7"/>
      <c r="C219" s="7" t="s">
        <v>75</v>
      </c>
      <c r="D219" s="51"/>
      <c r="E219" s="51">
        <v>444.7</v>
      </c>
      <c r="F219" s="52">
        <v>381.9</v>
      </c>
      <c r="G219" s="52"/>
      <c r="H219" s="53">
        <f t="shared" si="6"/>
        <v>85.87812008095345</v>
      </c>
      <c r="I219" s="60">
        <f t="shared" si="5"/>
        <v>15.078120080953454</v>
      </c>
    </row>
    <row r="220" spans="1:9" ht="25.5" hidden="1">
      <c r="A220" s="4" t="s">
        <v>65</v>
      </c>
      <c r="B220" s="5" t="s">
        <v>66</v>
      </c>
      <c r="C220" s="5" t="s">
        <v>108</v>
      </c>
      <c r="D220" s="49"/>
      <c r="E220" s="49">
        <f>SUM(E221)</f>
        <v>504.4</v>
      </c>
      <c r="F220" s="49">
        <f>SUM(F221)</f>
        <v>307.6</v>
      </c>
      <c r="G220" s="49"/>
      <c r="H220" s="50">
        <f t="shared" si="6"/>
        <v>60.98334655035686</v>
      </c>
      <c r="I220" s="59">
        <f t="shared" si="5"/>
        <v>-9.816653449643134</v>
      </c>
    </row>
    <row r="221" spans="1:9" ht="12.75" hidden="1">
      <c r="A221" s="6"/>
      <c r="B221" s="7"/>
      <c r="C221" s="7" t="s">
        <v>75</v>
      </c>
      <c r="D221" s="51"/>
      <c r="E221" s="51">
        <v>504.4</v>
      </c>
      <c r="F221" s="52">
        <v>307.6</v>
      </c>
      <c r="G221" s="52"/>
      <c r="H221" s="53">
        <f t="shared" si="6"/>
        <v>60.98334655035686</v>
      </c>
      <c r="I221" s="60">
        <f t="shared" si="5"/>
        <v>-9.816653449643134</v>
      </c>
    </row>
    <row r="222" spans="1:9" ht="25.5" hidden="1">
      <c r="A222" s="4" t="s">
        <v>67</v>
      </c>
      <c r="B222" s="5" t="s">
        <v>68</v>
      </c>
      <c r="C222" s="5" t="s">
        <v>107</v>
      </c>
      <c r="D222" s="49"/>
      <c r="E222" s="49">
        <f>SUM(E223)</f>
        <v>514</v>
      </c>
      <c r="F222" s="49">
        <f>SUM(F223)</f>
        <v>356.1</v>
      </c>
      <c r="G222" s="49"/>
      <c r="H222" s="50">
        <f t="shared" si="6"/>
        <v>69.28015564202336</v>
      </c>
      <c r="I222" s="59">
        <f t="shared" si="5"/>
        <v>-1.5198443579766376</v>
      </c>
    </row>
    <row r="223" spans="1:9" ht="12.75" hidden="1">
      <c r="A223" s="6"/>
      <c r="B223" s="7"/>
      <c r="C223" s="7" t="s">
        <v>75</v>
      </c>
      <c r="D223" s="51"/>
      <c r="E223" s="51">
        <v>514</v>
      </c>
      <c r="F223" s="52">
        <v>356.1</v>
      </c>
      <c r="G223" s="52"/>
      <c r="H223" s="53">
        <f t="shared" si="6"/>
        <v>69.28015564202336</v>
      </c>
      <c r="I223" s="60">
        <f t="shared" si="5"/>
        <v>-1.5198443579766376</v>
      </c>
    </row>
    <row r="224" spans="1:9" ht="25.5" hidden="1">
      <c r="A224" s="4" t="s">
        <v>69</v>
      </c>
      <c r="B224" s="5" t="s">
        <v>70</v>
      </c>
      <c r="C224" s="5" t="s">
        <v>106</v>
      </c>
      <c r="D224" s="49"/>
      <c r="E224" s="49">
        <f>SUM(E225)</f>
        <v>492.5</v>
      </c>
      <c r="F224" s="49">
        <f>SUM(F225)</f>
        <v>381.9</v>
      </c>
      <c r="G224" s="49"/>
      <c r="H224" s="50">
        <f t="shared" si="6"/>
        <v>77.54314720812182</v>
      </c>
      <c r="I224" s="59">
        <f t="shared" si="5"/>
        <v>6.743147208121826</v>
      </c>
    </row>
    <row r="225" spans="1:9" ht="12.75" hidden="1">
      <c r="A225" s="6"/>
      <c r="B225" s="7"/>
      <c r="C225" s="7" t="s">
        <v>75</v>
      </c>
      <c r="D225" s="51"/>
      <c r="E225" s="51">
        <v>492.5</v>
      </c>
      <c r="F225" s="52">
        <v>381.9</v>
      </c>
      <c r="G225" s="52"/>
      <c r="H225" s="53">
        <f t="shared" si="6"/>
        <v>77.54314720812182</v>
      </c>
      <c r="I225" s="60">
        <f t="shared" si="5"/>
        <v>6.743147208121826</v>
      </c>
    </row>
    <row r="226" spans="1:9" ht="25.5" hidden="1">
      <c r="A226" s="4" t="s">
        <v>71</v>
      </c>
      <c r="B226" s="5" t="s">
        <v>72</v>
      </c>
      <c r="C226" s="5" t="s">
        <v>105</v>
      </c>
      <c r="D226" s="49"/>
      <c r="E226" s="49">
        <f>SUM(E227)</f>
        <v>546.7</v>
      </c>
      <c r="F226" s="49">
        <f>SUM(F227)</f>
        <v>237.6</v>
      </c>
      <c r="G226" s="49"/>
      <c r="H226" s="50">
        <f t="shared" si="6"/>
        <v>43.46076458752515</v>
      </c>
      <c r="I226" s="61">
        <f t="shared" si="5"/>
        <v>-27.33923541247485</v>
      </c>
    </row>
    <row r="227" spans="1:9" ht="12.75" hidden="1">
      <c r="A227" s="6"/>
      <c r="B227" s="7"/>
      <c r="C227" s="7" t="s">
        <v>75</v>
      </c>
      <c r="D227" s="51"/>
      <c r="E227" s="51">
        <v>546.7</v>
      </c>
      <c r="F227" s="52">
        <v>237.6</v>
      </c>
      <c r="G227" s="52"/>
      <c r="H227" s="53">
        <f t="shared" si="6"/>
        <v>43.46076458752515</v>
      </c>
      <c r="I227" s="60">
        <f t="shared" si="5"/>
        <v>-27.33923541247485</v>
      </c>
    </row>
    <row r="228" spans="1:9" ht="12.75" hidden="1">
      <c r="A228" s="4" t="s">
        <v>45</v>
      </c>
      <c r="B228" s="5" t="s">
        <v>46</v>
      </c>
      <c r="C228" s="5" t="s">
        <v>98</v>
      </c>
      <c r="D228" s="49"/>
      <c r="E228" s="49">
        <f>SUM(E229:E231)</f>
        <v>104250.7</v>
      </c>
      <c r="F228" s="49">
        <f>SUM(F229:F231)</f>
        <v>72745.4</v>
      </c>
      <c r="G228" s="49"/>
      <c r="H228" s="50">
        <f t="shared" si="6"/>
        <v>69.77929164984023</v>
      </c>
      <c r="I228" s="61">
        <f t="shared" si="5"/>
        <v>-1.0207083501597651</v>
      </c>
    </row>
    <row r="229" spans="1:9" ht="12.75" hidden="1">
      <c r="A229" s="6"/>
      <c r="B229" s="7"/>
      <c r="C229" s="7" t="s">
        <v>74</v>
      </c>
      <c r="D229" s="51"/>
      <c r="E229" s="51">
        <v>103786.8</v>
      </c>
      <c r="F229" s="52">
        <v>72578.8</v>
      </c>
      <c r="G229" s="52"/>
      <c r="H229" s="53">
        <f t="shared" si="6"/>
        <v>69.93066555669893</v>
      </c>
      <c r="I229" s="60">
        <f t="shared" si="5"/>
        <v>-0.8693344433010708</v>
      </c>
    </row>
    <row r="230" spans="1:9" ht="12.75" hidden="1">
      <c r="A230" s="6"/>
      <c r="B230" s="7"/>
      <c r="C230" s="7" t="s">
        <v>75</v>
      </c>
      <c r="D230" s="51"/>
      <c r="E230" s="51">
        <v>235.9</v>
      </c>
      <c r="F230" s="52">
        <v>69.2</v>
      </c>
      <c r="G230" s="52"/>
      <c r="H230" s="53">
        <f t="shared" si="6"/>
        <v>29.334463755828743</v>
      </c>
      <c r="I230" s="60">
        <f t="shared" si="5"/>
        <v>-41.465536244171254</v>
      </c>
    </row>
    <row r="231" spans="1:9" ht="38.25" hidden="1">
      <c r="A231" s="6"/>
      <c r="B231" s="7"/>
      <c r="C231" s="7" t="s">
        <v>76</v>
      </c>
      <c r="D231" s="51"/>
      <c r="E231" s="52">
        <v>228</v>
      </c>
      <c r="F231" s="52">
        <v>97.4</v>
      </c>
      <c r="G231" s="52"/>
      <c r="H231" s="53">
        <f t="shared" si="6"/>
        <v>42.71929824561404</v>
      </c>
      <c r="I231" s="62">
        <f t="shared" si="5"/>
        <v>-28.080701754385956</v>
      </c>
    </row>
    <row r="232" spans="1:9" ht="25.5" hidden="1">
      <c r="A232" s="4" t="s">
        <v>47</v>
      </c>
      <c r="B232" s="5" t="s">
        <v>48</v>
      </c>
      <c r="C232" s="5" t="s">
        <v>99</v>
      </c>
      <c r="D232" s="49"/>
      <c r="E232" s="49">
        <f>SUM(E233:E234)</f>
        <v>31964.2</v>
      </c>
      <c r="F232" s="49">
        <f>SUM(F233:F234)</f>
        <v>19090.8</v>
      </c>
      <c r="G232" s="49"/>
      <c r="H232" s="50">
        <f t="shared" si="6"/>
        <v>59.725567979176695</v>
      </c>
      <c r="I232" s="59">
        <f t="shared" si="5"/>
        <v>-11.074432020823302</v>
      </c>
    </row>
    <row r="233" spans="1:9" ht="12.75" hidden="1">
      <c r="A233" s="6"/>
      <c r="B233" s="7"/>
      <c r="C233" s="7" t="s">
        <v>74</v>
      </c>
      <c r="D233" s="51"/>
      <c r="E233" s="51">
        <v>29883.3</v>
      </c>
      <c r="F233" s="52">
        <v>18486.1</v>
      </c>
      <c r="G233" s="52"/>
      <c r="H233" s="53">
        <f t="shared" si="6"/>
        <v>61.86097251642221</v>
      </c>
      <c r="I233" s="60">
        <f t="shared" si="5"/>
        <v>-8.939027483577789</v>
      </c>
    </row>
    <row r="234" spans="1:9" ht="38.25" hidden="1">
      <c r="A234" s="6"/>
      <c r="B234" s="7"/>
      <c r="C234" s="7" t="s">
        <v>76</v>
      </c>
      <c r="D234" s="51"/>
      <c r="E234" s="52">
        <v>2080.9</v>
      </c>
      <c r="F234" s="52">
        <v>604.7</v>
      </c>
      <c r="G234" s="52"/>
      <c r="H234" s="53">
        <f t="shared" si="6"/>
        <v>29.059541544524002</v>
      </c>
      <c r="I234" s="62">
        <f t="shared" si="5"/>
        <v>-41.740458455475995</v>
      </c>
    </row>
    <row r="235" spans="1:9" ht="12.75" hidden="1">
      <c r="A235" s="4" t="s">
        <v>49</v>
      </c>
      <c r="B235" s="5" t="s">
        <v>50</v>
      </c>
      <c r="C235" s="5" t="s">
        <v>100</v>
      </c>
      <c r="D235" s="49"/>
      <c r="E235" s="49">
        <f>SUM(E236:E237)</f>
        <v>7431.1</v>
      </c>
      <c r="F235" s="49">
        <f>SUM(F236)</f>
        <v>3818</v>
      </c>
      <c r="G235" s="49"/>
      <c r="H235" s="50">
        <f t="shared" si="6"/>
        <v>51.378665338913486</v>
      </c>
      <c r="I235" s="61">
        <f t="shared" si="5"/>
        <v>-19.42133466108651</v>
      </c>
    </row>
    <row r="236" spans="1:9" ht="12.75" hidden="1">
      <c r="A236" s="6"/>
      <c r="B236" s="7"/>
      <c r="C236" s="7" t="s">
        <v>74</v>
      </c>
      <c r="D236" s="51"/>
      <c r="E236" s="51">
        <v>7427.5</v>
      </c>
      <c r="F236" s="52">
        <v>3818</v>
      </c>
      <c r="G236" s="52"/>
      <c r="H236" s="53">
        <f t="shared" si="6"/>
        <v>51.40356782228206</v>
      </c>
      <c r="I236" s="60">
        <f t="shared" si="5"/>
        <v>-19.39643217771794</v>
      </c>
    </row>
    <row r="237" spans="1:9" ht="12.75" hidden="1">
      <c r="A237" s="6"/>
      <c r="B237" s="7"/>
      <c r="C237" s="7" t="s">
        <v>75</v>
      </c>
      <c r="D237" s="51"/>
      <c r="E237" s="51">
        <v>3.6</v>
      </c>
      <c r="F237" s="51"/>
      <c r="G237" s="51"/>
      <c r="H237" s="53"/>
      <c r="I237" s="60">
        <f t="shared" si="5"/>
        <v>-70.8</v>
      </c>
    </row>
    <row r="238" spans="1:9" ht="12.75" hidden="1">
      <c r="A238" s="4" t="s">
        <v>51</v>
      </c>
      <c r="B238" s="5" t="s">
        <v>52</v>
      </c>
      <c r="C238" s="5" t="s">
        <v>101</v>
      </c>
      <c r="D238" s="49"/>
      <c r="E238" s="49">
        <f>SUM(E239:E240)</f>
        <v>1391.4</v>
      </c>
      <c r="F238" s="49">
        <f>SUM(F239)</f>
        <v>1026.9</v>
      </c>
      <c r="G238" s="49"/>
      <c r="H238" s="50">
        <f>SUM(F238/E238*100)</f>
        <v>73.80336351875809</v>
      </c>
      <c r="I238" s="61">
        <f t="shared" si="5"/>
        <v>3.0033635187580927</v>
      </c>
    </row>
    <row r="239" spans="1:9" ht="12.75" hidden="1">
      <c r="A239" s="6"/>
      <c r="B239" s="7"/>
      <c r="C239" s="7" t="s">
        <v>74</v>
      </c>
      <c r="D239" s="51"/>
      <c r="E239" s="51">
        <v>1387</v>
      </c>
      <c r="F239" s="52">
        <v>1026.9</v>
      </c>
      <c r="G239" s="52"/>
      <c r="H239" s="53">
        <f>SUM(F239/E239*100)</f>
        <v>74.03749098774334</v>
      </c>
      <c r="I239" s="60">
        <f t="shared" si="5"/>
        <v>3.2374909877433424</v>
      </c>
    </row>
    <row r="240" spans="1:9" ht="12.75" hidden="1">
      <c r="A240" s="6"/>
      <c r="B240" s="7"/>
      <c r="C240" s="7" t="s">
        <v>75</v>
      </c>
      <c r="D240" s="51"/>
      <c r="E240" s="51">
        <v>4.4</v>
      </c>
      <c r="F240" s="51"/>
      <c r="G240" s="51"/>
      <c r="H240" s="53"/>
      <c r="I240" s="60">
        <f t="shared" si="5"/>
        <v>-70.8</v>
      </c>
    </row>
    <row r="241" spans="1:9" ht="12.75" hidden="1">
      <c r="A241" s="4" t="s">
        <v>53</v>
      </c>
      <c r="B241" s="5" t="s">
        <v>54</v>
      </c>
      <c r="C241" s="5" t="s">
        <v>102</v>
      </c>
      <c r="D241" s="49"/>
      <c r="E241" s="49">
        <f>SUM(E242:E243)</f>
        <v>43940.100000000006</v>
      </c>
      <c r="F241" s="49">
        <f>SUM(F242)</f>
        <v>30580.9</v>
      </c>
      <c r="G241" s="49"/>
      <c r="H241" s="50">
        <f>SUM(F241/E241*100)</f>
        <v>69.59679199637688</v>
      </c>
      <c r="I241" s="61">
        <f t="shared" si="5"/>
        <v>-1.2032080036231179</v>
      </c>
    </row>
    <row r="242" spans="1:9" ht="12.75" hidden="1">
      <c r="A242" s="6"/>
      <c r="B242" s="7"/>
      <c r="C242" s="7" t="s">
        <v>74</v>
      </c>
      <c r="D242" s="51"/>
      <c r="E242" s="51">
        <v>43938.3</v>
      </c>
      <c r="F242" s="52">
        <v>30580.9</v>
      </c>
      <c r="G242" s="52"/>
      <c r="H242" s="53">
        <f>SUM(F242/E242*100)</f>
        <v>69.5996431359429</v>
      </c>
      <c r="I242" s="60">
        <f t="shared" si="5"/>
        <v>-1.200356864057099</v>
      </c>
    </row>
    <row r="243" spans="1:9" ht="12.75" hidden="1">
      <c r="A243" s="6"/>
      <c r="B243" s="7"/>
      <c r="C243" s="7" t="s">
        <v>75</v>
      </c>
      <c r="D243" s="51"/>
      <c r="E243" s="51">
        <v>1.8</v>
      </c>
      <c r="F243" s="51"/>
      <c r="G243" s="51"/>
      <c r="H243" s="53"/>
      <c r="I243" s="60">
        <f t="shared" si="5"/>
        <v>-70.8</v>
      </c>
    </row>
    <row r="244" spans="1:9" ht="25.5" hidden="1">
      <c r="A244" s="4" t="s">
        <v>55</v>
      </c>
      <c r="B244" s="5" t="s">
        <v>56</v>
      </c>
      <c r="C244" s="5" t="s">
        <v>104</v>
      </c>
      <c r="D244" s="49"/>
      <c r="E244" s="49">
        <f>SUM(E245:E246)</f>
        <v>338324.5</v>
      </c>
      <c r="F244" s="49">
        <f>SUM(F245:F246)</f>
        <v>98403.2</v>
      </c>
      <c r="G244" s="49"/>
      <c r="H244" s="50">
        <f aca="true" t="shared" si="7" ref="H244:H251">SUM(F244/E244*100)</f>
        <v>29.085449028964796</v>
      </c>
      <c r="I244" s="59">
        <f t="shared" si="5"/>
        <v>-41.7145509710352</v>
      </c>
    </row>
    <row r="245" spans="1:9" ht="12.75" hidden="1">
      <c r="A245" s="6"/>
      <c r="B245" s="7"/>
      <c r="C245" s="7" t="s">
        <v>74</v>
      </c>
      <c r="D245" s="51"/>
      <c r="E245" s="51">
        <v>192106.3</v>
      </c>
      <c r="F245" s="52">
        <v>62564.1</v>
      </c>
      <c r="G245" s="52"/>
      <c r="H245" s="53">
        <f t="shared" si="7"/>
        <v>32.56743792369121</v>
      </c>
      <c r="I245" s="60">
        <f t="shared" si="5"/>
        <v>-38.23256207630879</v>
      </c>
    </row>
    <row r="246" spans="1:9" ht="12.75" hidden="1">
      <c r="A246" s="6"/>
      <c r="B246" s="7"/>
      <c r="C246" s="7" t="s">
        <v>75</v>
      </c>
      <c r="D246" s="51"/>
      <c r="E246" s="51">
        <v>146218.2</v>
      </c>
      <c r="F246" s="52">
        <v>35839.1</v>
      </c>
      <c r="G246" s="52"/>
      <c r="H246" s="53">
        <f t="shared" si="7"/>
        <v>24.510697026772313</v>
      </c>
      <c r="I246" s="60">
        <f t="shared" si="5"/>
        <v>-46.289302973227684</v>
      </c>
    </row>
    <row r="247" spans="1:9" ht="25.5" hidden="1">
      <c r="A247" s="4" t="s">
        <v>57</v>
      </c>
      <c r="B247" s="5" t="s">
        <v>58</v>
      </c>
      <c r="C247" s="5" t="s">
        <v>103</v>
      </c>
      <c r="D247" s="49"/>
      <c r="E247" s="49">
        <f>SUM(E248:E249)</f>
        <v>10877.71</v>
      </c>
      <c r="F247" s="49">
        <f>SUM(F248:F248)</f>
        <v>7213.7</v>
      </c>
      <c r="G247" s="49"/>
      <c r="H247" s="50">
        <f t="shared" si="7"/>
        <v>66.31634783424086</v>
      </c>
      <c r="I247" s="59">
        <f t="shared" si="5"/>
        <v>-4.483652165759139</v>
      </c>
    </row>
    <row r="248" spans="1:9" ht="12.75" hidden="1">
      <c r="A248" s="6"/>
      <c r="B248" s="7"/>
      <c r="C248" s="7" t="s">
        <v>74</v>
      </c>
      <c r="D248" s="51"/>
      <c r="E248" s="51">
        <v>9421.4</v>
      </c>
      <c r="F248" s="52">
        <v>7213.7</v>
      </c>
      <c r="G248" s="52"/>
      <c r="H248" s="53">
        <f t="shared" si="7"/>
        <v>76.56717685269705</v>
      </c>
      <c r="I248" s="60">
        <f t="shared" si="5"/>
        <v>5.767176852697048</v>
      </c>
    </row>
    <row r="249" spans="1:9" ht="12.75" hidden="1">
      <c r="A249" s="6"/>
      <c r="B249" s="7"/>
      <c r="C249" s="7" t="s">
        <v>75</v>
      </c>
      <c r="D249" s="51"/>
      <c r="E249" s="51">
        <v>1456.31</v>
      </c>
      <c r="F249" s="51"/>
      <c r="G249" s="51"/>
      <c r="H249" s="53">
        <f t="shared" si="7"/>
        <v>0</v>
      </c>
      <c r="I249" s="60">
        <f t="shared" si="5"/>
        <v>-70.8</v>
      </c>
    </row>
    <row r="250" spans="1:9" ht="12.75" hidden="1">
      <c r="A250" s="6"/>
      <c r="B250" s="7"/>
      <c r="C250" s="7" t="s">
        <v>120</v>
      </c>
      <c r="D250" s="51"/>
      <c r="E250" s="51">
        <v>116119.4</v>
      </c>
      <c r="F250" s="51"/>
      <c r="G250" s="51"/>
      <c r="H250" s="53">
        <f t="shared" si="7"/>
        <v>0</v>
      </c>
      <c r="I250" s="60">
        <f t="shared" si="5"/>
        <v>-70.8</v>
      </c>
    </row>
    <row r="251" spans="1:9" ht="12.75" hidden="1" outlineLevel="1">
      <c r="A251" s="6"/>
      <c r="B251" s="7"/>
      <c r="C251" s="7" t="s">
        <v>145</v>
      </c>
      <c r="D251" s="51"/>
      <c r="E251" s="51"/>
      <c r="F251" s="51"/>
      <c r="G251" s="51"/>
      <c r="H251" s="53" t="e">
        <f t="shared" si="7"/>
        <v>#DIV/0!</v>
      </c>
      <c r="I251" s="60" t="e">
        <f t="shared" si="5"/>
        <v>#DIV/0!</v>
      </c>
    </row>
    <row r="252" spans="1:9" ht="12.75" hidden="1" collapsed="1">
      <c r="A252" s="6"/>
      <c r="B252" s="7"/>
      <c r="C252" s="7" t="s">
        <v>146</v>
      </c>
      <c r="D252" s="51"/>
      <c r="E252" s="51">
        <v>506087.9</v>
      </c>
      <c r="F252" s="51"/>
      <c r="G252" s="51"/>
      <c r="H252" s="53"/>
      <c r="I252" s="60">
        <f t="shared" si="5"/>
        <v>-70.8</v>
      </c>
    </row>
    <row r="253" spans="1:9" ht="12.75" hidden="1">
      <c r="A253" s="15"/>
      <c r="B253" s="16"/>
      <c r="C253" s="16" t="s">
        <v>74</v>
      </c>
      <c r="D253" s="54"/>
      <c r="E253" s="54">
        <f>SUM(E138+E141+E143+E146+E149+E153+E156+E160+E163+E167+E170+E173+E176+E179+E182+E185+E188+E191+E195+E199+E202+E205+E208+E212+E229+E233+E236+E239+E242+E245+E248+E250+E251)</f>
        <v>5061209.219999999</v>
      </c>
      <c r="F253" s="55">
        <f>SUM(F138+F141+F143+F146+F149+F153+F156+F160+F163+F167+F170+F173+F176+F179+F182+F185+F188+F191+F195+F199+F202+F205+F208+F212+F229+F233+F236+F239+F242+F245+F248)</f>
        <v>2962238.7</v>
      </c>
      <c r="G253" s="55"/>
      <c r="H253" s="56">
        <f>SUM(F253/E253*100)</f>
        <v>58.52827992753876</v>
      </c>
      <c r="I253" s="63">
        <f t="shared" si="5"/>
        <v>-12.271720072461235</v>
      </c>
    </row>
    <row r="254" spans="1:9" ht="12.75" hidden="1">
      <c r="A254" s="15"/>
      <c r="B254" s="16"/>
      <c r="C254" s="16" t="s">
        <v>75</v>
      </c>
      <c r="D254" s="54"/>
      <c r="E254" s="54">
        <f>SUM(E249+E246+E243+E240+E237+E230+E227+E225+E223+E221+E219+E217+E215+E213+E209+E206+E203+E200+E196+E192+E189+E186+E183+E180+E177+E174+E171+E168+E164+E157+E151+E147+E144+E139+E252)</f>
        <v>1977344.71</v>
      </c>
      <c r="F254" s="55">
        <f>SUM(F157+F164+F168+F171+F174+F177+F180+F183+F186+F189+F200+F206+F209+F213+F215+F217+F219+F221+F223+F225+F230+F246+F227+F249+F196+F192+F144+F151)</f>
        <v>735506.1999999998</v>
      </c>
      <c r="G254" s="55"/>
      <c r="H254" s="56">
        <f>SUM(F254/E254*100)</f>
        <v>37.19666056607802</v>
      </c>
      <c r="I254" s="63">
        <f t="shared" si="5"/>
        <v>-33.603339433921974</v>
      </c>
    </row>
    <row r="255" spans="1:9" ht="38.25" hidden="1">
      <c r="A255" s="15"/>
      <c r="B255" s="16"/>
      <c r="C255" s="16" t="s">
        <v>76</v>
      </c>
      <c r="D255" s="54"/>
      <c r="E255" s="54">
        <f>SUM(E234+E231+E210+E197+E193+E165+E161+E158+E154+E150)</f>
        <v>610302.9</v>
      </c>
      <c r="F255" s="55">
        <f>SUM(F150+F154+F158+F161+F165+F210+F231+F234)</f>
        <v>302562.2</v>
      </c>
      <c r="G255" s="55"/>
      <c r="H255" s="56">
        <f>SUM(F255/E255*100)</f>
        <v>49.57574345460262</v>
      </c>
      <c r="I255" s="64">
        <f t="shared" si="5"/>
        <v>-21.224256545397374</v>
      </c>
    </row>
    <row r="256" spans="1:9" ht="12.75" hidden="1">
      <c r="A256" s="19"/>
      <c r="B256" s="16" t="s">
        <v>73</v>
      </c>
      <c r="C256" s="19"/>
      <c r="D256" s="57"/>
      <c r="E256" s="58">
        <f>SUM(E253:E255)</f>
        <v>7648856.829999999</v>
      </c>
      <c r="F256" s="58">
        <f>SUM(F253:F255)</f>
        <v>4000307.1</v>
      </c>
      <c r="G256" s="58"/>
      <c r="H256" s="56">
        <f>SUM(F256/E256*100)</f>
        <v>52.29941138798908</v>
      </c>
      <c r="I256" s="63">
        <f t="shared" si="5"/>
        <v>-18.500588612010915</v>
      </c>
    </row>
    <row r="257" spans="1:8" ht="15.75">
      <c r="A257" s="107" t="s">
        <v>162</v>
      </c>
      <c r="B257" s="107"/>
      <c r="C257" s="107"/>
      <c r="D257" s="107"/>
      <c r="E257" s="107"/>
      <c r="F257" s="107"/>
      <c r="G257" s="107"/>
      <c r="H257" s="107"/>
    </row>
    <row r="258" ht="12.75">
      <c r="H258" s="3" t="s">
        <v>114</v>
      </c>
    </row>
    <row r="259" spans="1:9" ht="12.75">
      <c r="A259" s="99" t="s">
        <v>1</v>
      </c>
      <c r="B259" s="99" t="s">
        <v>139</v>
      </c>
      <c r="C259" s="99" t="s">
        <v>78</v>
      </c>
      <c r="D259" s="110" t="s">
        <v>148</v>
      </c>
      <c r="E259" s="103" t="s">
        <v>156</v>
      </c>
      <c r="F259" s="103" t="s">
        <v>126</v>
      </c>
      <c r="G259" s="103" t="s">
        <v>149</v>
      </c>
      <c r="H259" s="105" t="s">
        <v>155</v>
      </c>
      <c r="I259" s="105" t="s">
        <v>157</v>
      </c>
    </row>
    <row r="260" spans="1:9" ht="57.75" customHeight="1">
      <c r="A260" s="100"/>
      <c r="B260" s="100"/>
      <c r="C260" s="100"/>
      <c r="D260" s="111"/>
      <c r="E260" s="104"/>
      <c r="F260" s="104"/>
      <c r="G260" s="104"/>
      <c r="H260" s="106"/>
      <c r="I260" s="106"/>
    </row>
    <row r="261" spans="1:9" ht="25.5">
      <c r="A261" s="4" t="s">
        <v>115</v>
      </c>
      <c r="B261" s="5" t="s">
        <v>2</v>
      </c>
      <c r="C261" s="5" t="s">
        <v>77</v>
      </c>
      <c r="D261" s="49">
        <f>D262+D265+D266+D264</f>
        <v>346616.8</v>
      </c>
      <c r="E261" s="49">
        <f>E262+E265+E266+E264</f>
        <v>291685.9</v>
      </c>
      <c r="F261" s="49">
        <f>F262+F265+F266+F264</f>
        <v>71942.5</v>
      </c>
      <c r="G261" s="49">
        <f aca="true" t="shared" si="8" ref="G261:G302">SUM(F261/D261)*100</f>
        <v>20.755629848293562</v>
      </c>
      <c r="H261" s="50">
        <f aca="true" t="shared" si="9" ref="H261:H274">SUM(F261/E261*100)</f>
        <v>24.664373560737765</v>
      </c>
      <c r="I261" s="59">
        <f>SUM(H261-80)</f>
        <v>-55.335626439262235</v>
      </c>
    </row>
    <row r="262" spans="1:9" ht="25.5">
      <c r="A262" s="6"/>
      <c r="B262" s="7"/>
      <c r="C262" s="7" t="s">
        <v>161</v>
      </c>
      <c r="D262" s="65">
        <v>180596.3</v>
      </c>
      <c r="E262" s="51">
        <v>126509.1</v>
      </c>
      <c r="F262" s="51">
        <v>71942.5</v>
      </c>
      <c r="G262" s="51">
        <f t="shared" si="8"/>
        <v>39.8360874502966</v>
      </c>
      <c r="H262" s="53">
        <f t="shared" si="9"/>
        <v>56.867450641890585</v>
      </c>
      <c r="I262" s="62">
        <f aca="true" t="shared" si="10" ref="I262:I325">SUM(H262-80)</f>
        <v>-23.132549358109415</v>
      </c>
    </row>
    <row r="263" spans="1:9" s="84" customFormat="1" ht="25.5">
      <c r="A263" s="86"/>
      <c r="B263" s="87"/>
      <c r="C263" s="87" t="s">
        <v>160</v>
      </c>
      <c r="D263" s="94">
        <f>D262+D264</f>
        <v>343904.6</v>
      </c>
      <c r="E263" s="94">
        <f>E262+E264</f>
        <v>289817.4</v>
      </c>
      <c r="F263" s="94">
        <f>F262+F264</f>
        <v>71942.5</v>
      </c>
      <c r="G263" s="88">
        <f>SUM(F263/D263)*100</f>
        <v>20.919318904137953</v>
      </c>
      <c r="H263" s="89">
        <f t="shared" si="9"/>
        <v>24.823388795841794</v>
      </c>
      <c r="I263" s="62">
        <f t="shared" si="10"/>
        <v>-55.176611204158206</v>
      </c>
    </row>
    <row r="264" spans="1:9" s="10" customFormat="1" ht="25.5" hidden="1">
      <c r="A264" s="75"/>
      <c r="B264" s="76"/>
      <c r="C264" s="78" t="s">
        <v>158</v>
      </c>
      <c r="D264" s="79">
        <v>163308.3</v>
      </c>
      <c r="E264" s="79">
        <v>163308.3</v>
      </c>
      <c r="F264" s="80"/>
      <c r="G264" s="79">
        <f>SUM(F264/D264)*100</f>
        <v>0</v>
      </c>
      <c r="H264" s="53">
        <f t="shared" si="9"/>
        <v>0</v>
      </c>
      <c r="I264" s="62">
        <f t="shared" si="10"/>
        <v>-80</v>
      </c>
    </row>
    <row r="265" spans="1:9" ht="12.75" hidden="1">
      <c r="A265" s="6"/>
      <c r="B265" s="7"/>
      <c r="C265" s="7" t="s">
        <v>75</v>
      </c>
      <c r="D265" s="51"/>
      <c r="E265" s="51"/>
      <c r="F265" s="51"/>
      <c r="G265" s="51" t="e">
        <f t="shared" si="8"/>
        <v>#DIV/0!</v>
      </c>
      <c r="H265" s="53" t="e">
        <f t="shared" si="9"/>
        <v>#DIV/0!</v>
      </c>
      <c r="I265" s="62" t="e">
        <f t="shared" si="10"/>
        <v>#DIV/0!</v>
      </c>
    </row>
    <row r="266" spans="1:9" ht="38.25">
      <c r="A266" s="6"/>
      <c r="B266" s="7"/>
      <c r="C266" s="7" t="s">
        <v>76</v>
      </c>
      <c r="D266" s="51">
        <v>2712.2</v>
      </c>
      <c r="E266" s="51">
        <v>1868.5</v>
      </c>
      <c r="F266" s="51"/>
      <c r="G266" s="69">
        <f t="shared" si="8"/>
        <v>0</v>
      </c>
      <c r="H266" s="70">
        <f t="shared" si="9"/>
        <v>0</v>
      </c>
      <c r="I266" s="62">
        <f t="shared" si="10"/>
        <v>-80</v>
      </c>
    </row>
    <row r="267" spans="1:9" ht="12.75">
      <c r="A267" s="4" t="s">
        <v>116</v>
      </c>
      <c r="B267" s="5" t="s">
        <v>3</v>
      </c>
      <c r="C267" s="5" t="s">
        <v>142</v>
      </c>
      <c r="D267" s="49">
        <f>SUM(D268)</f>
        <v>22276.4</v>
      </c>
      <c r="E267" s="49">
        <f>SUM(E268)</f>
        <v>17700.1</v>
      </c>
      <c r="F267" s="49">
        <f>SUM(F268)</f>
        <v>12240.8</v>
      </c>
      <c r="G267" s="49">
        <f t="shared" si="8"/>
        <v>54.949632795245186</v>
      </c>
      <c r="H267" s="50">
        <f t="shared" si="9"/>
        <v>69.15667143123486</v>
      </c>
      <c r="I267" s="59">
        <f t="shared" si="10"/>
        <v>-10.843328568765145</v>
      </c>
    </row>
    <row r="268" spans="1:9" ht="12.75">
      <c r="A268" s="6"/>
      <c r="B268" s="7"/>
      <c r="C268" s="7" t="s">
        <v>74</v>
      </c>
      <c r="D268" s="51">
        <v>22276.4</v>
      </c>
      <c r="E268" s="51">
        <v>17700.1</v>
      </c>
      <c r="F268" s="51">
        <v>12240.8</v>
      </c>
      <c r="G268" s="51">
        <f t="shared" si="8"/>
        <v>54.949632795245186</v>
      </c>
      <c r="H268" s="53">
        <f t="shared" si="9"/>
        <v>69.15667143123486</v>
      </c>
      <c r="I268" s="62">
        <f t="shared" si="10"/>
        <v>-10.843328568765145</v>
      </c>
    </row>
    <row r="269" spans="1:9" ht="12.75">
      <c r="A269" s="4" t="s">
        <v>117</v>
      </c>
      <c r="B269" s="5" t="s">
        <v>4</v>
      </c>
      <c r="C269" s="5" t="s">
        <v>143</v>
      </c>
      <c r="D269" s="49">
        <f>SUM(D270:D271)</f>
        <v>747009.3</v>
      </c>
      <c r="E269" s="49">
        <f>SUM(E270:E271)</f>
        <v>587544.6</v>
      </c>
      <c r="F269" s="49">
        <f>SUM(F270)</f>
        <v>382187.3</v>
      </c>
      <c r="G269" s="49">
        <f t="shared" si="8"/>
        <v>51.16232154003973</v>
      </c>
      <c r="H269" s="50">
        <f t="shared" si="9"/>
        <v>65.048219318159</v>
      </c>
      <c r="I269" s="59">
        <f t="shared" si="10"/>
        <v>-14.951780681841</v>
      </c>
    </row>
    <row r="270" spans="1:9" ht="12.75">
      <c r="A270" s="6"/>
      <c r="B270" s="7"/>
      <c r="C270" s="7" t="s">
        <v>74</v>
      </c>
      <c r="D270" s="51">
        <v>606938.3</v>
      </c>
      <c r="E270" s="51">
        <v>480423.1</v>
      </c>
      <c r="F270" s="51">
        <v>382187.3</v>
      </c>
      <c r="G270" s="51">
        <f t="shared" si="8"/>
        <v>62.96971207781746</v>
      </c>
      <c r="H270" s="53">
        <f t="shared" si="9"/>
        <v>79.5522321886687</v>
      </c>
      <c r="I270" s="62">
        <f t="shared" si="10"/>
        <v>-0.4477678113313033</v>
      </c>
    </row>
    <row r="271" spans="1:9" ht="12.75">
      <c r="A271" s="6"/>
      <c r="B271" s="7"/>
      <c r="C271" s="7" t="s">
        <v>75</v>
      </c>
      <c r="D271" s="51">
        <v>140071</v>
      </c>
      <c r="E271" s="51">
        <v>107121.5</v>
      </c>
      <c r="F271" s="51">
        <v>46563.9</v>
      </c>
      <c r="G271" s="51">
        <f t="shared" si="8"/>
        <v>33.24306958613846</v>
      </c>
      <c r="H271" s="53">
        <f t="shared" si="9"/>
        <v>43.46830468206663</v>
      </c>
      <c r="I271" s="62">
        <f t="shared" si="10"/>
        <v>-36.53169531793337</v>
      </c>
    </row>
    <row r="272" spans="1:9" ht="25.5">
      <c r="A272" s="4" t="s">
        <v>118</v>
      </c>
      <c r="B272" s="5" t="s">
        <v>0</v>
      </c>
      <c r="C272" s="5" t="s">
        <v>144</v>
      </c>
      <c r="D272" s="49">
        <f>D273+D275+D276+D277+D278</f>
        <v>432111.3</v>
      </c>
      <c r="E272" s="49">
        <f>E273+E275+E276+E277+E278</f>
        <v>330211.60000000003</v>
      </c>
      <c r="F272" s="49">
        <f>F273+F275+F276+F277+F278</f>
        <v>223767.19999999998</v>
      </c>
      <c r="G272" s="49">
        <f t="shared" si="8"/>
        <v>51.784621230687556</v>
      </c>
      <c r="H272" s="77">
        <f t="shared" si="9"/>
        <v>67.76479081897789</v>
      </c>
      <c r="I272" s="59">
        <f t="shared" si="10"/>
        <v>-12.235209181022114</v>
      </c>
    </row>
    <row r="273" spans="1:9" ht="25.5">
      <c r="A273" s="6"/>
      <c r="B273" s="7"/>
      <c r="C273" s="7" t="s">
        <v>161</v>
      </c>
      <c r="D273" s="79">
        <v>253031.3</v>
      </c>
      <c r="E273" s="79">
        <v>226213.4</v>
      </c>
      <c r="F273" s="51">
        <v>197095.9</v>
      </c>
      <c r="G273" s="51">
        <f t="shared" si="8"/>
        <v>77.8938811127319</v>
      </c>
      <c r="H273" s="72">
        <f t="shared" si="9"/>
        <v>87.12830451246478</v>
      </c>
      <c r="I273" s="62">
        <f t="shared" si="10"/>
        <v>7.12830451246478</v>
      </c>
    </row>
    <row r="274" spans="1:9" s="84" customFormat="1" ht="25.5">
      <c r="A274" s="86"/>
      <c r="B274" s="87"/>
      <c r="C274" s="87" t="s">
        <v>160</v>
      </c>
      <c r="D274" s="88">
        <f>D273+D275+D276+D277</f>
        <v>432111.3</v>
      </c>
      <c r="E274" s="88">
        <f>E273+E275+E276+E277</f>
        <v>330211.60000000003</v>
      </c>
      <c r="F274" s="88">
        <f>F273+F275+F276+F277</f>
        <v>223767.19999999998</v>
      </c>
      <c r="G274" s="93">
        <f>SUM(F274/D274)*100</f>
        <v>51.784621230687556</v>
      </c>
      <c r="H274" s="89">
        <f t="shared" si="9"/>
        <v>67.76479081897789</v>
      </c>
      <c r="I274" s="62">
        <f t="shared" si="10"/>
        <v>-12.235209181022114</v>
      </c>
    </row>
    <row r="275" spans="1:9" s="10" customFormat="1" ht="12.75" hidden="1">
      <c r="A275" s="75"/>
      <c r="B275" s="78"/>
      <c r="C275" s="78" t="s">
        <v>151</v>
      </c>
      <c r="D275" s="79">
        <v>96739.2</v>
      </c>
      <c r="E275" s="79">
        <v>62359.1</v>
      </c>
      <c r="F275" s="79">
        <v>26504.3</v>
      </c>
      <c r="G275" s="79">
        <f>SUM(F275/D275)*100</f>
        <v>27.397683669081406</v>
      </c>
      <c r="H275" s="53">
        <f>SUM(F275/E275*100)</f>
        <v>42.502698082557316</v>
      </c>
      <c r="I275" s="59">
        <f t="shared" si="10"/>
        <v>-37.497301917442684</v>
      </c>
    </row>
    <row r="276" spans="1:9" s="10" customFormat="1" ht="12.75" hidden="1">
      <c r="A276" s="75"/>
      <c r="B276" s="78"/>
      <c r="C276" s="78" t="s">
        <v>152</v>
      </c>
      <c r="D276" s="79">
        <v>55382.5</v>
      </c>
      <c r="E276" s="79">
        <v>26743.4</v>
      </c>
      <c r="F276" s="79">
        <v>167</v>
      </c>
      <c r="G276" s="79">
        <f>SUM(F276/D276)*100</f>
        <v>0.3015392949036248</v>
      </c>
      <c r="H276" s="53">
        <f>SUM(F276/E276*100)</f>
        <v>0.6244531361008697</v>
      </c>
      <c r="I276" s="59">
        <f t="shared" si="10"/>
        <v>-79.37554686389913</v>
      </c>
    </row>
    <row r="277" spans="1:9" s="10" customFormat="1" ht="12.75" hidden="1">
      <c r="A277" s="75"/>
      <c r="B277" s="78"/>
      <c r="C277" s="78" t="s">
        <v>153</v>
      </c>
      <c r="D277" s="79">
        <v>26958.3</v>
      </c>
      <c r="E277" s="79">
        <v>14895.7</v>
      </c>
      <c r="F277" s="80"/>
      <c r="G277" s="79">
        <f>SUM(F277/D277)*100</f>
        <v>0</v>
      </c>
      <c r="H277" s="53">
        <f>SUM(F277/E277*100)</f>
        <v>0</v>
      </c>
      <c r="I277" s="59">
        <f t="shared" si="10"/>
        <v>-80</v>
      </c>
    </row>
    <row r="278" spans="1:9" ht="12.75" hidden="1">
      <c r="A278" s="6"/>
      <c r="B278" s="7"/>
      <c r="C278" s="7" t="s">
        <v>75</v>
      </c>
      <c r="D278" s="51"/>
      <c r="E278" s="51"/>
      <c r="F278" s="51"/>
      <c r="G278" s="51" t="e">
        <f t="shared" si="8"/>
        <v>#DIV/0!</v>
      </c>
      <c r="H278" s="53" t="e">
        <f>SUM(F278/E278*100)</f>
        <v>#DIV/0!</v>
      </c>
      <c r="I278" s="59" t="e">
        <f t="shared" si="10"/>
        <v>#DIV/0!</v>
      </c>
    </row>
    <row r="279" spans="1:9" ht="25.5">
      <c r="A279" s="4" t="s">
        <v>5</v>
      </c>
      <c r="B279" s="5" t="s">
        <v>6</v>
      </c>
      <c r="C279" s="5" t="s">
        <v>79</v>
      </c>
      <c r="D279" s="49">
        <f>SUM(D280:D282)</f>
        <v>472816.9</v>
      </c>
      <c r="E279" s="49">
        <f>SUM(E280:E282)</f>
        <v>302499.10000000003</v>
      </c>
      <c r="F279" s="49">
        <f>SUM(F280:F282)</f>
        <v>140210.80000000002</v>
      </c>
      <c r="G279" s="49">
        <f t="shared" si="8"/>
        <v>29.654354571505376</v>
      </c>
      <c r="H279" s="50">
        <f aca="true" t="shared" si="11" ref="H279:H344">SUM(F279/E279*100)</f>
        <v>46.35081558920341</v>
      </c>
      <c r="I279" s="59">
        <f t="shared" si="10"/>
        <v>-33.64918441079659</v>
      </c>
    </row>
    <row r="280" spans="1:9" ht="12.75">
      <c r="A280" s="6"/>
      <c r="B280" s="7"/>
      <c r="C280" s="7" t="s">
        <v>74</v>
      </c>
      <c r="D280" s="51">
        <v>382921.7</v>
      </c>
      <c r="E280" s="51">
        <v>246927.9</v>
      </c>
      <c r="F280" s="51">
        <v>118335.3</v>
      </c>
      <c r="G280" s="51">
        <f t="shared" si="8"/>
        <v>30.903262990841206</v>
      </c>
      <c r="H280" s="53">
        <f t="shared" si="11"/>
        <v>47.92301720461722</v>
      </c>
      <c r="I280" s="62">
        <f t="shared" si="10"/>
        <v>-32.07698279538278</v>
      </c>
    </row>
    <row r="281" spans="1:9" ht="12.75">
      <c r="A281" s="6"/>
      <c r="B281" s="7"/>
      <c r="C281" s="7" t="s">
        <v>75</v>
      </c>
      <c r="D281" s="51">
        <v>84978.8</v>
      </c>
      <c r="E281" s="51">
        <v>51876.8</v>
      </c>
      <c r="F281" s="51">
        <v>21354.8</v>
      </c>
      <c r="G281" s="51">
        <f>SUM(F281/D281)*100</f>
        <v>25.129561725983418</v>
      </c>
      <c r="H281" s="53">
        <f>SUM(F281/E281*100)</f>
        <v>41.16445116121272</v>
      </c>
      <c r="I281" s="62">
        <f t="shared" si="10"/>
        <v>-38.83554883878728</v>
      </c>
    </row>
    <row r="282" spans="1:9" ht="38.25">
      <c r="A282" s="6"/>
      <c r="B282" s="7"/>
      <c r="C282" s="7" t="s">
        <v>76</v>
      </c>
      <c r="D282" s="51">
        <v>4916.4</v>
      </c>
      <c r="E282" s="51">
        <v>3694.4</v>
      </c>
      <c r="F282" s="51">
        <v>520.7</v>
      </c>
      <c r="G282" s="51">
        <f t="shared" si="8"/>
        <v>10.591082906191524</v>
      </c>
      <c r="H282" s="53">
        <f t="shared" si="11"/>
        <v>14.094304893893462</v>
      </c>
      <c r="I282" s="62">
        <f t="shared" si="10"/>
        <v>-65.90569510610653</v>
      </c>
    </row>
    <row r="283" spans="1:9" ht="25.5">
      <c r="A283" s="4" t="s">
        <v>7</v>
      </c>
      <c r="B283" s="5" t="s">
        <v>8</v>
      </c>
      <c r="C283" s="5" t="s">
        <v>80</v>
      </c>
      <c r="D283" s="49">
        <f>SUM(D284:D285)</f>
        <v>35974.9</v>
      </c>
      <c r="E283" s="49">
        <f>SUM(E284:E285)</f>
        <v>26375</v>
      </c>
      <c r="F283" s="49">
        <f>SUM(F284:F285)</f>
        <v>18628.1</v>
      </c>
      <c r="G283" s="49">
        <f t="shared" si="8"/>
        <v>51.78082496407217</v>
      </c>
      <c r="H283" s="50">
        <f t="shared" si="11"/>
        <v>70.6278672985782</v>
      </c>
      <c r="I283" s="59">
        <f t="shared" si="10"/>
        <v>-9.372132701421805</v>
      </c>
    </row>
    <row r="284" spans="1:9" ht="12.75">
      <c r="A284" s="6"/>
      <c r="B284" s="7"/>
      <c r="C284" s="7" t="s">
        <v>74</v>
      </c>
      <c r="D284" s="51">
        <v>35452.9</v>
      </c>
      <c r="E284" s="51">
        <v>25975</v>
      </c>
      <c r="F284" s="51">
        <v>18576</v>
      </c>
      <c r="G284" s="51">
        <f t="shared" si="8"/>
        <v>52.39627787853743</v>
      </c>
      <c r="H284" s="53">
        <f t="shared" si="11"/>
        <v>71.51491819056785</v>
      </c>
      <c r="I284" s="62">
        <f t="shared" si="10"/>
        <v>-8.485081809432145</v>
      </c>
    </row>
    <row r="285" spans="1:9" ht="38.25">
      <c r="A285" s="6"/>
      <c r="B285" s="7"/>
      <c r="C285" s="7" t="s">
        <v>76</v>
      </c>
      <c r="D285" s="51">
        <v>522</v>
      </c>
      <c r="E285" s="51">
        <v>400</v>
      </c>
      <c r="F285" s="51">
        <v>52.1</v>
      </c>
      <c r="G285" s="51">
        <f t="shared" si="8"/>
        <v>9.980842911877396</v>
      </c>
      <c r="H285" s="53">
        <f t="shared" si="11"/>
        <v>13.025</v>
      </c>
      <c r="I285" s="62">
        <f t="shared" si="10"/>
        <v>-66.975</v>
      </c>
    </row>
    <row r="286" spans="1:9" ht="25.5">
      <c r="A286" s="4" t="s">
        <v>9</v>
      </c>
      <c r="B286" s="5" t="s">
        <v>10</v>
      </c>
      <c r="C286" s="5" t="s">
        <v>81</v>
      </c>
      <c r="D286" s="49">
        <f>SUM(D287:D289)</f>
        <v>2007978.2</v>
      </c>
      <c r="E286" s="49">
        <f>SUM(E287:E289)</f>
        <v>1604109.1</v>
      </c>
      <c r="F286" s="49">
        <f>SUM(F287:F289)</f>
        <v>917718.3</v>
      </c>
      <c r="G286" s="49">
        <f t="shared" si="8"/>
        <v>45.70359877413012</v>
      </c>
      <c r="H286" s="50">
        <f t="shared" si="11"/>
        <v>57.21046654495009</v>
      </c>
      <c r="I286" s="59">
        <f t="shared" si="10"/>
        <v>-22.789533455049913</v>
      </c>
    </row>
    <row r="287" spans="1:9" ht="12.75">
      <c r="A287" s="6"/>
      <c r="B287" s="7"/>
      <c r="C287" s="7" t="s">
        <v>74</v>
      </c>
      <c r="D287" s="51">
        <v>1037981.9</v>
      </c>
      <c r="E287" s="51">
        <v>794297.4</v>
      </c>
      <c r="F287" s="51">
        <v>589342.5</v>
      </c>
      <c r="G287" s="51">
        <f t="shared" si="8"/>
        <v>56.777724158773864</v>
      </c>
      <c r="H287" s="53">
        <f t="shared" si="11"/>
        <v>74.1967051635823</v>
      </c>
      <c r="I287" s="62">
        <f t="shared" si="10"/>
        <v>-5.803294836417706</v>
      </c>
    </row>
    <row r="288" spans="1:9" ht="12.75">
      <c r="A288" s="6"/>
      <c r="B288" s="7"/>
      <c r="C288" s="7" t="s">
        <v>75</v>
      </c>
      <c r="D288" s="51">
        <v>455706.9</v>
      </c>
      <c r="E288" s="51">
        <v>414325.9</v>
      </c>
      <c r="F288" s="51">
        <v>63972.9</v>
      </c>
      <c r="G288" s="51">
        <f t="shared" si="8"/>
        <v>14.03816795400728</v>
      </c>
      <c r="H288" s="53">
        <f t="shared" si="11"/>
        <v>15.44023677979098</v>
      </c>
      <c r="I288" s="62">
        <f t="shared" si="10"/>
        <v>-64.55976322020902</v>
      </c>
    </row>
    <row r="289" spans="1:9" ht="38.25">
      <c r="A289" s="6"/>
      <c r="B289" s="7"/>
      <c r="C289" s="7" t="s">
        <v>76</v>
      </c>
      <c r="D289" s="51">
        <f>161267.8+353021.6</f>
        <v>514289.39999999997</v>
      </c>
      <c r="E289" s="51">
        <v>395485.8</v>
      </c>
      <c r="F289" s="51">
        <v>264402.9</v>
      </c>
      <c r="G289" s="51">
        <f t="shared" si="8"/>
        <v>51.411306552303046</v>
      </c>
      <c r="H289" s="53">
        <f t="shared" si="11"/>
        <v>66.8552195805766</v>
      </c>
      <c r="I289" s="62">
        <f t="shared" si="10"/>
        <v>-13.144780419423398</v>
      </c>
    </row>
    <row r="290" spans="1:9" ht="25.5">
      <c r="A290" s="4" t="s">
        <v>11</v>
      </c>
      <c r="B290" s="5" t="s">
        <v>12</v>
      </c>
      <c r="C290" s="5" t="s">
        <v>82</v>
      </c>
      <c r="D290" s="49">
        <f>SUM(D291:D293)</f>
        <v>417162.6</v>
      </c>
      <c r="E290" s="49">
        <f>SUM(E291:E293)</f>
        <v>310806.2</v>
      </c>
      <c r="F290" s="49">
        <f>SUM(F291:F293)</f>
        <v>245081.19999999998</v>
      </c>
      <c r="G290" s="49">
        <f t="shared" si="8"/>
        <v>58.749561921418646</v>
      </c>
      <c r="H290" s="50">
        <f t="shared" si="11"/>
        <v>78.85338194669217</v>
      </c>
      <c r="I290" s="59">
        <f t="shared" si="10"/>
        <v>-1.146618053307833</v>
      </c>
    </row>
    <row r="291" spans="1:9" ht="12.75">
      <c r="A291" s="6"/>
      <c r="B291" s="7"/>
      <c r="C291" s="7" t="s">
        <v>74</v>
      </c>
      <c r="D291" s="51">
        <v>349155.5</v>
      </c>
      <c r="E291" s="51">
        <v>257385.9</v>
      </c>
      <c r="F291" s="51">
        <v>213842.4</v>
      </c>
      <c r="G291" s="51">
        <f t="shared" si="8"/>
        <v>61.24560546805077</v>
      </c>
      <c r="H291" s="74">
        <f t="shared" si="11"/>
        <v>83.08240661201721</v>
      </c>
      <c r="I291" s="62">
        <f t="shared" si="10"/>
        <v>3.082406612017209</v>
      </c>
    </row>
    <row r="292" spans="1:9" ht="12.75">
      <c r="A292" s="6"/>
      <c r="B292" s="7"/>
      <c r="C292" s="7" t="s">
        <v>75</v>
      </c>
      <c r="D292" s="51">
        <v>3990</v>
      </c>
      <c r="E292" s="51">
        <v>2204.9</v>
      </c>
      <c r="F292" s="52"/>
      <c r="G292" s="69">
        <f t="shared" si="8"/>
        <v>0</v>
      </c>
      <c r="H292" s="70">
        <v>0</v>
      </c>
      <c r="I292" s="62">
        <f t="shared" si="10"/>
        <v>-80</v>
      </c>
    </row>
    <row r="293" spans="1:9" ht="38.25">
      <c r="A293" s="6"/>
      <c r="B293" s="7"/>
      <c r="C293" s="7" t="s">
        <v>76</v>
      </c>
      <c r="D293" s="51">
        <f>3661.6+60355.5</f>
        <v>64017.1</v>
      </c>
      <c r="E293" s="51">
        <v>51215.4</v>
      </c>
      <c r="F293" s="51">
        <v>31238.8</v>
      </c>
      <c r="G293" s="51">
        <f t="shared" si="8"/>
        <v>48.79758689475156</v>
      </c>
      <c r="H293" s="53">
        <f t="shared" si="11"/>
        <v>60.99493511717179</v>
      </c>
      <c r="I293" s="62">
        <f t="shared" si="10"/>
        <v>-19.005064882828208</v>
      </c>
    </row>
    <row r="294" spans="1:9" s="2" customFormat="1" ht="12.75">
      <c r="A294" s="4" t="s">
        <v>164</v>
      </c>
      <c r="B294" s="5" t="s">
        <v>165</v>
      </c>
      <c r="C294" s="5" t="s">
        <v>163</v>
      </c>
      <c r="D294" s="49">
        <f>D295</f>
        <v>1790.1</v>
      </c>
      <c r="E294" s="49">
        <f>E295</f>
        <v>447.5</v>
      </c>
      <c r="F294" s="49">
        <f>F295</f>
        <v>0</v>
      </c>
      <c r="G294" s="49">
        <f>SUM(F294/D294)*100</f>
        <v>0</v>
      </c>
      <c r="H294" s="50">
        <f>SUM(F294/E294*100)</f>
        <v>0</v>
      </c>
      <c r="I294" s="59">
        <f t="shared" si="10"/>
        <v>-80</v>
      </c>
    </row>
    <row r="295" spans="1:9" ht="12.75">
      <c r="A295" s="6"/>
      <c r="B295" s="7"/>
      <c r="C295" s="7" t="s">
        <v>74</v>
      </c>
      <c r="D295" s="51">
        <v>1790.1</v>
      </c>
      <c r="E295" s="51">
        <v>447.5</v>
      </c>
      <c r="F295" s="51"/>
      <c r="G295" s="51">
        <f>SUM(F295/D295)*100</f>
        <v>0</v>
      </c>
      <c r="H295" s="53">
        <f>SUM(F295/E295*100)</f>
        <v>0</v>
      </c>
      <c r="I295" s="62">
        <f t="shared" si="10"/>
        <v>-80</v>
      </c>
    </row>
    <row r="296" spans="1:9" ht="25.5">
      <c r="A296" s="4" t="s">
        <v>13</v>
      </c>
      <c r="B296" s="5" t="s">
        <v>14</v>
      </c>
      <c r="C296" s="5" t="s">
        <v>83</v>
      </c>
      <c r="D296" s="49">
        <f>SUM(D297:D299)</f>
        <v>5641119.4</v>
      </c>
      <c r="E296" s="49">
        <f>SUM(E297:E299)</f>
        <v>3963269.7</v>
      </c>
      <c r="F296" s="49">
        <f>SUM(F297:F299)</f>
        <v>3105732.6999999997</v>
      </c>
      <c r="G296" s="49">
        <f t="shared" si="8"/>
        <v>55.05525552251207</v>
      </c>
      <c r="H296" s="50">
        <f t="shared" si="11"/>
        <v>78.36289062033805</v>
      </c>
      <c r="I296" s="59">
        <f t="shared" si="10"/>
        <v>-1.6371093796619505</v>
      </c>
    </row>
    <row r="297" spans="1:9" ht="12.75">
      <c r="A297" s="6"/>
      <c r="B297" s="7"/>
      <c r="C297" s="7" t="s">
        <v>74</v>
      </c>
      <c r="D297" s="51">
        <v>3338733</v>
      </c>
      <c r="E297" s="51">
        <v>2199700.5</v>
      </c>
      <c r="F297" s="51">
        <v>1812682.5</v>
      </c>
      <c r="G297" s="51">
        <f t="shared" si="8"/>
        <v>54.29252653626391</v>
      </c>
      <c r="H297" s="74">
        <f t="shared" si="11"/>
        <v>82.40587752741794</v>
      </c>
      <c r="I297" s="62">
        <f t="shared" si="10"/>
        <v>2.4058775274179425</v>
      </c>
    </row>
    <row r="298" spans="1:9" ht="12.75">
      <c r="A298" s="6"/>
      <c r="B298" s="7"/>
      <c r="C298" s="7" t="s">
        <v>75</v>
      </c>
      <c r="D298" s="51">
        <v>1765293.5</v>
      </c>
      <c r="E298" s="51">
        <v>1360586.5</v>
      </c>
      <c r="F298" s="51">
        <v>1048942.9</v>
      </c>
      <c r="G298" s="51">
        <f t="shared" si="8"/>
        <v>59.420311693211346</v>
      </c>
      <c r="H298" s="53">
        <f t="shared" si="11"/>
        <v>77.09490723302046</v>
      </c>
      <c r="I298" s="62">
        <f t="shared" si="10"/>
        <v>-2.9050927669795357</v>
      </c>
    </row>
    <row r="299" spans="1:9" ht="38.25">
      <c r="A299" s="6"/>
      <c r="B299" s="7"/>
      <c r="C299" s="7" t="s">
        <v>76</v>
      </c>
      <c r="D299" s="51">
        <v>537092.9</v>
      </c>
      <c r="E299" s="51">
        <v>402982.7</v>
      </c>
      <c r="F299" s="51">
        <v>244107.3</v>
      </c>
      <c r="G299" s="51">
        <f t="shared" si="8"/>
        <v>45.44973504583657</v>
      </c>
      <c r="H299" s="53">
        <f t="shared" si="11"/>
        <v>60.575131389014956</v>
      </c>
      <c r="I299" s="62">
        <f t="shared" si="10"/>
        <v>-19.424868610985044</v>
      </c>
    </row>
    <row r="300" spans="1:9" ht="12.75">
      <c r="A300" s="4" t="s">
        <v>15</v>
      </c>
      <c r="B300" s="5" t="s">
        <v>16</v>
      </c>
      <c r="C300" s="5" t="s">
        <v>84</v>
      </c>
      <c r="D300" s="49">
        <f>SUM(D301:D302)</f>
        <v>31005.8</v>
      </c>
      <c r="E300" s="49">
        <f>SUM(E301:E302)</f>
        <v>22812.3</v>
      </c>
      <c r="F300" s="49">
        <f>SUM(F301:F302)</f>
        <v>18073.2</v>
      </c>
      <c r="G300" s="49">
        <f t="shared" si="8"/>
        <v>58.2897393390914</v>
      </c>
      <c r="H300" s="50">
        <f t="shared" si="11"/>
        <v>79.22568088268171</v>
      </c>
      <c r="I300" s="59">
        <f t="shared" si="10"/>
        <v>-0.7743191173182851</v>
      </c>
    </row>
    <row r="301" spans="1:9" ht="12.75">
      <c r="A301" s="6"/>
      <c r="B301" s="7"/>
      <c r="C301" s="7" t="s">
        <v>74</v>
      </c>
      <c r="D301" s="51">
        <v>28864.1</v>
      </c>
      <c r="E301" s="51">
        <v>21203.5</v>
      </c>
      <c r="F301" s="51">
        <v>16697.7</v>
      </c>
      <c r="G301" s="51">
        <f t="shared" si="8"/>
        <v>57.84936997862397</v>
      </c>
      <c r="H301" s="53">
        <f t="shared" si="11"/>
        <v>78.7497347136086</v>
      </c>
      <c r="I301" s="62">
        <f t="shared" si="10"/>
        <v>-1.2502652863913966</v>
      </c>
    </row>
    <row r="302" spans="1:9" ht="12.75">
      <c r="A302" s="6"/>
      <c r="B302" s="7"/>
      <c r="C302" s="7" t="s">
        <v>75</v>
      </c>
      <c r="D302" s="51">
        <v>2141.7</v>
      </c>
      <c r="E302" s="51">
        <v>1608.8</v>
      </c>
      <c r="F302" s="51">
        <v>1375.5</v>
      </c>
      <c r="G302" s="51">
        <f t="shared" si="8"/>
        <v>64.22468132791708</v>
      </c>
      <c r="H302" s="74">
        <f t="shared" si="11"/>
        <v>85.4985082048732</v>
      </c>
      <c r="I302" s="62">
        <f t="shared" si="10"/>
        <v>5.498508204873204</v>
      </c>
    </row>
    <row r="303" spans="1:9" ht="12.75">
      <c r="A303" s="4" t="s">
        <v>17</v>
      </c>
      <c r="B303" s="5" t="s">
        <v>18</v>
      </c>
      <c r="C303" s="5" t="s">
        <v>85</v>
      </c>
      <c r="D303" s="49">
        <f>SUM(D304:D305)</f>
        <v>61740.5</v>
      </c>
      <c r="E303" s="49">
        <f>SUM(E304:E305)</f>
        <v>46822.8</v>
      </c>
      <c r="F303" s="49">
        <f>SUM(F304:F305)</f>
        <v>31690</v>
      </c>
      <c r="G303" s="49">
        <f>SUM(F303/D303)*100</f>
        <v>51.32773463123882</v>
      </c>
      <c r="H303" s="50">
        <f t="shared" si="11"/>
        <v>67.68070256370827</v>
      </c>
      <c r="I303" s="59">
        <f t="shared" si="10"/>
        <v>-12.319297436291734</v>
      </c>
    </row>
    <row r="304" spans="1:9" ht="12.75">
      <c r="A304" s="6"/>
      <c r="B304" s="7"/>
      <c r="C304" s="7" t="s">
        <v>74</v>
      </c>
      <c r="D304" s="51">
        <v>58316.7</v>
      </c>
      <c r="E304" s="51">
        <v>44322.9</v>
      </c>
      <c r="F304" s="51">
        <v>29805.9</v>
      </c>
      <c r="G304" s="51">
        <f aca="true" t="shared" si="12" ref="G304:G367">SUM(F304/D304)*100</f>
        <v>51.11040233758084</v>
      </c>
      <c r="H304" s="53">
        <f t="shared" si="11"/>
        <v>67.24717922338114</v>
      </c>
      <c r="I304" s="62">
        <f t="shared" si="10"/>
        <v>-12.752820776618861</v>
      </c>
    </row>
    <row r="305" spans="1:9" ht="12.75">
      <c r="A305" s="6"/>
      <c r="B305" s="7"/>
      <c r="C305" s="7" t="s">
        <v>75</v>
      </c>
      <c r="D305" s="51">
        <v>3423.8</v>
      </c>
      <c r="E305" s="51">
        <v>2499.9</v>
      </c>
      <c r="F305" s="51">
        <v>1884.1</v>
      </c>
      <c r="G305" s="51">
        <f t="shared" si="12"/>
        <v>55.02949938664641</v>
      </c>
      <c r="H305" s="53">
        <f t="shared" si="11"/>
        <v>75.36701468058722</v>
      </c>
      <c r="I305" s="62">
        <f t="shared" si="10"/>
        <v>-4.632985319412782</v>
      </c>
    </row>
    <row r="306" spans="1:9" ht="12.75">
      <c r="A306" s="4" t="s">
        <v>19</v>
      </c>
      <c r="B306" s="5" t="s">
        <v>20</v>
      </c>
      <c r="C306" s="5" t="s">
        <v>86</v>
      </c>
      <c r="D306" s="49">
        <f>SUM(D307:D308)</f>
        <v>46455</v>
      </c>
      <c r="E306" s="49">
        <f>SUM(E307:E308)</f>
        <v>32578.9</v>
      </c>
      <c r="F306" s="49">
        <f>SUM(F307:F308)</f>
        <v>22310.100000000002</v>
      </c>
      <c r="G306" s="49">
        <f t="shared" si="12"/>
        <v>48.02518566354537</v>
      </c>
      <c r="H306" s="50">
        <f t="shared" si="11"/>
        <v>68.48021265297479</v>
      </c>
      <c r="I306" s="59">
        <f t="shared" si="10"/>
        <v>-11.519787347025215</v>
      </c>
    </row>
    <row r="307" spans="1:9" ht="12.75">
      <c r="A307" s="6"/>
      <c r="B307" s="7"/>
      <c r="C307" s="7" t="s">
        <v>74</v>
      </c>
      <c r="D307" s="51">
        <v>43315.5</v>
      </c>
      <c r="E307" s="51">
        <v>30329.4</v>
      </c>
      <c r="F307" s="51">
        <v>20536.7</v>
      </c>
      <c r="G307" s="51">
        <f t="shared" si="12"/>
        <v>47.41189643430181</v>
      </c>
      <c r="H307" s="53">
        <f t="shared" si="11"/>
        <v>67.71218685499878</v>
      </c>
      <c r="I307" s="62">
        <f t="shared" si="10"/>
        <v>-12.287813145001223</v>
      </c>
    </row>
    <row r="308" spans="1:9" ht="12.75">
      <c r="A308" s="6"/>
      <c r="B308" s="7"/>
      <c r="C308" s="7" t="s">
        <v>75</v>
      </c>
      <c r="D308" s="51">
        <v>3139.5</v>
      </c>
      <c r="E308" s="51">
        <v>2249.5</v>
      </c>
      <c r="F308" s="51">
        <v>1773.4</v>
      </c>
      <c r="G308" s="51">
        <f t="shared" si="12"/>
        <v>56.486701704093015</v>
      </c>
      <c r="H308" s="53">
        <f t="shared" si="11"/>
        <v>78.83529673260725</v>
      </c>
      <c r="I308" s="62">
        <f t="shared" si="10"/>
        <v>-1.1647032673927527</v>
      </c>
    </row>
    <row r="309" spans="1:9" ht="12.75">
      <c r="A309" s="4" t="s">
        <v>21</v>
      </c>
      <c r="B309" s="5" t="s">
        <v>22</v>
      </c>
      <c r="C309" s="5" t="s">
        <v>90</v>
      </c>
      <c r="D309" s="49">
        <f>SUM(D310:D311)</f>
        <v>40858.6</v>
      </c>
      <c r="E309" s="49">
        <f>SUM(E310:E311)</f>
        <v>27714.100000000002</v>
      </c>
      <c r="F309" s="49">
        <f>SUM(F310:F311)</f>
        <v>18278.5</v>
      </c>
      <c r="G309" s="49">
        <f t="shared" si="12"/>
        <v>44.735991933154835</v>
      </c>
      <c r="H309" s="50">
        <f t="shared" si="11"/>
        <v>65.9537924738671</v>
      </c>
      <c r="I309" s="59">
        <f t="shared" si="10"/>
        <v>-14.046207526132903</v>
      </c>
    </row>
    <row r="310" spans="1:9" ht="12.75">
      <c r="A310" s="6"/>
      <c r="B310" s="7"/>
      <c r="C310" s="7" t="s">
        <v>74</v>
      </c>
      <c r="D310" s="51">
        <v>38009.7</v>
      </c>
      <c r="E310" s="51">
        <v>25686.7</v>
      </c>
      <c r="F310" s="51">
        <v>16772.2</v>
      </c>
      <c r="G310" s="51">
        <f t="shared" si="12"/>
        <v>44.126104652233515</v>
      </c>
      <c r="H310" s="53">
        <f t="shared" si="11"/>
        <v>65.29526953637486</v>
      </c>
      <c r="I310" s="62">
        <f t="shared" si="10"/>
        <v>-14.70473046362514</v>
      </c>
    </row>
    <row r="311" spans="1:9" ht="12.75">
      <c r="A311" s="6"/>
      <c r="B311" s="7"/>
      <c r="C311" s="7" t="s">
        <v>75</v>
      </c>
      <c r="D311" s="51">
        <v>2848.9</v>
      </c>
      <c r="E311" s="51">
        <v>2027.4</v>
      </c>
      <c r="F311" s="51">
        <v>1506.3</v>
      </c>
      <c r="G311" s="51">
        <f t="shared" si="12"/>
        <v>52.87303871669767</v>
      </c>
      <c r="H311" s="53">
        <f t="shared" si="11"/>
        <v>74.29712932820361</v>
      </c>
      <c r="I311" s="62">
        <f t="shared" si="10"/>
        <v>-5.70287067179639</v>
      </c>
    </row>
    <row r="312" spans="1:9" ht="12.75">
      <c r="A312" s="4" t="s">
        <v>23</v>
      </c>
      <c r="B312" s="5" t="s">
        <v>24</v>
      </c>
      <c r="C312" s="5" t="s">
        <v>89</v>
      </c>
      <c r="D312" s="49">
        <f>SUM(D313:D314)</f>
        <v>38763.7</v>
      </c>
      <c r="E312" s="49">
        <f>SUM(E313:E314)</f>
        <v>26427.8</v>
      </c>
      <c r="F312" s="49">
        <f>SUM(F313:F314)</f>
        <v>19844.8</v>
      </c>
      <c r="G312" s="49">
        <f t="shared" si="12"/>
        <v>51.19428743902156</v>
      </c>
      <c r="H312" s="50">
        <f t="shared" si="11"/>
        <v>75.09062426687049</v>
      </c>
      <c r="I312" s="59">
        <f t="shared" si="10"/>
        <v>-4.909375733129508</v>
      </c>
    </row>
    <row r="313" spans="1:9" ht="12.75">
      <c r="A313" s="6"/>
      <c r="B313" s="7"/>
      <c r="C313" s="7" t="s">
        <v>74</v>
      </c>
      <c r="D313" s="51">
        <v>36113</v>
      </c>
      <c r="E313" s="51">
        <v>24479.3</v>
      </c>
      <c r="F313" s="51">
        <v>18411.7</v>
      </c>
      <c r="G313" s="51">
        <f t="shared" si="12"/>
        <v>50.98357932046632</v>
      </c>
      <c r="H313" s="53">
        <f t="shared" si="11"/>
        <v>75.21334351880978</v>
      </c>
      <c r="I313" s="62">
        <f t="shared" si="10"/>
        <v>-4.786656481190221</v>
      </c>
    </row>
    <row r="314" spans="1:9" ht="12.75">
      <c r="A314" s="6"/>
      <c r="B314" s="7"/>
      <c r="C314" s="7" t="s">
        <v>75</v>
      </c>
      <c r="D314" s="51">
        <v>2650.7</v>
      </c>
      <c r="E314" s="51">
        <v>1948.5</v>
      </c>
      <c r="F314" s="51">
        <v>1433.1</v>
      </c>
      <c r="G314" s="51">
        <f t="shared" si="12"/>
        <v>54.06496397178104</v>
      </c>
      <c r="H314" s="53">
        <f t="shared" si="11"/>
        <v>73.54888375673595</v>
      </c>
      <c r="I314" s="62">
        <f t="shared" si="10"/>
        <v>-6.451116243264053</v>
      </c>
    </row>
    <row r="315" spans="1:9" ht="12.75">
      <c r="A315" s="4" t="s">
        <v>25</v>
      </c>
      <c r="B315" s="5" t="s">
        <v>26</v>
      </c>
      <c r="C315" s="5" t="s">
        <v>88</v>
      </c>
      <c r="D315" s="49">
        <f>SUM(D316:D317)</f>
        <v>44100.4</v>
      </c>
      <c r="E315" s="49">
        <f>SUM(E316:E317)</f>
        <v>29823.6</v>
      </c>
      <c r="F315" s="49">
        <f>SUM(F316:F317)</f>
        <v>20848.9</v>
      </c>
      <c r="G315" s="49">
        <f t="shared" si="12"/>
        <v>47.27598842640883</v>
      </c>
      <c r="H315" s="50">
        <f t="shared" si="11"/>
        <v>69.90738877935595</v>
      </c>
      <c r="I315" s="59">
        <f t="shared" si="10"/>
        <v>-10.092611220644045</v>
      </c>
    </row>
    <row r="316" spans="1:9" ht="12.75">
      <c r="A316" s="6"/>
      <c r="B316" s="7"/>
      <c r="C316" s="7" t="s">
        <v>74</v>
      </c>
      <c r="D316" s="51">
        <v>41732.9</v>
      </c>
      <c r="E316" s="51">
        <v>28015.6</v>
      </c>
      <c r="F316" s="51">
        <v>19504.9</v>
      </c>
      <c r="G316" s="51">
        <f t="shared" si="12"/>
        <v>46.73746612384953</v>
      </c>
      <c r="H316" s="53">
        <f t="shared" si="11"/>
        <v>69.62156798355204</v>
      </c>
      <c r="I316" s="62">
        <f t="shared" si="10"/>
        <v>-10.37843201644796</v>
      </c>
    </row>
    <row r="317" spans="1:9" ht="12.75">
      <c r="A317" s="6"/>
      <c r="B317" s="7"/>
      <c r="C317" s="7" t="s">
        <v>75</v>
      </c>
      <c r="D317" s="51">
        <v>2367.5</v>
      </c>
      <c r="E317" s="51">
        <v>1808</v>
      </c>
      <c r="F317" s="51">
        <v>1344</v>
      </c>
      <c r="G317" s="51">
        <f t="shared" si="12"/>
        <v>56.7687434002112</v>
      </c>
      <c r="H317" s="53">
        <f t="shared" si="11"/>
        <v>74.33628318584071</v>
      </c>
      <c r="I317" s="62">
        <f t="shared" si="10"/>
        <v>-5.663716814159287</v>
      </c>
    </row>
    <row r="318" spans="1:9" ht="12.75">
      <c r="A318" s="4" t="s">
        <v>27</v>
      </c>
      <c r="B318" s="5" t="s">
        <v>28</v>
      </c>
      <c r="C318" s="5" t="s">
        <v>86</v>
      </c>
      <c r="D318" s="49">
        <f>SUM(D319:D320)</f>
        <v>51095.600000000006</v>
      </c>
      <c r="E318" s="49">
        <f>SUM(E319:E320)</f>
        <v>40522.1</v>
      </c>
      <c r="F318" s="49">
        <f>SUM(F319:F320)</f>
        <v>26085.5</v>
      </c>
      <c r="G318" s="49">
        <f t="shared" si="12"/>
        <v>51.05234110177784</v>
      </c>
      <c r="H318" s="50">
        <f t="shared" si="11"/>
        <v>64.37351469938626</v>
      </c>
      <c r="I318" s="59">
        <f t="shared" si="10"/>
        <v>-15.626485300613737</v>
      </c>
    </row>
    <row r="319" spans="1:9" ht="12.75">
      <c r="A319" s="6"/>
      <c r="B319" s="7"/>
      <c r="C319" s="7" t="s">
        <v>74</v>
      </c>
      <c r="D319" s="51">
        <v>46007.3</v>
      </c>
      <c r="E319" s="51">
        <v>36122.4</v>
      </c>
      <c r="F319" s="51">
        <v>24250.6</v>
      </c>
      <c r="G319" s="51">
        <f t="shared" si="12"/>
        <v>52.71033075185893</v>
      </c>
      <c r="H319" s="53">
        <f t="shared" si="11"/>
        <v>67.13452040838924</v>
      </c>
      <c r="I319" s="62">
        <f t="shared" si="10"/>
        <v>-12.865479591610764</v>
      </c>
    </row>
    <row r="320" spans="1:9" ht="12.75">
      <c r="A320" s="6"/>
      <c r="B320" s="7"/>
      <c r="C320" s="7" t="s">
        <v>75</v>
      </c>
      <c r="D320" s="51">
        <v>5088.3</v>
      </c>
      <c r="E320" s="51">
        <v>4399.7</v>
      </c>
      <c r="F320" s="51">
        <v>1834.9</v>
      </c>
      <c r="G320" s="51">
        <f t="shared" si="12"/>
        <v>36.06115991588547</v>
      </c>
      <c r="H320" s="53">
        <f t="shared" si="11"/>
        <v>41.70511625792668</v>
      </c>
      <c r="I320" s="62">
        <f t="shared" si="10"/>
        <v>-38.29488374207332</v>
      </c>
    </row>
    <row r="321" spans="1:9" ht="12.75">
      <c r="A321" s="4" t="s">
        <v>29</v>
      </c>
      <c r="B321" s="5" t="s">
        <v>30</v>
      </c>
      <c r="C321" s="5" t="s">
        <v>87</v>
      </c>
      <c r="D321" s="49">
        <f>SUM(D322:D323)</f>
        <v>9554.8</v>
      </c>
      <c r="E321" s="49">
        <f>SUM(E322:E323)</f>
        <v>7395.7</v>
      </c>
      <c r="F321" s="49">
        <f>SUM(F322:F323)</f>
        <v>4248</v>
      </c>
      <c r="G321" s="49">
        <f t="shared" si="12"/>
        <v>44.45932934232009</v>
      </c>
      <c r="H321" s="50">
        <f t="shared" si="11"/>
        <v>57.438781994943014</v>
      </c>
      <c r="I321" s="59">
        <f t="shared" si="10"/>
        <v>-22.561218005056986</v>
      </c>
    </row>
    <row r="322" spans="1:9" ht="12.75">
      <c r="A322" s="6"/>
      <c r="B322" s="7"/>
      <c r="C322" s="7" t="s">
        <v>74</v>
      </c>
      <c r="D322" s="51">
        <v>9137.5</v>
      </c>
      <c r="E322" s="51">
        <v>7049.4</v>
      </c>
      <c r="F322" s="51">
        <v>3987.9</v>
      </c>
      <c r="G322" s="51">
        <f t="shared" si="12"/>
        <v>43.643228454172366</v>
      </c>
      <c r="H322" s="53">
        <f t="shared" si="11"/>
        <v>56.570771980594095</v>
      </c>
      <c r="I322" s="62">
        <f t="shared" si="10"/>
        <v>-23.429228019405905</v>
      </c>
    </row>
    <row r="323" spans="1:9" ht="12.75">
      <c r="A323" s="6"/>
      <c r="B323" s="7"/>
      <c r="C323" s="7" t="s">
        <v>75</v>
      </c>
      <c r="D323" s="51">
        <v>417.3</v>
      </c>
      <c r="E323" s="51">
        <v>346.3</v>
      </c>
      <c r="F323" s="51">
        <v>260.1</v>
      </c>
      <c r="G323" s="51">
        <f t="shared" si="12"/>
        <v>62.32925952552121</v>
      </c>
      <c r="H323" s="53">
        <f t="shared" si="11"/>
        <v>75.10828761189721</v>
      </c>
      <c r="I323" s="62">
        <f t="shared" si="10"/>
        <v>-4.891712388102789</v>
      </c>
    </row>
    <row r="324" spans="1:9" ht="25.5">
      <c r="A324" s="4" t="s">
        <v>31</v>
      </c>
      <c r="B324" s="5" t="s">
        <v>32</v>
      </c>
      <c r="C324" s="5" t="s">
        <v>91</v>
      </c>
      <c r="D324" s="49">
        <f>SUM(D325:D327)</f>
        <v>804891.6</v>
      </c>
      <c r="E324" s="49">
        <f>SUM(E325:E327)</f>
        <v>557992.4</v>
      </c>
      <c r="F324" s="49">
        <f>SUM(F325)</f>
        <v>336064.9</v>
      </c>
      <c r="G324" s="49">
        <f t="shared" si="12"/>
        <v>41.75281491321316</v>
      </c>
      <c r="H324" s="50">
        <f t="shared" si="11"/>
        <v>60.22750489074762</v>
      </c>
      <c r="I324" s="59">
        <f t="shared" si="10"/>
        <v>-19.772495109252382</v>
      </c>
    </row>
    <row r="325" spans="1:9" ht="12.75">
      <c r="A325" s="6"/>
      <c r="B325" s="7"/>
      <c r="C325" s="7" t="s">
        <v>74</v>
      </c>
      <c r="D325" s="51">
        <v>646688.6</v>
      </c>
      <c r="E325" s="51">
        <v>492199.6</v>
      </c>
      <c r="F325" s="51">
        <v>336064.9</v>
      </c>
      <c r="G325" s="51">
        <f t="shared" si="12"/>
        <v>51.967036375776544</v>
      </c>
      <c r="H325" s="53">
        <f t="shared" si="11"/>
        <v>68.27817413910942</v>
      </c>
      <c r="I325" s="62">
        <f t="shared" si="10"/>
        <v>-11.721825860890576</v>
      </c>
    </row>
    <row r="326" spans="1:9" ht="12.75">
      <c r="A326" s="6"/>
      <c r="B326" s="7"/>
      <c r="C326" s="7" t="s">
        <v>75</v>
      </c>
      <c r="D326" s="51">
        <v>157853.6</v>
      </c>
      <c r="E326" s="51">
        <v>65540</v>
      </c>
      <c r="F326" s="51"/>
      <c r="G326" s="69">
        <f t="shared" si="12"/>
        <v>0</v>
      </c>
      <c r="H326" s="70">
        <f t="shared" si="11"/>
        <v>0</v>
      </c>
      <c r="I326" s="62">
        <f aca="true" t="shared" si="13" ref="I326:I389">SUM(H326-80)</f>
        <v>-80</v>
      </c>
    </row>
    <row r="327" spans="1:9" ht="38.25">
      <c r="A327" s="6"/>
      <c r="B327" s="7"/>
      <c r="C327" s="7" t="s">
        <v>76</v>
      </c>
      <c r="D327" s="51">
        <v>349.4</v>
      </c>
      <c r="E327" s="51">
        <v>252.8</v>
      </c>
      <c r="F327" s="51"/>
      <c r="G327" s="69">
        <f t="shared" si="12"/>
        <v>0</v>
      </c>
      <c r="H327" s="70">
        <f t="shared" si="11"/>
        <v>0</v>
      </c>
      <c r="I327" s="62">
        <f t="shared" si="13"/>
        <v>-80</v>
      </c>
    </row>
    <row r="328" spans="1:9" ht="25.5">
      <c r="A328" s="4" t="s">
        <v>33</v>
      </c>
      <c r="B328" s="5" t="s">
        <v>34</v>
      </c>
      <c r="C328" s="5" t="s">
        <v>92</v>
      </c>
      <c r="D328" s="49">
        <f>SUM(D329:D331)</f>
        <v>1741520.8</v>
      </c>
      <c r="E328" s="49">
        <f>SUM(E329:E331)</f>
        <v>1275748.4000000001</v>
      </c>
      <c r="F328" s="49">
        <f>SUM(F329)</f>
        <v>523130.6</v>
      </c>
      <c r="G328" s="49">
        <f t="shared" si="12"/>
        <v>30.038722477503573</v>
      </c>
      <c r="H328" s="50">
        <f t="shared" si="11"/>
        <v>41.00578139075071</v>
      </c>
      <c r="I328" s="59">
        <f t="shared" si="13"/>
        <v>-38.99421860924929</v>
      </c>
    </row>
    <row r="329" spans="1:9" ht="12.75">
      <c r="A329" s="6"/>
      <c r="B329" s="7"/>
      <c r="C329" s="7" t="s">
        <v>74</v>
      </c>
      <c r="D329" s="51">
        <v>1234742</v>
      </c>
      <c r="E329" s="51">
        <v>903169.6</v>
      </c>
      <c r="F329" s="51">
        <v>523130.6</v>
      </c>
      <c r="G329" s="51">
        <f t="shared" si="12"/>
        <v>42.36760392049513</v>
      </c>
      <c r="H329" s="53">
        <f t="shared" si="11"/>
        <v>57.92163509489248</v>
      </c>
      <c r="I329" s="62">
        <f t="shared" si="13"/>
        <v>-22.07836490510752</v>
      </c>
    </row>
    <row r="330" spans="1:9" ht="12.75">
      <c r="A330" s="6"/>
      <c r="B330" s="7"/>
      <c r="C330" s="7" t="s">
        <v>75</v>
      </c>
      <c r="D330" s="51">
        <v>506000</v>
      </c>
      <c r="E330" s="51">
        <v>371800</v>
      </c>
      <c r="F330" s="51">
        <v>208217</v>
      </c>
      <c r="G330" s="51">
        <f t="shared" si="12"/>
        <v>41.149604743083</v>
      </c>
      <c r="H330" s="53">
        <f t="shared" si="11"/>
        <v>56.00242065626681</v>
      </c>
      <c r="I330" s="62">
        <f t="shared" si="13"/>
        <v>-23.997579343733193</v>
      </c>
    </row>
    <row r="331" spans="1:9" ht="38.25">
      <c r="A331" s="6"/>
      <c r="B331" s="7"/>
      <c r="C331" s="7" t="s">
        <v>76</v>
      </c>
      <c r="D331" s="51">
        <f>192.4+586.4</f>
        <v>778.8</v>
      </c>
      <c r="E331" s="51">
        <v>778.8</v>
      </c>
      <c r="F331" s="51"/>
      <c r="G331" s="51">
        <f t="shared" si="12"/>
        <v>0</v>
      </c>
      <c r="H331" s="53">
        <f t="shared" si="11"/>
        <v>0</v>
      </c>
      <c r="I331" s="62">
        <f t="shared" si="13"/>
        <v>-80</v>
      </c>
    </row>
    <row r="332" spans="1:9" ht="25.5">
      <c r="A332" s="4" t="s">
        <v>35</v>
      </c>
      <c r="B332" s="5" t="s">
        <v>36</v>
      </c>
      <c r="C332" s="5" t="s">
        <v>93</v>
      </c>
      <c r="D332" s="49">
        <f>SUM(D333:D334)</f>
        <v>425036.3</v>
      </c>
      <c r="E332" s="49">
        <f>SUM(E333:E334)</f>
        <v>322791.2</v>
      </c>
      <c r="F332" s="49">
        <f>SUM(F333:F334)</f>
        <v>205454.2</v>
      </c>
      <c r="G332" s="49">
        <f t="shared" si="12"/>
        <v>48.338036068919294</v>
      </c>
      <c r="H332" s="50">
        <f t="shared" si="11"/>
        <v>63.64925685706426</v>
      </c>
      <c r="I332" s="59">
        <f t="shared" si="13"/>
        <v>-16.35074314293574</v>
      </c>
    </row>
    <row r="333" spans="1:9" ht="12.75">
      <c r="A333" s="6"/>
      <c r="B333" s="7"/>
      <c r="C333" s="7" t="s">
        <v>74</v>
      </c>
      <c r="D333" s="51">
        <v>393720</v>
      </c>
      <c r="E333" s="51">
        <v>299298.2</v>
      </c>
      <c r="F333" s="51">
        <v>205439.7</v>
      </c>
      <c r="G333" s="51">
        <f t="shared" si="12"/>
        <v>52.17913745809205</v>
      </c>
      <c r="H333" s="53">
        <f t="shared" si="11"/>
        <v>68.64047294637923</v>
      </c>
      <c r="I333" s="62">
        <f t="shared" si="13"/>
        <v>-11.359527053620766</v>
      </c>
    </row>
    <row r="334" spans="1:9" ht="12.75">
      <c r="A334" s="6"/>
      <c r="B334" s="7"/>
      <c r="C334" s="7" t="s">
        <v>75</v>
      </c>
      <c r="D334" s="51">
        <v>31316.3</v>
      </c>
      <c r="E334" s="51">
        <v>23493</v>
      </c>
      <c r="F334" s="95">
        <v>14.5</v>
      </c>
      <c r="G334" s="51">
        <f t="shared" si="12"/>
        <v>0.0463017661728876</v>
      </c>
      <c r="H334" s="70">
        <f t="shared" si="11"/>
        <v>0.061720512493083045</v>
      </c>
      <c r="I334" s="62">
        <f t="shared" si="13"/>
        <v>-79.93827948750692</v>
      </c>
    </row>
    <row r="335" spans="1:9" ht="38.25">
      <c r="A335" s="4" t="s">
        <v>37</v>
      </c>
      <c r="B335" s="5" t="s">
        <v>166</v>
      </c>
      <c r="C335" s="5" t="s">
        <v>94</v>
      </c>
      <c r="D335" s="49">
        <f>SUM(D336:D337)</f>
        <v>10710.7</v>
      </c>
      <c r="E335" s="49">
        <f>SUM(E336:E337)</f>
        <v>8155.5</v>
      </c>
      <c r="F335" s="49">
        <f>SUM(F336)</f>
        <v>6495</v>
      </c>
      <c r="G335" s="49">
        <f t="shared" si="12"/>
        <v>60.6402942851541</v>
      </c>
      <c r="H335" s="50">
        <f t="shared" si="11"/>
        <v>79.6395070811109</v>
      </c>
      <c r="I335" s="59">
        <f t="shared" si="13"/>
        <v>-0.3604929188890935</v>
      </c>
    </row>
    <row r="336" spans="1:9" ht="12.75">
      <c r="A336" s="6"/>
      <c r="B336" s="7"/>
      <c r="C336" s="7" t="s">
        <v>74</v>
      </c>
      <c r="D336" s="51">
        <v>10710.7</v>
      </c>
      <c r="E336" s="51">
        <v>8155.5</v>
      </c>
      <c r="F336" s="51">
        <v>6495</v>
      </c>
      <c r="G336" s="51">
        <f t="shared" si="12"/>
        <v>60.6402942851541</v>
      </c>
      <c r="H336" s="53">
        <f t="shared" si="11"/>
        <v>79.6395070811109</v>
      </c>
      <c r="I336" s="62">
        <f t="shared" si="13"/>
        <v>-0.3604929188890935</v>
      </c>
    </row>
    <row r="337" spans="1:9" ht="12.75" hidden="1">
      <c r="A337" s="6"/>
      <c r="B337" s="7"/>
      <c r="C337" s="7" t="s">
        <v>75</v>
      </c>
      <c r="D337" s="51"/>
      <c r="E337" s="51"/>
      <c r="F337" s="51"/>
      <c r="G337" s="51" t="e">
        <f t="shared" si="12"/>
        <v>#DIV/0!</v>
      </c>
      <c r="H337" s="53" t="e">
        <f t="shared" si="11"/>
        <v>#DIV/0!</v>
      </c>
      <c r="I337" s="59" t="e">
        <f t="shared" si="13"/>
        <v>#DIV/0!</v>
      </c>
    </row>
    <row r="338" spans="1:9" ht="25.5">
      <c r="A338" s="4" t="s">
        <v>39</v>
      </c>
      <c r="B338" s="5" t="s">
        <v>40</v>
      </c>
      <c r="C338" s="5" t="s">
        <v>95</v>
      </c>
      <c r="D338" s="49">
        <f>SUM(D339:D340)</f>
        <v>271230.4</v>
      </c>
      <c r="E338" s="49">
        <f>SUM(E339:E340)</f>
        <v>201560.59999999998</v>
      </c>
      <c r="F338" s="49">
        <f>SUM(F339:F340)</f>
        <v>142086.8</v>
      </c>
      <c r="G338" s="49">
        <f t="shared" si="12"/>
        <v>52.386015726850665</v>
      </c>
      <c r="H338" s="50">
        <f t="shared" si="11"/>
        <v>70.49334046435662</v>
      </c>
      <c r="I338" s="59">
        <f t="shared" si="13"/>
        <v>-9.50665953564338</v>
      </c>
    </row>
    <row r="339" spans="1:9" ht="12.75">
      <c r="A339" s="6"/>
      <c r="B339" s="7"/>
      <c r="C339" s="7" t="s">
        <v>74</v>
      </c>
      <c r="D339" s="51">
        <v>104863.2</v>
      </c>
      <c r="E339" s="51">
        <v>83889.2</v>
      </c>
      <c r="F339" s="51">
        <v>65397.7</v>
      </c>
      <c r="G339" s="51">
        <f t="shared" si="12"/>
        <v>62.36477620366344</v>
      </c>
      <c r="H339" s="53">
        <f t="shared" si="11"/>
        <v>77.95723406588691</v>
      </c>
      <c r="I339" s="62">
        <f t="shared" si="13"/>
        <v>-2.042765934113092</v>
      </c>
    </row>
    <row r="340" spans="1:9" ht="12.75">
      <c r="A340" s="6"/>
      <c r="B340" s="7"/>
      <c r="C340" s="7" t="s">
        <v>75</v>
      </c>
      <c r="D340" s="51">
        <v>166367.2</v>
      </c>
      <c r="E340" s="51">
        <v>117671.4</v>
      </c>
      <c r="F340" s="51">
        <v>76689.1</v>
      </c>
      <c r="G340" s="51">
        <f t="shared" si="12"/>
        <v>46.09628580633683</v>
      </c>
      <c r="H340" s="53">
        <f t="shared" si="11"/>
        <v>65.17225086129682</v>
      </c>
      <c r="I340" s="62">
        <f t="shared" si="13"/>
        <v>-14.827749138703183</v>
      </c>
    </row>
    <row r="341" spans="1:9" ht="25.5">
      <c r="A341" s="4" t="s">
        <v>41</v>
      </c>
      <c r="B341" s="5" t="s">
        <v>42</v>
      </c>
      <c r="C341" s="5" t="s">
        <v>96</v>
      </c>
      <c r="D341" s="49">
        <f>SUM(D342:D344)</f>
        <v>66479.90000000001</v>
      </c>
      <c r="E341" s="49">
        <f>SUM(E342:E344)</f>
        <v>49210.799999999996</v>
      </c>
      <c r="F341" s="49">
        <f>SUM(F342:F344)</f>
        <v>37927.09999999999</v>
      </c>
      <c r="G341" s="49">
        <f t="shared" si="12"/>
        <v>57.050476911066326</v>
      </c>
      <c r="H341" s="50">
        <f t="shared" si="11"/>
        <v>77.07068367106406</v>
      </c>
      <c r="I341" s="59">
        <f t="shared" si="13"/>
        <v>-2.92931632893594</v>
      </c>
    </row>
    <row r="342" spans="1:9" ht="12.75">
      <c r="A342" s="6"/>
      <c r="B342" s="7"/>
      <c r="C342" s="7" t="s">
        <v>74</v>
      </c>
      <c r="D342" s="51">
        <v>64031</v>
      </c>
      <c r="E342" s="51">
        <v>47346</v>
      </c>
      <c r="F342" s="51">
        <v>37755.7</v>
      </c>
      <c r="G342" s="51">
        <f t="shared" si="12"/>
        <v>58.964720213646515</v>
      </c>
      <c r="H342" s="53">
        <f t="shared" si="11"/>
        <v>79.74422337684281</v>
      </c>
      <c r="I342" s="62">
        <f t="shared" si="13"/>
        <v>-0.25577662315718896</v>
      </c>
    </row>
    <row r="343" spans="1:9" ht="12.75">
      <c r="A343" s="6"/>
      <c r="B343" s="7"/>
      <c r="C343" s="7" t="s">
        <v>75</v>
      </c>
      <c r="D343" s="51">
        <v>2094.3</v>
      </c>
      <c r="E343" s="51">
        <v>1605.2</v>
      </c>
      <c r="F343" s="79">
        <v>91.2</v>
      </c>
      <c r="G343" s="69">
        <f t="shared" si="12"/>
        <v>4.354676980375304</v>
      </c>
      <c r="H343" s="70">
        <f t="shared" si="11"/>
        <v>5.681535011213556</v>
      </c>
      <c r="I343" s="62">
        <f t="shared" si="13"/>
        <v>-74.31846498878645</v>
      </c>
    </row>
    <row r="344" spans="1:9" ht="38.25">
      <c r="A344" s="6"/>
      <c r="B344" s="7"/>
      <c r="C344" s="7" t="s">
        <v>76</v>
      </c>
      <c r="D344" s="51">
        <v>354.6</v>
      </c>
      <c r="E344" s="51">
        <v>259.6</v>
      </c>
      <c r="F344" s="51">
        <v>80.2</v>
      </c>
      <c r="G344" s="51">
        <f t="shared" si="12"/>
        <v>22.617033276931753</v>
      </c>
      <c r="H344" s="53">
        <f t="shared" si="11"/>
        <v>30.893682588597844</v>
      </c>
      <c r="I344" s="62">
        <f t="shared" si="13"/>
        <v>-49.10631741140216</v>
      </c>
    </row>
    <row r="345" spans="1:9" ht="25.5">
      <c r="A345" s="4" t="s">
        <v>43</v>
      </c>
      <c r="B345" s="5" t="s">
        <v>44</v>
      </c>
      <c r="C345" s="5" t="s">
        <v>97</v>
      </c>
      <c r="D345" s="49">
        <f>SUM(D346:D347)</f>
        <v>8809.2</v>
      </c>
      <c r="E345" s="49">
        <f>SUM(E346:E347)</f>
        <v>6663.7</v>
      </c>
      <c r="F345" s="49">
        <f>SUM(F346:F347)</f>
        <v>4347.9</v>
      </c>
      <c r="G345" s="49">
        <f t="shared" si="12"/>
        <v>49.356354720065376</v>
      </c>
      <c r="H345" s="50">
        <f aca="true" t="shared" si="14" ref="H345:H385">SUM(F345/E345*100)</f>
        <v>65.24753515314315</v>
      </c>
      <c r="I345" s="59">
        <f t="shared" si="13"/>
        <v>-14.752464846856853</v>
      </c>
    </row>
    <row r="346" spans="1:9" ht="12.75">
      <c r="A346" s="6"/>
      <c r="B346" s="7"/>
      <c r="C346" s="7" t="s">
        <v>74</v>
      </c>
      <c r="D346" s="51">
        <v>8654.6</v>
      </c>
      <c r="E346" s="51">
        <v>6553.7</v>
      </c>
      <c r="F346" s="51">
        <v>4270.4</v>
      </c>
      <c r="G346" s="51">
        <f t="shared" si="12"/>
        <v>49.34254616042335</v>
      </c>
      <c r="H346" s="53">
        <f t="shared" si="14"/>
        <v>65.16013854769062</v>
      </c>
      <c r="I346" s="62">
        <f t="shared" si="13"/>
        <v>-14.839861452309378</v>
      </c>
    </row>
    <row r="347" spans="1:9" ht="12.75">
      <c r="A347" s="6"/>
      <c r="B347" s="7"/>
      <c r="C347" s="7" t="s">
        <v>75</v>
      </c>
      <c r="D347" s="51">
        <v>154.6</v>
      </c>
      <c r="E347" s="51">
        <v>110</v>
      </c>
      <c r="F347" s="51">
        <v>77.5</v>
      </c>
      <c r="G347" s="51">
        <f t="shared" si="12"/>
        <v>50.12936610608021</v>
      </c>
      <c r="H347" s="53">
        <f t="shared" si="14"/>
        <v>70.45454545454545</v>
      </c>
      <c r="I347" s="62">
        <f t="shared" si="13"/>
        <v>-9.545454545454547</v>
      </c>
    </row>
    <row r="348" spans="1:9" ht="25.5">
      <c r="A348" s="4" t="s">
        <v>59</v>
      </c>
      <c r="B348" s="5" t="s">
        <v>60</v>
      </c>
      <c r="C348" s="5" t="s">
        <v>111</v>
      </c>
      <c r="D348" s="49">
        <f>SUM(D349)</f>
        <v>1422</v>
      </c>
      <c r="E348" s="49">
        <f>SUM(E349)</f>
        <v>1102.2</v>
      </c>
      <c r="F348" s="49">
        <f>SUM(F349)</f>
        <v>830</v>
      </c>
      <c r="G348" s="49">
        <f t="shared" si="12"/>
        <v>58.368495077355846</v>
      </c>
      <c r="H348" s="50">
        <f t="shared" si="14"/>
        <v>75.30393757938668</v>
      </c>
      <c r="I348" s="59">
        <f t="shared" si="13"/>
        <v>-4.696062420613316</v>
      </c>
    </row>
    <row r="349" spans="1:9" ht="12.75">
      <c r="A349" s="6"/>
      <c r="B349" s="7"/>
      <c r="C349" s="7" t="s">
        <v>75</v>
      </c>
      <c r="D349" s="51">
        <v>1422</v>
      </c>
      <c r="E349" s="51">
        <v>1102.2</v>
      </c>
      <c r="F349" s="51">
        <v>830</v>
      </c>
      <c r="G349" s="51">
        <f t="shared" si="12"/>
        <v>58.368495077355846</v>
      </c>
      <c r="H349" s="53">
        <f t="shared" si="14"/>
        <v>75.30393757938668</v>
      </c>
      <c r="I349" s="62">
        <f t="shared" si="13"/>
        <v>-4.696062420613316</v>
      </c>
    </row>
    <row r="350" spans="1:9" ht="25.5">
      <c r="A350" s="4" t="s">
        <v>61</v>
      </c>
      <c r="B350" s="5" t="s">
        <v>62</v>
      </c>
      <c r="C350" s="5" t="s">
        <v>110</v>
      </c>
      <c r="D350" s="49">
        <f>SUM(D351)</f>
        <v>899</v>
      </c>
      <c r="E350" s="49">
        <f>SUM(E351)</f>
        <v>666.7</v>
      </c>
      <c r="F350" s="49">
        <f>SUM(F351)</f>
        <v>582.1</v>
      </c>
      <c r="G350" s="49">
        <f t="shared" si="12"/>
        <v>64.74972191323694</v>
      </c>
      <c r="H350" s="71">
        <f t="shared" si="14"/>
        <v>87.31063446827659</v>
      </c>
      <c r="I350" s="59">
        <f t="shared" si="13"/>
        <v>7.310634468276589</v>
      </c>
    </row>
    <row r="351" spans="1:9" ht="12.75">
      <c r="A351" s="6"/>
      <c r="B351" s="7"/>
      <c r="C351" s="7" t="s">
        <v>75</v>
      </c>
      <c r="D351" s="51">
        <v>899</v>
      </c>
      <c r="E351" s="51">
        <v>666.7</v>
      </c>
      <c r="F351" s="51">
        <v>582.1</v>
      </c>
      <c r="G351" s="51">
        <f t="shared" si="12"/>
        <v>64.74972191323694</v>
      </c>
      <c r="H351" s="72">
        <f t="shared" si="14"/>
        <v>87.31063446827659</v>
      </c>
      <c r="I351" s="62">
        <f t="shared" si="13"/>
        <v>7.310634468276589</v>
      </c>
    </row>
    <row r="352" spans="1:9" ht="25.5">
      <c r="A352" s="4" t="s">
        <v>63</v>
      </c>
      <c r="B352" s="5" t="s">
        <v>64</v>
      </c>
      <c r="C352" s="5" t="s">
        <v>109</v>
      </c>
      <c r="D352" s="49">
        <f>SUM(D353)</f>
        <v>898.8</v>
      </c>
      <c r="E352" s="49">
        <f>SUM(E353)</f>
        <v>713.6</v>
      </c>
      <c r="F352" s="49">
        <f>SUM(F353)</f>
        <v>648.4</v>
      </c>
      <c r="G352" s="49">
        <f t="shared" si="12"/>
        <v>72.14063195371607</v>
      </c>
      <c r="H352" s="73">
        <f t="shared" si="14"/>
        <v>90.86322869955157</v>
      </c>
      <c r="I352" s="59">
        <f t="shared" si="13"/>
        <v>10.86322869955157</v>
      </c>
    </row>
    <row r="353" spans="1:9" ht="12.75">
      <c r="A353" s="6"/>
      <c r="B353" s="7"/>
      <c r="C353" s="7" t="s">
        <v>75</v>
      </c>
      <c r="D353" s="51">
        <v>898.8</v>
      </c>
      <c r="E353" s="51">
        <v>713.6</v>
      </c>
      <c r="F353" s="51">
        <v>648.4</v>
      </c>
      <c r="G353" s="51">
        <f t="shared" si="12"/>
        <v>72.14063195371607</v>
      </c>
      <c r="H353" s="74">
        <f t="shared" si="14"/>
        <v>90.86322869955157</v>
      </c>
      <c r="I353" s="62">
        <f t="shared" si="13"/>
        <v>10.86322869955157</v>
      </c>
    </row>
    <row r="354" spans="1:9" ht="25.5">
      <c r="A354" s="4" t="s">
        <v>65</v>
      </c>
      <c r="B354" s="5" t="s">
        <v>66</v>
      </c>
      <c r="C354" s="5" t="s">
        <v>108</v>
      </c>
      <c r="D354" s="49">
        <f>SUM(D355)</f>
        <v>898.8</v>
      </c>
      <c r="E354" s="49">
        <f>SUM(E355)</f>
        <v>702</v>
      </c>
      <c r="F354" s="49">
        <f>SUM(F355)</f>
        <v>494.3</v>
      </c>
      <c r="G354" s="49">
        <f t="shared" si="12"/>
        <v>54.995549621717856</v>
      </c>
      <c r="H354" s="50">
        <f t="shared" si="14"/>
        <v>70.41310541310541</v>
      </c>
      <c r="I354" s="59">
        <f t="shared" si="13"/>
        <v>-9.586894586894587</v>
      </c>
    </row>
    <row r="355" spans="1:9" ht="12.75">
      <c r="A355" s="6"/>
      <c r="B355" s="7"/>
      <c r="C355" s="7" t="s">
        <v>75</v>
      </c>
      <c r="D355" s="51">
        <v>898.8</v>
      </c>
      <c r="E355" s="51">
        <v>702</v>
      </c>
      <c r="F355" s="95">
        <v>494.3</v>
      </c>
      <c r="G355" s="51">
        <f t="shared" si="12"/>
        <v>54.995549621717856</v>
      </c>
      <c r="H355" s="53">
        <f t="shared" si="14"/>
        <v>70.41310541310541</v>
      </c>
      <c r="I355" s="62">
        <f t="shared" si="13"/>
        <v>-9.586894586894587</v>
      </c>
    </row>
    <row r="356" spans="1:9" ht="25.5">
      <c r="A356" s="4" t="s">
        <v>67</v>
      </c>
      <c r="B356" s="5" t="s">
        <v>68</v>
      </c>
      <c r="C356" s="5" t="s">
        <v>107</v>
      </c>
      <c r="D356" s="49">
        <f>SUM(D357)</f>
        <v>898.8</v>
      </c>
      <c r="E356" s="49">
        <f>SUM(E357)</f>
        <v>674.5</v>
      </c>
      <c r="F356" s="49">
        <f>SUM(F357)</f>
        <v>607.7</v>
      </c>
      <c r="G356" s="49">
        <f t="shared" si="12"/>
        <v>67.61237205162439</v>
      </c>
      <c r="H356" s="73">
        <f t="shared" si="14"/>
        <v>90.09636767976279</v>
      </c>
      <c r="I356" s="59">
        <f t="shared" si="13"/>
        <v>10.096367679762793</v>
      </c>
    </row>
    <row r="357" spans="1:9" ht="12.75">
      <c r="A357" s="6"/>
      <c r="B357" s="7"/>
      <c r="C357" s="7" t="s">
        <v>75</v>
      </c>
      <c r="D357" s="51">
        <v>898.8</v>
      </c>
      <c r="E357" s="51">
        <v>674.5</v>
      </c>
      <c r="F357" s="51">
        <v>607.7</v>
      </c>
      <c r="G357" s="51">
        <f t="shared" si="12"/>
        <v>67.61237205162439</v>
      </c>
      <c r="H357" s="74">
        <f t="shared" si="14"/>
        <v>90.09636767976279</v>
      </c>
      <c r="I357" s="62">
        <f t="shared" si="13"/>
        <v>10.096367679762793</v>
      </c>
    </row>
    <row r="358" spans="1:9" ht="25.5">
      <c r="A358" s="4" t="s">
        <v>69</v>
      </c>
      <c r="B358" s="5" t="s">
        <v>70</v>
      </c>
      <c r="C358" s="5" t="s">
        <v>106</v>
      </c>
      <c r="D358" s="49">
        <f>SUM(D359)</f>
        <v>898.8</v>
      </c>
      <c r="E358" s="49">
        <f>SUM(E359)</f>
        <v>697</v>
      </c>
      <c r="F358" s="49">
        <f>SUM(F359)</f>
        <v>603.2</v>
      </c>
      <c r="G358" s="49">
        <f t="shared" si="12"/>
        <v>67.11170449488208</v>
      </c>
      <c r="H358" s="73">
        <f t="shared" si="14"/>
        <v>86.54232424677188</v>
      </c>
      <c r="I358" s="59">
        <f t="shared" si="13"/>
        <v>6.542324246771884</v>
      </c>
    </row>
    <row r="359" spans="1:9" ht="12.75">
      <c r="A359" s="6"/>
      <c r="B359" s="7"/>
      <c r="C359" s="7" t="s">
        <v>75</v>
      </c>
      <c r="D359" s="51">
        <v>898.8</v>
      </c>
      <c r="E359" s="51">
        <v>697</v>
      </c>
      <c r="F359" s="51">
        <v>603.2</v>
      </c>
      <c r="G359" s="51">
        <f t="shared" si="12"/>
        <v>67.11170449488208</v>
      </c>
      <c r="H359" s="74">
        <f t="shared" si="14"/>
        <v>86.54232424677188</v>
      </c>
      <c r="I359" s="62">
        <f t="shared" si="13"/>
        <v>6.542324246771884</v>
      </c>
    </row>
    <row r="360" spans="1:9" ht="25.5">
      <c r="A360" s="4" t="s">
        <v>71</v>
      </c>
      <c r="B360" s="5" t="s">
        <v>72</v>
      </c>
      <c r="C360" s="5" t="s">
        <v>105</v>
      </c>
      <c r="D360" s="49">
        <f>SUM(D361)</f>
        <v>898.8</v>
      </c>
      <c r="E360" s="49">
        <f>SUM(E361)</f>
        <v>752.2</v>
      </c>
      <c r="F360" s="49">
        <f>SUM(F361)</f>
        <v>493.4</v>
      </c>
      <c r="G360" s="49">
        <f t="shared" si="12"/>
        <v>54.895416110369375</v>
      </c>
      <c r="H360" s="50">
        <f t="shared" si="14"/>
        <v>65.59425684658335</v>
      </c>
      <c r="I360" s="59">
        <f t="shared" si="13"/>
        <v>-14.405743153416651</v>
      </c>
    </row>
    <row r="361" spans="1:9" ht="12.75">
      <c r="A361" s="6"/>
      <c r="B361" s="7"/>
      <c r="C361" s="7" t="s">
        <v>75</v>
      </c>
      <c r="D361" s="51">
        <v>898.8</v>
      </c>
      <c r="E361" s="51">
        <v>752.2</v>
      </c>
      <c r="F361" s="51">
        <v>493.4</v>
      </c>
      <c r="G361" s="51">
        <f t="shared" si="12"/>
        <v>54.895416110369375</v>
      </c>
      <c r="H361" s="53">
        <f t="shared" si="14"/>
        <v>65.59425684658335</v>
      </c>
      <c r="I361" s="62">
        <f t="shared" si="13"/>
        <v>-14.405743153416651</v>
      </c>
    </row>
    <row r="362" spans="1:9" ht="12.75">
      <c r="A362" s="4" t="s">
        <v>45</v>
      </c>
      <c r="B362" s="5" t="s">
        <v>46</v>
      </c>
      <c r="C362" s="5" t="s">
        <v>98</v>
      </c>
      <c r="D362" s="49">
        <f>SUM(D363:D365)</f>
        <v>253648.80000000002</v>
      </c>
      <c r="E362" s="49">
        <f>SUM(E363:E365)</f>
        <v>175300</v>
      </c>
      <c r="F362" s="49">
        <f>SUM(F363:F365)</f>
        <v>126466.8</v>
      </c>
      <c r="G362" s="49">
        <f t="shared" si="12"/>
        <v>49.85901766537039</v>
      </c>
      <c r="H362" s="50">
        <f t="shared" si="14"/>
        <v>72.14306902452938</v>
      </c>
      <c r="I362" s="59">
        <f t="shared" si="13"/>
        <v>-7.856930975470618</v>
      </c>
    </row>
    <row r="363" spans="1:9" ht="12.75">
      <c r="A363" s="6"/>
      <c r="B363" s="7"/>
      <c r="C363" s="7" t="s">
        <v>74</v>
      </c>
      <c r="D363" s="51">
        <v>252522.2</v>
      </c>
      <c r="E363" s="51">
        <v>174513</v>
      </c>
      <c r="F363" s="51">
        <v>126095.3</v>
      </c>
      <c r="G363" s="51">
        <f t="shared" si="12"/>
        <v>49.934342406331005</v>
      </c>
      <c r="H363" s="53">
        <f t="shared" si="14"/>
        <v>72.2555339716812</v>
      </c>
      <c r="I363" s="62">
        <f t="shared" si="13"/>
        <v>-7.744466028318797</v>
      </c>
    </row>
    <row r="364" spans="1:9" ht="12.75">
      <c r="A364" s="6"/>
      <c r="B364" s="7"/>
      <c r="C364" s="7" t="s">
        <v>75</v>
      </c>
      <c r="D364" s="51">
        <v>696.6</v>
      </c>
      <c r="E364" s="51">
        <v>460</v>
      </c>
      <c r="F364" s="51">
        <v>236.9</v>
      </c>
      <c r="G364" s="51">
        <f t="shared" si="12"/>
        <v>34.008039046798736</v>
      </c>
      <c r="H364" s="53">
        <f t="shared" si="14"/>
        <v>51.5</v>
      </c>
      <c r="I364" s="62">
        <f t="shared" si="13"/>
        <v>-28.5</v>
      </c>
    </row>
    <row r="365" spans="1:9" ht="38.25">
      <c r="A365" s="6"/>
      <c r="B365" s="7"/>
      <c r="C365" s="7" t="s">
        <v>76</v>
      </c>
      <c r="D365" s="51">
        <v>430</v>
      </c>
      <c r="E365" s="51">
        <v>327</v>
      </c>
      <c r="F365" s="51">
        <v>134.6</v>
      </c>
      <c r="G365" s="51">
        <f t="shared" si="12"/>
        <v>31.302325581395348</v>
      </c>
      <c r="H365" s="53">
        <f t="shared" si="14"/>
        <v>41.162079510703364</v>
      </c>
      <c r="I365" s="62">
        <f t="shared" si="13"/>
        <v>-38.837920489296636</v>
      </c>
    </row>
    <row r="366" spans="1:9" ht="25.5">
      <c r="A366" s="4" t="s">
        <v>47</v>
      </c>
      <c r="B366" s="5" t="s">
        <v>48</v>
      </c>
      <c r="C366" s="5" t="s">
        <v>99</v>
      </c>
      <c r="D366" s="49">
        <f>SUM(D367:D368)</f>
        <v>62194.4</v>
      </c>
      <c r="E366" s="49">
        <f>SUM(E367:E368)</f>
        <v>48352.700000000004</v>
      </c>
      <c r="F366" s="49">
        <f>SUM(F367:F368)</f>
        <v>36361.5</v>
      </c>
      <c r="G366" s="49">
        <f t="shared" si="12"/>
        <v>58.46426687933318</v>
      </c>
      <c r="H366" s="50">
        <f t="shared" si="14"/>
        <v>75.20055756969103</v>
      </c>
      <c r="I366" s="59">
        <f t="shared" si="13"/>
        <v>-4.7994424303089716</v>
      </c>
    </row>
    <row r="367" spans="1:9" ht="12.75">
      <c r="A367" s="6"/>
      <c r="B367" s="7"/>
      <c r="C367" s="7" t="s">
        <v>74</v>
      </c>
      <c r="D367" s="51">
        <v>58156.3</v>
      </c>
      <c r="E367" s="51">
        <v>45045.4</v>
      </c>
      <c r="F367" s="51">
        <v>34653.9</v>
      </c>
      <c r="G367" s="51">
        <f t="shared" si="12"/>
        <v>59.58752534119262</v>
      </c>
      <c r="H367" s="53">
        <f t="shared" si="14"/>
        <v>76.93105178331194</v>
      </c>
      <c r="I367" s="62">
        <f t="shared" si="13"/>
        <v>-3.0689482166880566</v>
      </c>
    </row>
    <row r="368" spans="1:9" ht="38.25">
      <c r="A368" s="6"/>
      <c r="B368" s="7"/>
      <c r="C368" s="7" t="s">
        <v>76</v>
      </c>
      <c r="D368" s="51">
        <f>1278.8+2759.3</f>
        <v>4038.1000000000004</v>
      </c>
      <c r="E368" s="51">
        <v>3307.3</v>
      </c>
      <c r="F368" s="51">
        <v>1707.6</v>
      </c>
      <c r="G368" s="51">
        <f aca="true" t="shared" si="15" ref="G368:G396">SUM(F368/D368)*100</f>
        <v>42.28721428394541</v>
      </c>
      <c r="H368" s="53">
        <f t="shared" si="14"/>
        <v>51.6312399842772</v>
      </c>
      <c r="I368" s="62">
        <f t="shared" si="13"/>
        <v>-28.3687600157228</v>
      </c>
    </row>
    <row r="369" spans="1:9" ht="12.75">
      <c r="A369" s="4" t="s">
        <v>49</v>
      </c>
      <c r="B369" s="5" t="s">
        <v>50</v>
      </c>
      <c r="C369" s="5" t="s">
        <v>100</v>
      </c>
      <c r="D369" s="49">
        <f>SUM(D370:D371)</f>
        <v>14813.6</v>
      </c>
      <c r="E369" s="49">
        <f>SUM(E370:E371)</f>
        <v>10637.4</v>
      </c>
      <c r="F369" s="49">
        <f>SUM(F370)</f>
        <v>7937.7</v>
      </c>
      <c r="G369" s="49">
        <f t="shared" si="15"/>
        <v>53.58386887724793</v>
      </c>
      <c r="H369" s="50">
        <f t="shared" si="14"/>
        <v>74.62067798522195</v>
      </c>
      <c r="I369" s="59">
        <f t="shared" si="13"/>
        <v>-5.3793220147780545</v>
      </c>
    </row>
    <row r="370" spans="1:9" ht="12.75">
      <c r="A370" s="6"/>
      <c r="B370" s="7"/>
      <c r="C370" s="7" t="s">
        <v>74</v>
      </c>
      <c r="D370" s="51">
        <v>14813.6</v>
      </c>
      <c r="E370" s="51">
        <v>10637.4</v>
      </c>
      <c r="F370" s="51">
        <v>7937.7</v>
      </c>
      <c r="G370" s="51">
        <f t="shared" si="15"/>
        <v>53.58386887724793</v>
      </c>
      <c r="H370" s="53">
        <f t="shared" si="14"/>
        <v>74.62067798522195</v>
      </c>
      <c r="I370" s="62">
        <f t="shared" si="13"/>
        <v>-5.3793220147780545</v>
      </c>
    </row>
    <row r="371" spans="1:9" ht="12.75" hidden="1">
      <c r="A371" s="6"/>
      <c r="B371" s="7"/>
      <c r="C371" s="7" t="s">
        <v>75</v>
      </c>
      <c r="D371" s="51"/>
      <c r="E371" s="51"/>
      <c r="F371" s="51"/>
      <c r="G371" s="51" t="e">
        <f t="shared" si="15"/>
        <v>#DIV/0!</v>
      </c>
      <c r="H371" s="53" t="e">
        <f t="shared" si="14"/>
        <v>#DIV/0!</v>
      </c>
      <c r="I371" s="59" t="e">
        <f t="shared" si="13"/>
        <v>#DIV/0!</v>
      </c>
    </row>
    <row r="372" spans="1:9" ht="12.75">
      <c r="A372" s="4" t="s">
        <v>51</v>
      </c>
      <c r="B372" s="5" t="s">
        <v>52</v>
      </c>
      <c r="C372" s="5" t="s">
        <v>101</v>
      </c>
      <c r="D372" s="49">
        <f>SUM(D373:D374)</f>
        <v>3898.1</v>
      </c>
      <c r="E372" s="49">
        <f>SUM(E373:E374)</f>
        <v>3097.1</v>
      </c>
      <c r="F372" s="49">
        <f>SUM(F373)</f>
        <v>2024.2</v>
      </c>
      <c r="G372" s="49">
        <f t="shared" si="15"/>
        <v>51.927862291885795</v>
      </c>
      <c r="H372" s="50">
        <f t="shared" si="14"/>
        <v>65.35791546931</v>
      </c>
      <c r="I372" s="59">
        <f t="shared" si="13"/>
        <v>-14.64208453069</v>
      </c>
    </row>
    <row r="373" spans="1:9" ht="12.75">
      <c r="A373" s="6"/>
      <c r="B373" s="7"/>
      <c r="C373" s="7" t="s">
        <v>74</v>
      </c>
      <c r="D373" s="51">
        <v>3898.1</v>
      </c>
      <c r="E373" s="51">
        <v>3097.1</v>
      </c>
      <c r="F373" s="51">
        <v>2024.2</v>
      </c>
      <c r="G373" s="51">
        <f t="shared" si="15"/>
        <v>51.927862291885795</v>
      </c>
      <c r="H373" s="53">
        <f t="shared" si="14"/>
        <v>65.35791546931</v>
      </c>
      <c r="I373" s="62">
        <f t="shared" si="13"/>
        <v>-14.64208453069</v>
      </c>
    </row>
    <row r="374" spans="1:9" ht="12.75" hidden="1">
      <c r="A374" s="6"/>
      <c r="B374" s="7"/>
      <c r="C374" s="7" t="s">
        <v>75</v>
      </c>
      <c r="D374" s="51"/>
      <c r="E374" s="51"/>
      <c r="F374" s="51"/>
      <c r="G374" s="51" t="e">
        <f t="shared" si="15"/>
        <v>#DIV/0!</v>
      </c>
      <c r="H374" s="53" t="e">
        <f t="shared" si="14"/>
        <v>#DIV/0!</v>
      </c>
      <c r="I374" s="59" t="e">
        <f t="shared" si="13"/>
        <v>#DIV/0!</v>
      </c>
    </row>
    <row r="375" spans="1:9" ht="12.75">
      <c r="A375" s="4" t="s">
        <v>53</v>
      </c>
      <c r="B375" s="5" t="s">
        <v>54</v>
      </c>
      <c r="C375" s="5" t="s">
        <v>102</v>
      </c>
      <c r="D375" s="49">
        <f>SUM(D376:D377)</f>
        <v>116251.2</v>
      </c>
      <c r="E375" s="49">
        <f>SUM(E376:E377)</f>
        <v>79840.8</v>
      </c>
      <c r="F375" s="49">
        <f>SUM(F376:F377)</f>
        <v>51435.3</v>
      </c>
      <c r="G375" s="49">
        <f t="shared" si="15"/>
        <v>44.2449626326438</v>
      </c>
      <c r="H375" s="50">
        <f t="shared" si="14"/>
        <v>64.42232542760092</v>
      </c>
      <c r="I375" s="59">
        <f t="shared" si="13"/>
        <v>-15.577674572399076</v>
      </c>
    </row>
    <row r="376" spans="1:9" ht="12.75">
      <c r="A376" s="6"/>
      <c r="B376" s="7"/>
      <c r="C376" s="7" t="s">
        <v>74</v>
      </c>
      <c r="D376" s="51">
        <v>116251.2</v>
      </c>
      <c r="E376" s="51">
        <v>79840.8</v>
      </c>
      <c r="F376" s="51">
        <v>51435.3</v>
      </c>
      <c r="G376" s="51">
        <f t="shared" si="15"/>
        <v>44.2449626326438</v>
      </c>
      <c r="H376" s="53">
        <f t="shared" si="14"/>
        <v>64.42232542760092</v>
      </c>
      <c r="I376" s="62">
        <f t="shared" si="13"/>
        <v>-15.577674572399076</v>
      </c>
    </row>
    <row r="377" spans="1:9" ht="12.75" hidden="1">
      <c r="A377" s="6"/>
      <c r="B377" s="7"/>
      <c r="C377" s="7" t="s">
        <v>75</v>
      </c>
      <c r="D377" s="51"/>
      <c r="E377" s="51"/>
      <c r="F377" s="51"/>
      <c r="G377" s="51" t="e">
        <f t="shared" si="15"/>
        <v>#DIV/0!</v>
      </c>
      <c r="H377" s="53" t="e">
        <f t="shared" si="14"/>
        <v>#DIV/0!</v>
      </c>
      <c r="I377" s="59" t="e">
        <f t="shared" si="13"/>
        <v>#DIV/0!</v>
      </c>
    </row>
    <row r="378" spans="1:9" ht="25.5">
      <c r="A378" s="4" t="s">
        <v>55</v>
      </c>
      <c r="B378" s="5" t="s">
        <v>56</v>
      </c>
      <c r="C378" s="5" t="s">
        <v>104</v>
      </c>
      <c r="D378" s="49">
        <f>SUM(D379:D380)</f>
        <v>564835.9</v>
      </c>
      <c r="E378" s="49">
        <f>SUM(E379:E380)</f>
        <v>456772</v>
      </c>
      <c r="F378" s="49">
        <f>SUM(F379:F380)</f>
        <v>195730</v>
      </c>
      <c r="G378" s="49">
        <f t="shared" si="15"/>
        <v>34.65254244639903</v>
      </c>
      <c r="H378" s="50">
        <f t="shared" si="14"/>
        <v>42.85070013048085</v>
      </c>
      <c r="I378" s="59">
        <f t="shared" si="13"/>
        <v>-37.14929986951915</v>
      </c>
    </row>
    <row r="379" spans="1:9" ht="12.75">
      <c r="A379" s="6"/>
      <c r="B379" s="7"/>
      <c r="C379" s="7" t="s">
        <v>74</v>
      </c>
      <c r="D379" s="51">
        <v>226089.2</v>
      </c>
      <c r="E379" s="51">
        <v>170059</v>
      </c>
      <c r="F379" s="51">
        <v>110579</v>
      </c>
      <c r="G379" s="51">
        <f t="shared" si="15"/>
        <v>48.90945697538847</v>
      </c>
      <c r="H379" s="53">
        <f t="shared" si="14"/>
        <v>65.02390346879612</v>
      </c>
      <c r="I379" s="62">
        <f t="shared" si="13"/>
        <v>-14.97609653120388</v>
      </c>
    </row>
    <row r="380" spans="1:9" ht="12.75">
      <c r="A380" s="6"/>
      <c r="B380" s="7"/>
      <c r="C380" s="7" t="s">
        <v>75</v>
      </c>
      <c r="D380" s="51">
        <v>338746.7</v>
      </c>
      <c r="E380" s="51">
        <v>286713</v>
      </c>
      <c r="F380" s="51">
        <v>85151</v>
      </c>
      <c r="G380" s="51">
        <f t="shared" si="15"/>
        <v>25.137071446009656</v>
      </c>
      <c r="H380" s="53">
        <f t="shared" si="14"/>
        <v>29.699037016110186</v>
      </c>
      <c r="I380" s="62">
        <f t="shared" si="13"/>
        <v>-50.30096298388982</v>
      </c>
    </row>
    <row r="381" spans="1:9" ht="25.5">
      <c r="A381" s="4" t="s">
        <v>57</v>
      </c>
      <c r="B381" s="5" t="s">
        <v>58</v>
      </c>
      <c r="C381" s="5" t="s">
        <v>103</v>
      </c>
      <c r="D381" s="49">
        <f>SUM(D382:D383)</f>
        <v>37753.2</v>
      </c>
      <c r="E381" s="49">
        <f>SUM(E382:E383)</f>
        <v>17969.4</v>
      </c>
      <c r="F381" s="49">
        <f>SUM(F382:F382)</f>
        <v>13801.8</v>
      </c>
      <c r="G381" s="49">
        <f t="shared" si="15"/>
        <v>36.55796064969327</v>
      </c>
      <c r="H381" s="50">
        <f t="shared" si="14"/>
        <v>76.80723897292062</v>
      </c>
      <c r="I381" s="59">
        <f t="shared" si="13"/>
        <v>-3.192761027079385</v>
      </c>
    </row>
    <row r="382" spans="1:9" ht="12.75">
      <c r="A382" s="6"/>
      <c r="B382" s="7"/>
      <c r="C382" s="7" t="s">
        <v>74</v>
      </c>
      <c r="D382" s="51">
        <v>36350.2</v>
      </c>
      <c r="E382" s="51">
        <v>16566.4</v>
      </c>
      <c r="F382" s="51">
        <v>13801.8</v>
      </c>
      <c r="G382" s="51">
        <f t="shared" si="15"/>
        <v>37.96897953793927</v>
      </c>
      <c r="H382" s="74">
        <f t="shared" si="14"/>
        <v>83.31200502221363</v>
      </c>
      <c r="I382" s="62">
        <f t="shared" si="13"/>
        <v>3.3120050222136257</v>
      </c>
    </row>
    <row r="383" spans="1:9" ht="12.75">
      <c r="A383" s="6"/>
      <c r="B383" s="7"/>
      <c r="C383" s="7" t="s">
        <v>75</v>
      </c>
      <c r="D383" s="51">
        <v>1403</v>
      </c>
      <c r="E383" s="51">
        <v>1403</v>
      </c>
      <c r="F383" s="95">
        <v>782.8</v>
      </c>
      <c r="G383" s="51">
        <f t="shared" si="15"/>
        <v>55.79472558802565</v>
      </c>
      <c r="H383" s="53">
        <f t="shared" si="14"/>
        <v>55.79472558802565</v>
      </c>
      <c r="I383" s="62">
        <f t="shared" si="13"/>
        <v>-24.20527441197435</v>
      </c>
    </row>
    <row r="384" spans="1:9" ht="12.75">
      <c r="A384" s="6"/>
      <c r="B384" s="7"/>
      <c r="C384" s="7" t="s">
        <v>120</v>
      </c>
      <c r="D384" s="51">
        <v>29741.5</v>
      </c>
      <c r="E384" s="51">
        <v>16300.5</v>
      </c>
      <c r="F384" s="51"/>
      <c r="G384" s="49"/>
      <c r="H384" s="53"/>
      <c r="I384" s="62"/>
    </row>
    <row r="385" spans="1:9" ht="12.75" hidden="1">
      <c r="A385" s="6"/>
      <c r="B385" s="7"/>
      <c r="C385" s="7" t="s">
        <v>145</v>
      </c>
      <c r="D385" s="51"/>
      <c r="E385" s="51"/>
      <c r="F385" s="51"/>
      <c r="G385" s="49"/>
      <c r="H385" s="53" t="e">
        <f t="shared" si="14"/>
        <v>#DIV/0!</v>
      </c>
      <c r="I385" s="62"/>
    </row>
    <row r="386" spans="1:9" ht="12.75">
      <c r="A386" s="6"/>
      <c r="B386" s="7"/>
      <c r="C386" s="7" t="s">
        <v>146</v>
      </c>
      <c r="D386" s="51">
        <v>524524.4</v>
      </c>
      <c r="E386" s="51">
        <v>518756.4</v>
      </c>
      <c r="F386" s="51"/>
      <c r="G386" s="49"/>
      <c r="H386" s="53"/>
      <c r="I386" s="62"/>
    </row>
    <row r="387" spans="1:9" ht="25.5">
      <c r="A387" s="15"/>
      <c r="B387" s="16" t="s">
        <v>159</v>
      </c>
      <c r="C387" s="16"/>
      <c r="D387" s="54">
        <f>SUM(D389:D391)</f>
        <v>15049196.999999994</v>
      </c>
      <c r="E387" s="54">
        <f>SUM(E389:E391)</f>
        <v>11155896.700000003</v>
      </c>
      <c r="F387" s="54">
        <f>SUM(F389:F391)</f>
        <v>7201303.200000002</v>
      </c>
      <c r="G387" s="54">
        <f t="shared" si="15"/>
        <v>47.8517438505191</v>
      </c>
      <c r="H387" s="56">
        <f>SUM(F387/E387*100)</f>
        <v>64.55154071120074</v>
      </c>
      <c r="I387" s="64">
        <f t="shared" si="13"/>
        <v>-15.448459288799256</v>
      </c>
    </row>
    <row r="388" spans="1:9" ht="12.75">
      <c r="A388" s="96"/>
      <c r="B388" s="66"/>
      <c r="C388" s="66" t="s">
        <v>150</v>
      </c>
      <c r="D388" s="67"/>
      <c r="E388" s="67"/>
      <c r="F388" s="67"/>
      <c r="G388" s="54"/>
      <c r="H388" s="68"/>
      <c r="I388" s="64"/>
    </row>
    <row r="389" spans="1:9" ht="12.75">
      <c r="A389" s="15"/>
      <c r="B389" s="15"/>
      <c r="C389" s="16" t="s">
        <v>74</v>
      </c>
      <c r="D389" s="54">
        <f>SUM(D262+D268+D270+D273+D280+D284+D287+D291+D295+D297+D301+D304+D307+D310+D313+D316+D319+D322+D325+D329+D333+D336+D339+D342+D346+D363+D367+D370+D373+D376+D379+D382+D384+D385)</f>
        <v>9711606.499999994</v>
      </c>
      <c r="E389" s="54">
        <f>SUM(E262+E268+E270+E273+E280+E284+E287+E291+E295+E297+E301+E304+E307+E310+E313+E316+E319+E322+E325+E329+E333+E336+E339+E342+E346+E363+E367+E370+E373+E376+E379+E382+E384+E385)</f>
        <v>6949460.500000002</v>
      </c>
      <c r="F389" s="54">
        <f>SUM(F262+F268+F270+F273+F280+F284+F287+F291+F295+F297+F301+F304+F307+F310+F313+F316+F319+F322+F325+F329+F333+F336+F339+F342+F346+F363+F367+F370+F373+F376+F379+F382+F384+F385)</f>
        <v>5091294.000000002</v>
      </c>
      <c r="G389" s="54">
        <f t="shared" si="15"/>
        <v>52.424838259252006</v>
      </c>
      <c r="H389" s="56">
        <f>SUM(F389/E389*100)</f>
        <v>73.26171578354896</v>
      </c>
      <c r="I389" s="64">
        <f t="shared" si="13"/>
        <v>-6.738284216451035</v>
      </c>
    </row>
    <row r="390" spans="1:9" ht="12.75">
      <c r="A390" s="15"/>
      <c r="B390" s="15"/>
      <c r="C390" s="16" t="s">
        <v>75</v>
      </c>
      <c r="D390" s="54">
        <f>SUM(D383+D380+D377+D374+D371+D364+D361+D359+D357+D355+D353+D351+D349+D347+D343+D340+D337+D334+D330+D326+D323+D320+D317+D314+D311+D308+D305+D302+D298+D288+D281+D278+D271+D265+D386+D292)</f>
        <v>4208089.6</v>
      </c>
      <c r="E390" s="54">
        <f>SUM(E383+E380+E377+E374+E371+E364+E361+E359+E357+E355+E353+E351+E349+E347+E343+E340+E337+E334+E330+E326+E323+E320+E317+E314+E311+E308+E305+E302+E298+E288+E281+E278+E271+E265+E386+E292)</f>
        <v>3345863.9</v>
      </c>
      <c r="F390" s="54">
        <f>SUM(F288+F298+F302+F305+F308+F311+F314+F317+F320+F323+F334+F340+F343+F347+F349+F351+F353+F355+F357+F359+F364+F380+F361+F383+F330+F326+F271+F281+F377)</f>
        <v>1567764.9999999998</v>
      </c>
      <c r="G390" s="54">
        <f t="shared" si="15"/>
        <v>37.25597953047387</v>
      </c>
      <c r="H390" s="56">
        <f>SUM(F390/E390*100)</f>
        <v>46.85680729571815</v>
      </c>
      <c r="I390" s="64">
        <f aca="true" t="shared" si="16" ref="I390:I396">SUM(H390-80)</f>
        <v>-33.14319270428185</v>
      </c>
    </row>
    <row r="391" spans="1:9" ht="38.25">
      <c r="A391" s="15"/>
      <c r="B391" s="15"/>
      <c r="C391" s="16" t="s">
        <v>76</v>
      </c>
      <c r="D391" s="54">
        <f>SUM(D368+D365+D344+D331+D327+D299+D293+D289+D285+D282+D266)</f>
        <v>1129500.9</v>
      </c>
      <c r="E391" s="54">
        <f>SUM(E368+E365+E344+E331+E327+E299+E293+E289+E285+E282+E266)</f>
        <v>860572.3</v>
      </c>
      <c r="F391" s="54">
        <f>SUM(F368+F365+F344+F331+F327+F299+F293+F289+F285+F282+F266)</f>
        <v>542244.2</v>
      </c>
      <c r="G391" s="54">
        <f t="shared" si="15"/>
        <v>48.00741637301927</v>
      </c>
      <c r="H391" s="56">
        <f>SUM(F391/E391*100)</f>
        <v>63.00972039188339</v>
      </c>
      <c r="I391" s="64">
        <f t="shared" si="16"/>
        <v>-16.99027960811661</v>
      </c>
    </row>
    <row r="392" spans="1:9" s="84" customFormat="1" ht="13.5">
      <c r="A392" s="90"/>
      <c r="B392" s="81" t="s">
        <v>154</v>
      </c>
      <c r="C392" s="90"/>
      <c r="D392" s="91">
        <f>SUM(D394:D396)</f>
        <v>15391585.299999995</v>
      </c>
      <c r="E392" s="92">
        <f>SUM(E394:E396)</f>
        <v>11423203.200000003</v>
      </c>
      <c r="F392" s="92">
        <f>SUM(F394:F396)</f>
        <v>7227974.500000002</v>
      </c>
      <c r="G392" s="82">
        <f t="shared" si="15"/>
        <v>46.96055902701591</v>
      </c>
      <c r="H392" s="83">
        <f>SUM(F392/E392*100)</f>
        <v>63.27449817228148</v>
      </c>
      <c r="I392" s="64">
        <f t="shared" si="16"/>
        <v>-16.725501827718517</v>
      </c>
    </row>
    <row r="393" spans="1:9" s="84" customFormat="1" ht="13.5">
      <c r="A393" s="90"/>
      <c r="B393" s="81"/>
      <c r="C393" s="90" t="s">
        <v>150</v>
      </c>
      <c r="D393" s="91"/>
      <c r="E393" s="92"/>
      <c r="F393" s="92"/>
      <c r="G393" s="82"/>
      <c r="H393" s="83"/>
      <c r="I393" s="64"/>
    </row>
    <row r="394" spans="1:9" s="84" customFormat="1" ht="27">
      <c r="A394" s="85"/>
      <c r="B394" s="85"/>
      <c r="C394" s="81" t="s">
        <v>160</v>
      </c>
      <c r="D394" s="82">
        <f>SUM(D389+D264+D275+D276+D277)</f>
        <v>10053994.799999995</v>
      </c>
      <c r="E394" s="82">
        <f>SUM(E389+E264+E275+E276+E277)</f>
        <v>7216767.000000002</v>
      </c>
      <c r="F394" s="82">
        <f>SUM(F389+F264+F275+F276+F277)</f>
        <v>5117965.300000002</v>
      </c>
      <c r="G394" s="82">
        <f t="shared" si="15"/>
        <v>50.90479358513299</v>
      </c>
      <c r="H394" s="83">
        <f>SUM(F394/E394*100)</f>
        <v>70.91770179084347</v>
      </c>
      <c r="I394" s="64">
        <f t="shared" si="16"/>
        <v>-9.082298209156534</v>
      </c>
    </row>
    <row r="395" spans="1:9" s="84" customFormat="1" ht="27">
      <c r="A395" s="85"/>
      <c r="B395" s="85"/>
      <c r="C395" s="81" t="s">
        <v>75</v>
      </c>
      <c r="D395" s="82">
        <f aca="true" t="shared" si="17" ref="D395:F396">SUM(D390)</f>
        <v>4208089.6</v>
      </c>
      <c r="E395" s="82">
        <f t="shared" si="17"/>
        <v>3345863.9</v>
      </c>
      <c r="F395" s="82">
        <f t="shared" si="17"/>
        <v>1567764.9999999998</v>
      </c>
      <c r="G395" s="82">
        <f t="shared" si="15"/>
        <v>37.25597953047387</v>
      </c>
      <c r="H395" s="83">
        <f>SUM(F395/E395*100)</f>
        <v>46.85680729571815</v>
      </c>
      <c r="I395" s="64">
        <f t="shared" si="16"/>
        <v>-33.14319270428185</v>
      </c>
    </row>
    <row r="396" spans="1:9" s="84" customFormat="1" ht="40.5">
      <c r="A396" s="85"/>
      <c r="B396" s="85"/>
      <c r="C396" s="81" t="s">
        <v>76</v>
      </c>
      <c r="D396" s="82">
        <f t="shared" si="17"/>
        <v>1129500.9</v>
      </c>
      <c r="E396" s="82">
        <f t="shared" si="17"/>
        <v>860572.3</v>
      </c>
      <c r="F396" s="82">
        <f t="shared" si="17"/>
        <v>542244.2</v>
      </c>
      <c r="G396" s="82">
        <f t="shared" si="15"/>
        <v>48.00741637301927</v>
      </c>
      <c r="H396" s="83">
        <f>SUM(F396/E396*100)</f>
        <v>63.00972039188339</v>
      </c>
      <c r="I396" s="64">
        <f t="shared" si="16"/>
        <v>-16.99027960811661</v>
      </c>
    </row>
    <row r="398" spans="2:9" ht="14.25" customHeight="1">
      <c r="B398" s="108"/>
      <c r="C398" s="109"/>
      <c r="D398" s="109"/>
      <c r="E398" s="109"/>
      <c r="F398" s="109"/>
      <c r="G398" s="109"/>
      <c r="H398" s="109"/>
      <c r="I398" s="109"/>
    </row>
  </sheetData>
  <autoFilter ref="A260:J396"/>
  <mergeCells count="26">
    <mergeCell ref="I259:I260"/>
    <mergeCell ref="B398:I398"/>
    <mergeCell ref="A257:H257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A1:H1"/>
    <mergeCell ref="A3:A4"/>
    <mergeCell ref="B3:B4"/>
    <mergeCell ref="C3:C4"/>
    <mergeCell ref="E3:E4"/>
    <mergeCell ref="F3:F4"/>
    <mergeCell ref="H3:H4"/>
    <mergeCell ref="A133:H133"/>
    <mergeCell ref="A135:A136"/>
    <mergeCell ref="H135:H136"/>
    <mergeCell ref="I135:I136"/>
    <mergeCell ref="B135:B136"/>
    <mergeCell ref="C135:C136"/>
    <mergeCell ref="E135:E136"/>
    <mergeCell ref="F135:F136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0"/>
  <sheetViews>
    <sheetView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C9" sqref="C9"/>
    </sheetView>
  </sheetViews>
  <sheetFormatPr defaultColWidth="9.140625" defaultRowHeight="12.75"/>
  <cols>
    <col min="1" max="1" width="5.8515625" style="1" customWidth="1"/>
    <col min="2" max="2" width="24.7109375" style="1" customWidth="1"/>
    <col min="3" max="3" width="25.57421875" style="1" customWidth="1"/>
    <col min="4" max="4" width="12.140625" style="33" customWidth="1"/>
    <col min="5" max="5" width="12.28125" style="39" customWidth="1"/>
    <col min="6" max="6" width="12.8515625" style="10" customWidth="1"/>
    <col min="7" max="7" width="11.28125" style="33" customWidth="1"/>
    <col min="8" max="8" width="13.00390625" style="33" customWidth="1"/>
    <col min="9" max="9" width="8.00390625" style="3" customWidth="1"/>
    <col min="10" max="10" width="11.00390625" style="3" customWidth="1"/>
    <col min="11" max="11" width="12.8515625" style="1" customWidth="1"/>
    <col min="12" max="12" width="17.57421875" style="23" customWidth="1"/>
    <col min="13" max="16384" width="9.140625" style="1" customWidth="1"/>
  </cols>
  <sheetData>
    <row r="2" spans="1:12" s="2" customFormat="1" ht="12.75" customHeight="1">
      <c r="A2" s="107" t="s">
        <v>137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1:12" ht="12.75" customHeight="1">
      <c r="K3" s="3"/>
      <c r="L3" s="20" t="s">
        <v>114</v>
      </c>
    </row>
    <row r="4" spans="1:12" s="2" customFormat="1" ht="24" customHeight="1">
      <c r="A4" s="99" t="s">
        <v>1</v>
      </c>
      <c r="B4" s="99" t="s">
        <v>125</v>
      </c>
      <c r="C4" s="99" t="s">
        <v>78</v>
      </c>
      <c r="D4" s="130" t="s">
        <v>112</v>
      </c>
      <c r="E4" s="131"/>
      <c r="F4" s="132"/>
      <c r="G4" s="127" t="s">
        <v>126</v>
      </c>
      <c r="H4" s="127"/>
      <c r="I4" s="118" t="s">
        <v>123</v>
      </c>
      <c r="J4" s="119"/>
      <c r="K4" s="120" t="s">
        <v>127</v>
      </c>
      <c r="L4" s="123" t="s">
        <v>128</v>
      </c>
    </row>
    <row r="5" spans="1:12" s="2" customFormat="1" ht="12.75" customHeight="1">
      <c r="A5" s="129"/>
      <c r="B5" s="129"/>
      <c r="C5" s="129"/>
      <c r="D5" s="110" t="s">
        <v>113</v>
      </c>
      <c r="E5" s="126" t="s">
        <v>135</v>
      </c>
      <c r="F5" s="126"/>
      <c r="G5" s="127" t="s">
        <v>73</v>
      </c>
      <c r="H5" s="128" t="s">
        <v>129</v>
      </c>
      <c r="I5" s="105" t="s">
        <v>124</v>
      </c>
      <c r="J5" s="105" t="s">
        <v>136</v>
      </c>
      <c r="K5" s="121"/>
      <c r="L5" s="124"/>
    </row>
    <row r="6" spans="1:12" s="2" customFormat="1" ht="42.75" customHeight="1">
      <c r="A6" s="100"/>
      <c r="B6" s="100"/>
      <c r="C6" s="100"/>
      <c r="D6" s="111"/>
      <c r="E6" s="40" t="s">
        <v>73</v>
      </c>
      <c r="F6" s="28" t="s">
        <v>129</v>
      </c>
      <c r="G6" s="127"/>
      <c r="H6" s="128"/>
      <c r="I6" s="106"/>
      <c r="J6" s="106"/>
      <c r="K6" s="122"/>
      <c r="L6" s="125"/>
    </row>
    <row r="7" spans="1:12" s="2" customFormat="1" ht="51">
      <c r="A7" s="4" t="s">
        <v>115</v>
      </c>
      <c r="B7" s="5" t="s">
        <v>2</v>
      </c>
      <c r="C7" s="5" t="s">
        <v>77</v>
      </c>
      <c r="D7" s="34">
        <f aca="true" t="shared" si="0" ref="D7:K7">SUM(D8:D10)</f>
        <v>334607.90099999995</v>
      </c>
      <c r="E7" s="12">
        <f t="shared" si="0"/>
        <v>291691.90499999997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12"/>
    </row>
    <row r="8" spans="1:12" ht="12.75">
      <c r="A8" s="6"/>
      <c r="B8" s="7"/>
      <c r="C8" s="7" t="s">
        <v>74</v>
      </c>
      <c r="D8" s="35">
        <v>331889.654</v>
      </c>
      <c r="E8" s="41">
        <v>289817.404</v>
      </c>
      <c r="F8" s="14"/>
      <c r="G8" s="35"/>
      <c r="H8" s="35"/>
      <c r="I8" s="8"/>
      <c r="J8" s="8"/>
      <c r="K8" s="29"/>
      <c r="L8" s="113"/>
    </row>
    <row r="9" spans="1:12" ht="51">
      <c r="A9" s="6"/>
      <c r="B9" s="7"/>
      <c r="C9" s="7" t="s">
        <v>76</v>
      </c>
      <c r="D9" s="35">
        <v>2712.247</v>
      </c>
      <c r="E9" s="41">
        <v>1868.501</v>
      </c>
      <c r="F9" s="14"/>
      <c r="G9" s="14"/>
      <c r="H9" s="14"/>
      <c r="I9" s="8"/>
      <c r="J9" s="8"/>
      <c r="K9" s="29"/>
      <c r="L9" s="26"/>
    </row>
    <row r="10" spans="1:12" ht="25.5">
      <c r="A10" s="6"/>
      <c r="B10" s="7"/>
      <c r="C10" s="7" t="s">
        <v>75</v>
      </c>
      <c r="D10" s="35">
        <v>6</v>
      </c>
      <c r="E10" s="41">
        <v>6</v>
      </c>
      <c r="F10" s="14"/>
      <c r="G10" s="35"/>
      <c r="H10" s="35"/>
      <c r="I10" s="8"/>
      <c r="J10" s="8"/>
      <c r="K10" s="29"/>
      <c r="L10" s="26"/>
    </row>
    <row r="11" spans="1:12" s="2" customFormat="1" ht="25.5">
      <c r="A11" s="4" t="s">
        <v>116</v>
      </c>
      <c r="B11" s="5" t="s">
        <v>3</v>
      </c>
      <c r="C11" s="5" t="s">
        <v>133</v>
      </c>
      <c r="D11" s="34">
        <f aca="true" t="shared" si="1" ref="D11:K11">SUM(D12)</f>
        <v>22276.4</v>
      </c>
      <c r="E11" s="34">
        <f t="shared" si="1"/>
        <v>17700.06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21"/>
    </row>
    <row r="12" spans="1:12" ht="12.75">
      <c r="A12" s="6"/>
      <c r="B12" s="7"/>
      <c r="C12" s="7" t="s">
        <v>74</v>
      </c>
      <c r="D12" s="35">
        <v>22276.4</v>
      </c>
      <c r="E12" s="41">
        <v>17700.06</v>
      </c>
      <c r="F12" s="14"/>
      <c r="G12" s="35"/>
      <c r="H12" s="35"/>
      <c r="I12" s="8"/>
      <c r="J12" s="8"/>
      <c r="K12" s="29"/>
      <c r="L12" s="22"/>
    </row>
    <row r="13" spans="1:12" s="2" customFormat="1" ht="25.5">
      <c r="A13" s="4" t="s">
        <v>117</v>
      </c>
      <c r="B13" s="5" t="s">
        <v>4</v>
      </c>
      <c r="C13" s="5" t="s">
        <v>132</v>
      </c>
      <c r="D13" s="34">
        <f aca="true" t="shared" si="2" ref="D13:K13">SUM(D14:D15)</f>
        <v>776482.3</v>
      </c>
      <c r="E13" s="34">
        <f t="shared" si="2"/>
        <v>594444.65</v>
      </c>
      <c r="F13" s="34">
        <f t="shared" si="2"/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 t="shared" si="2"/>
        <v>0</v>
      </c>
      <c r="L13" s="21"/>
    </row>
    <row r="14" spans="1:12" ht="12.75">
      <c r="A14" s="6"/>
      <c r="B14" s="7"/>
      <c r="C14" s="7" t="s">
        <v>74</v>
      </c>
      <c r="D14" s="35">
        <v>622611.3</v>
      </c>
      <c r="E14" s="41">
        <v>480423.15</v>
      </c>
      <c r="F14" s="14"/>
      <c r="G14" s="35"/>
      <c r="H14" s="35"/>
      <c r="I14" s="8"/>
      <c r="J14" s="8"/>
      <c r="K14" s="29"/>
      <c r="L14" s="22"/>
    </row>
    <row r="15" spans="1:12" ht="25.5">
      <c r="A15" s="6"/>
      <c r="B15" s="7"/>
      <c r="C15" s="7" t="s">
        <v>75</v>
      </c>
      <c r="D15" s="35">
        <v>153871</v>
      </c>
      <c r="E15" s="41">
        <v>114021.5</v>
      </c>
      <c r="F15" s="14"/>
      <c r="G15" s="35"/>
      <c r="H15" s="35"/>
      <c r="I15" s="8"/>
      <c r="J15" s="8"/>
      <c r="K15" s="29"/>
      <c r="L15" s="22"/>
    </row>
    <row r="16" spans="1:12" s="2" customFormat="1" ht="42.75" customHeight="1">
      <c r="A16" s="4" t="s">
        <v>118</v>
      </c>
      <c r="B16" s="5" t="s">
        <v>0</v>
      </c>
      <c r="C16" s="5" t="s">
        <v>131</v>
      </c>
      <c r="D16" s="34">
        <f aca="true" t="shared" si="3" ref="D16:K16">SUM(D17:D18)</f>
        <v>492334.038</v>
      </c>
      <c r="E16" s="34">
        <f t="shared" si="3"/>
        <v>342839.587</v>
      </c>
      <c r="F16" s="34">
        <f t="shared" si="3"/>
        <v>0</v>
      </c>
      <c r="G16" s="34">
        <f t="shared" si="3"/>
        <v>0</v>
      </c>
      <c r="H16" s="34">
        <f t="shared" si="3"/>
        <v>0</v>
      </c>
      <c r="I16" s="34">
        <f t="shared" si="3"/>
        <v>0</v>
      </c>
      <c r="J16" s="34">
        <f t="shared" si="3"/>
        <v>0</v>
      </c>
      <c r="K16" s="34">
        <f t="shared" si="3"/>
        <v>0</v>
      </c>
      <c r="L16" s="114"/>
    </row>
    <row r="17" spans="1:12" ht="18.75" customHeight="1">
      <c r="A17" s="6"/>
      <c r="B17" s="7"/>
      <c r="C17" s="7" t="s">
        <v>74</v>
      </c>
      <c r="D17" s="35">
        <v>492331.668</v>
      </c>
      <c r="E17" s="41">
        <v>342837.217</v>
      </c>
      <c r="F17" s="14"/>
      <c r="G17" s="35"/>
      <c r="H17" s="35"/>
      <c r="I17" s="8"/>
      <c r="J17" s="8"/>
      <c r="K17" s="29"/>
      <c r="L17" s="115"/>
    </row>
    <row r="18" spans="1:12" ht="24.75" customHeight="1">
      <c r="A18" s="6"/>
      <c r="B18" s="7"/>
      <c r="C18" s="7" t="s">
        <v>75</v>
      </c>
      <c r="D18" s="35">
        <v>2.37</v>
      </c>
      <c r="E18" s="41">
        <v>2.37</v>
      </c>
      <c r="F18" s="14"/>
      <c r="G18" s="35"/>
      <c r="H18" s="35"/>
      <c r="I18" s="8"/>
      <c r="J18" s="8"/>
      <c r="K18" s="29"/>
      <c r="L18" s="27"/>
    </row>
    <row r="19" spans="1:12" s="2" customFormat="1" ht="51">
      <c r="A19" s="4" t="s">
        <v>5</v>
      </c>
      <c r="B19" s="5" t="s">
        <v>6</v>
      </c>
      <c r="C19" s="5" t="s">
        <v>79</v>
      </c>
      <c r="D19" s="34">
        <f aca="true" t="shared" si="4" ref="D19:K19">SUM(D20:D22)</f>
        <v>472981.85099999997</v>
      </c>
      <c r="E19" s="34">
        <f t="shared" si="4"/>
        <v>302499.01399999997</v>
      </c>
      <c r="F19" s="34">
        <f t="shared" si="4"/>
        <v>31199.67</v>
      </c>
      <c r="G19" s="34">
        <f t="shared" si="4"/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21"/>
    </row>
    <row r="20" spans="1:12" ht="12.75">
      <c r="A20" s="6"/>
      <c r="B20" s="7"/>
      <c r="C20" s="7" t="s">
        <v>74</v>
      </c>
      <c r="D20" s="35">
        <v>383086.713</v>
      </c>
      <c r="E20" s="41">
        <v>246927.876</v>
      </c>
      <c r="F20" s="35">
        <v>31199.67</v>
      </c>
      <c r="G20" s="35"/>
      <c r="H20" s="35"/>
      <c r="I20" s="8"/>
      <c r="J20" s="8"/>
      <c r="K20" s="30"/>
      <c r="L20" s="22"/>
    </row>
    <row r="21" spans="1:12" ht="25.5">
      <c r="A21" s="6"/>
      <c r="B21" s="7"/>
      <c r="C21" s="7" t="s">
        <v>75</v>
      </c>
      <c r="D21" s="35">
        <v>84978.757</v>
      </c>
      <c r="E21" s="41">
        <v>51876.757</v>
      </c>
      <c r="F21" s="14"/>
      <c r="G21" s="35"/>
      <c r="H21" s="35"/>
      <c r="I21" s="8"/>
      <c r="J21" s="8"/>
      <c r="K21" s="29"/>
      <c r="L21" s="22"/>
    </row>
    <row r="22" spans="1:12" ht="51">
      <c r="A22" s="6"/>
      <c r="B22" s="7"/>
      <c r="C22" s="7" t="s">
        <v>76</v>
      </c>
      <c r="D22" s="35">
        <v>4916.381</v>
      </c>
      <c r="E22" s="41">
        <v>3694.381</v>
      </c>
      <c r="F22" s="14"/>
      <c r="G22" s="35"/>
      <c r="H22" s="35"/>
      <c r="I22" s="8"/>
      <c r="J22" s="8"/>
      <c r="K22" s="29"/>
      <c r="L22" s="22"/>
    </row>
    <row r="23" spans="1:12" s="2" customFormat="1" ht="51">
      <c r="A23" s="4" t="s">
        <v>7</v>
      </c>
      <c r="B23" s="5" t="s">
        <v>8</v>
      </c>
      <c r="C23" s="5" t="s">
        <v>80</v>
      </c>
      <c r="D23" s="34">
        <f aca="true" t="shared" si="5" ref="D23:K23">SUM(D24:D25)</f>
        <v>35974.924</v>
      </c>
      <c r="E23" s="34">
        <f t="shared" si="5"/>
        <v>26375.043999999998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21"/>
    </row>
    <row r="24" spans="1:12" ht="12.75">
      <c r="A24" s="6"/>
      <c r="B24" s="7"/>
      <c r="C24" s="7" t="s">
        <v>74</v>
      </c>
      <c r="D24" s="35">
        <v>35452.879</v>
      </c>
      <c r="E24" s="41">
        <v>25974.999</v>
      </c>
      <c r="F24" s="14"/>
      <c r="G24" s="35"/>
      <c r="H24" s="35"/>
      <c r="I24" s="8"/>
      <c r="J24" s="8"/>
      <c r="K24" s="29"/>
      <c r="L24" s="22"/>
    </row>
    <row r="25" spans="1:12" ht="51">
      <c r="A25" s="6"/>
      <c r="B25" s="7"/>
      <c r="C25" s="7" t="s">
        <v>76</v>
      </c>
      <c r="D25" s="35">
        <v>522.045</v>
      </c>
      <c r="E25" s="41">
        <v>400.045</v>
      </c>
      <c r="F25" s="14"/>
      <c r="G25" s="35"/>
      <c r="H25" s="35"/>
      <c r="I25" s="8"/>
      <c r="J25" s="8"/>
      <c r="K25" s="29"/>
      <c r="L25" s="22"/>
    </row>
    <row r="26" spans="1:12" s="2" customFormat="1" ht="51">
      <c r="A26" s="4" t="s">
        <v>9</v>
      </c>
      <c r="B26" s="5" t="s">
        <v>10</v>
      </c>
      <c r="C26" s="5" t="s">
        <v>81</v>
      </c>
      <c r="D26" s="34">
        <f aca="true" t="shared" si="6" ref="D26:K26">SUM(D27:D29)</f>
        <v>2008160.466</v>
      </c>
      <c r="E26" s="34">
        <f t="shared" si="6"/>
        <v>1604109.219</v>
      </c>
      <c r="F26" s="34">
        <f t="shared" si="6"/>
        <v>21964.681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21"/>
    </row>
    <row r="27" spans="1:12" ht="12.75">
      <c r="A27" s="6"/>
      <c r="B27" s="7"/>
      <c r="C27" s="7" t="s">
        <v>74</v>
      </c>
      <c r="D27" s="35">
        <v>1038164.111</v>
      </c>
      <c r="E27" s="41">
        <v>794297.418</v>
      </c>
      <c r="F27" s="35">
        <v>21964.681</v>
      </c>
      <c r="G27" s="35"/>
      <c r="H27" s="35"/>
      <c r="I27" s="8"/>
      <c r="J27" s="8"/>
      <c r="K27" s="30"/>
      <c r="L27" s="22"/>
    </row>
    <row r="28" spans="1:12" ht="25.5">
      <c r="A28" s="6"/>
      <c r="B28" s="7"/>
      <c r="C28" s="7" t="s">
        <v>75</v>
      </c>
      <c r="D28" s="35">
        <v>455706.911</v>
      </c>
      <c r="E28" s="41">
        <v>414325.963</v>
      </c>
      <c r="F28" s="14"/>
      <c r="G28" s="35"/>
      <c r="H28" s="35"/>
      <c r="I28" s="8"/>
      <c r="J28" s="8"/>
      <c r="K28" s="29"/>
      <c r="L28" s="22"/>
    </row>
    <row r="29" spans="1:12" ht="51">
      <c r="A29" s="6"/>
      <c r="B29" s="7"/>
      <c r="C29" s="7" t="s">
        <v>76</v>
      </c>
      <c r="D29" s="35">
        <v>514289.444</v>
      </c>
      <c r="E29" s="41">
        <v>395485.838</v>
      </c>
      <c r="F29" s="14"/>
      <c r="G29" s="35"/>
      <c r="H29" s="35"/>
      <c r="I29" s="8"/>
      <c r="J29" s="8"/>
      <c r="K29" s="29"/>
      <c r="L29" s="22"/>
    </row>
    <row r="30" spans="1:12" s="2" customFormat="1" ht="38.25">
      <c r="A30" s="4" t="s">
        <v>11</v>
      </c>
      <c r="B30" s="5" t="s">
        <v>12</v>
      </c>
      <c r="C30" s="5" t="s">
        <v>82</v>
      </c>
      <c r="D30" s="34">
        <f aca="true" t="shared" si="7" ref="D30:K30">SUM(D31:D33)</f>
        <v>416785.645</v>
      </c>
      <c r="E30" s="34">
        <f t="shared" si="7"/>
        <v>309698.634</v>
      </c>
      <c r="F30" s="34">
        <f t="shared" si="7"/>
        <v>2140.253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21"/>
    </row>
    <row r="31" spans="1:12" ht="12.75">
      <c r="A31" s="6"/>
      <c r="B31" s="7"/>
      <c r="C31" s="7" t="s">
        <v>74</v>
      </c>
      <c r="D31" s="35">
        <v>348778.544</v>
      </c>
      <c r="E31" s="41">
        <v>257228.184</v>
      </c>
      <c r="F31" s="35">
        <v>2140.253</v>
      </c>
      <c r="G31" s="35"/>
      <c r="H31" s="35"/>
      <c r="I31" s="8"/>
      <c r="J31" s="8"/>
      <c r="K31" s="30"/>
      <c r="L31" s="22"/>
    </row>
    <row r="32" spans="1:12" ht="25.5">
      <c r="A32" s="6"/>
      <c r="B32" s="7"/>
      <c r="C32" s="7" t="s">
        <v>75</v>
      </c>
      <c r="D32" s="35">
        <v>3990</v>
      </c>
      <c r="E32" s="41">
        <v>2204.9</v>
      </c>
      <c r="F32" s="14"/>
      <c r="G32" s="35"/>
      <c r="H32" s="35"/>
      <c r="I32" s="8"/>
      <c r="J32" s="8"/>
      <c r="K32" s="30"/>
      <c r="L32" s="22"/>
    </row>
    <row r="33" spans="1:12" ht="51">
      <c r="A33" s="6"/>
      <c r="B33" s="7"/>
      <c r="C33" s="7" t="s">
        <v>76</v>
      </c>
      <c r="D33" s="35">
        <v>64017.101</v>
      </c>
      <c r="E33" s="41">
        <v>50265.55</v>
      </c>
      <c r="F33" s="14"/>
      <c r="G33" s="35"/>
      <c r="H33" s="35"/>
      <c r="I33" s="8"/>
      <c r="J33" s="8"/>
      <c r="K33" s="29"/>
      <c r="L33" s="22"/>
    </row>
    <row r="34" spans="1:12" s="2" customFormat="1" ht="38.25">
      <c r="A34" s="4" t="s">
        <v>13</v>
      </c>
      <c r="B34" s="5" t="s">
        <v>14</v>
      </c>
      <c r="C34" s="5" t="s">
        <v>83</v>
      </c>
      <c r="D34" s="34">
        <f aca="true" t="shared" si="8" ref="D34:K34">SUM(D35:D37)</f>
        <v>5640772.276000001</v>
      </c>
      <c r="E34" s="34">
        <f t="shared" si="8"/>
        <v>3920933.802</v>
      </c>
      <c r="F34" s="34">
        <f t="shared" si="8"/>
        <v>50433.948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21"/>
    </row>
    <row r="35" spans="1:12" ht="12.75">
      <c r="A35" s="6"/>
      <c r="B35" s="7"/>
      <c r="C35" s="7" t="s">
        <v>74</v>
      </c>
      <c r="D35" s="35">
        <v>3343453.92</v>
      </c>
      <c r="E35" s="41">
        <v>2159081.856</v>
      </c>
      <c r="F35" s="35">
        <v>50433.948</v>
      </c>
      <c r="G35" s="35"/>
      <c r="H35" s="35"/>
      <c r="I35" s="8"/>
      <c r="J35" s="8"/>
      <c r="K35" s="30"/>
      <c r="L35" s="22"/>
    </row>
    <row r="36" spans="1:12" ht="25.5">
      <c r="A36" s="6"/>
      <c r="B36" s="7"/>
      <c r="C36" s="7" t="s">
        <v>75</v>
      </c>
      <c r="D36" s="35">
        <v>1760225.461</v>
      </c>
      <c r="E36" s="41">
        <v>1359073.261</v>
      </c>
      <c r="F36" s="14"/>
      <c r="G36" s="35"/>
      <c r="H36" s="35"/>
      <c r="I36" s="8"/>
      <c r="J36" s="8"/>
      <c r="K36" s="29"/>
      <c r="L36" s="22"/>
    </row>
    <row r="37" spans="1:12" ht="51">
      <c r="A37" s="6"/>
      <c r="B37" s="7"/>
      <c r="C37" s="7" t="s">
        <v>76</v>
      </c>
      <c r="D37" s="35">
        <v>537092.895</v>
      </c>
      <c r="E37" s="41">
        <v>402778.685</v>
      </c>
      <c r="F37" s="14"/>
      <c r="G37" s="35"/>
      <c r="H37" s="35"/>
      <c r="I37" s="8"/>
      <c r="J37" s="8"/>
      <c r="K37" s="29"/>
      <c r="L37" s="22"/>
    </row>
    <row r="38" spans="1:12" s="2" customFormat="1" ht="25.5">
      <c r="A38" s="4" t="s">
        <v>15</v>
      </c>
      <c r="B38" s="5" t="s">
        <v>16</v>
      </c>
      <c r="C38" s="5" t="s">
        <v>84</v>
      </c>
      <c r="D38" s="34">
        <f aca="true" t="shared" si="9" ref="D38:K38">SUM(D39:D40)</f>
        <v>30502.727</v>
      </c>
      <c r="E38" s="34">
        <f t="shared" si="9"/>
        <v>22778.027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21"/>
    </row>
    <row r="39" spans="1:12" ht="12.75">
      <c r="A39" s="6"/>
      <c r="B39" s="7"/>
      <c r="C39" s="7" t="s">
        <v>74</v>
      </c>
      <c r="D39" s="35">
        <v>28429.448</v>
      </c>
      <c r="E39" s="41">
        <v>21203.458</v>
      </c>
      <c r="F39" s="14"/>
      <c r="G39" s="35"/>
      <c r="H39" s="35"/>
      <c r="I39" s="8"/>
      <c r="J39" s="8"/>
      <c r="K39" s="29"/>
      <c r="L39" s="22"/>
    </row>
    <row r="40" spans="1:12" ht="25.5">
      <c r="A40" s="6"/>
      <c r="B40" s="7"/>
      <c r="C40" s="7" t="s">
        <v>75</v>
      </c>
      <c r="D40" s="35">
        <v>2073.279</v>
      </c>
      <c r="E40" s="41">
        <v>1574.569</v>
      </c>
      <c r="F40" s="14"/>
      <c r="G40" s="35"/>
      <c r="H40" s="35"/>
      <c r="I40" s="8"/>
      <c r="J40" s="8"/>
      <c r="K40" s="29"/>
      <c r="L40" s="22"/>
    </row>
    <row r="41" spans="1:12" s="2" customFormat="1" ht="25.5">
      <c r="A41" s="4" t="s">
        <v>17</v>
      </c>
      <c r="B41" s="5" t="s">
        <v>18</v>
      </c>
      <c r="C41" s="5" t="s">
        <v>85</v>
      </c>
      <c r="D41" s="34">
        <f aca="true" t="shared" si="10" ref="D41:K41">SUM(D42:D43)</f>
        <v>57924.757999999994</v>
      </c>
      <c r="E41" s="34">
        <f t="shared" si="10"/>
        <v>45455.813</v>
      </c>
      <c r="F41" s="34">
        <f t="shared" si="10"/>
        <v>0</v>
      </c>
      <c r="G41" s="34">
        <f t="shared" si="10"/>
        <v>0</v>
      </c>
      <c r="H41" s="34">
        <f t="shared" si="10"/>
        <v>0</v>
      </c>
      <c r="I41" s="34">
        <f t="shared" si="10"/>
        <v>0</v>
      </c>
      <c r="J41" s="34">
        <f t="shared" si="10"/>
        <v>0</v>
      </c>
      <c r="K41" s="34">
        <f t="shared" si="10"/>
        <v>0</v>
      </c>
      <c r="L41" s="21"/>
    </row>
    <row r="42" spans="1:12" ht="12.75">
      <c r="A42" s="6"/>
      <c r="B42" s="7"/>
      <c r="C42" s="7" t="s">
        <v>74</v>
      </c>
      <c r="D42" s="35">
        <v>54593.84</v>
      </c>
      <c r="E42" s="41">
        <v>43002.285</v>
      </c>
      <c r="F42" s="14"/>
      <c r="G42" s="35"/>
      <c r="H42" s="35"/>
      <c r="I42" s="8"/>
      <c r="J42" s="8"/>
      <c r="K42" s="29"/>
      <c r="L42" s="22"/>
    </row>
    <row r="43" spans="1:12" ht="25.5">
      <c r="A43" s="6"/>
      <c r="B43" s="7"/>
      <c r="C43" s="7" t="s">
        <v>75</v>
      </c>
      <c r="D43" s="35">
        <v>3330.918</v>
      </c>
      <c r="E43" s="41">
        <v>2453.528</v>
      </c>
      <c r="F43" s="14"/>
      <c r="G43" s="35"/>
      <c r="H43" s="35"/>
      <c r="I43" s="8"/>
      <c r="J43" s="8"/>
      <c r="K43" s="29"/>
      <c r="L43" s="22"/>
    </row>
    <row r="44" spans="1:12" s="2" customFormat="1" ht="25.5">
      <c r="A44" s="4" t="s">
        <v>19</v>
      </c>
      <c r="B44" s="5" t="s">
        <v>20</v>
      </c>
      <c r="C44" s="5" t="s">
        <v>86</v>
      </c>
      <c r="D44" s="34">
        <f aca="true" t="shared" si="11" ref="D44:K44">SUM(D45:D46)</f>
        <v>45627.006</v>
      </c>
      <c r="E44" s="34">
        <f t="shared" si="11"/>
        <v>32324.821</v>
      </c>
      <c r="F44" s="34">
        <f t="shared" si="11"/>
        <v>0</v>
      </c>
      <c r="G44" s="34">
        <f t="shared" si="11"/>
        <v>0</v>
      </c>
      <c r="H44" s="34">
        <f t="shared" si="11"/>
        <v>0</v>
      </c>
      <c r="I44" s="34">
        <f t="shared" si="11"/>
        <v>0</v>
      </c>
      <c r="J44" s="34">
        <f t="shared" si="11"/>
        <v>0</v>
      </c>
      <c r="K44" s="34">
        <f t="shared" si="11"/>
        <v>0</v>
      </c>
      <c r="L44" s="21"/>
    </row>
    <row r="45" spans="1:12" ht="12.75">
      <c r="A45" s="6"/>
      <c r="B45" s="7"/>
      <c r="C45" s="7" t="s">
        <v>74</v>
      </c>
      <c r="D45" s="35">
        <v>42582.706</v>
      </c>
      <c r="E45" s="41">
        <v>30122.921</v>
      </c>
      <c r="F45" s="14"/>
      <c r="G45" s="35"/>
      <c r="H45" s="35"/>
      <c r="I45" s="8"/>
      <c r="J45" s="8"/>
      <c r="K45" s="29"/>
      <c r="L45" s="22"/>
    </row>
    <row r="46" spans="1:12" ht="25.5">
      <c r="A46" s="6"/>
      <c r="B46" s="7"/>
      <c r="C46" s="7" t="s">
        <v>75</v>
      </c>
      <c r="D46" s="35">
        <v>3044.3</v>
      </c>
      <c r="E46" s="41">
        <v>2201.9</v>
      </c>
      <c r="F46" s="14"/>
      <c r="G46" s="35"/>
      <c r="H46" s="35"/>
      <c r="I46" s="8"/>
      <c r="J46" s="8"/>
      <c r="K46" s="29"/>
      <c r="L46" s="22"/>
    </row>
    <row r="47" spans="1:12" s="2" customFormat="1" ht="25.5">
      <c r="A47" s="4" t="s">
        <v>21</v>
      </c>
      <c r="B47" s="5" t="s">
        <v>22</v>
      </c>
      <c r="C47" s="5" t="s">
        <v>90</v>
      </c>
      <c r="D47" s="34">
        <f aca="true" t="shared" si="12" ref="D47:K47">SUM(D48:D49)</f>
        <v>38980.172</v>
      </c>
      <c r="E47" s="34">
        <f t="shared" si="12"/>
        <v>27558.836</v>
      </c>
      <c r="F47" s="34">
        <f t="shared" si="12"/>
        <v>0</v>
      </c>
      <c r="G47" s="34">
        <f t="shared" si="12"/>
        <v>0</v>
      </c>
      <c r="H47" s="34">
        <f t="shared" si="12"/>
        <v>0</v>
      </c>
      <c r="I47" s="34">
        <f t="shared" si="12"/>
        <v>0</v>
      </c>
      <c r="J47" s="34">
        <f t="shared" si="12"/>
        <v>0</v>
      </c>
      <c r="K47" s="34">
        <f t="shared" si="12"/>
        <v>0</v>
      </c>
      <c r="L47" s="21"/>
    </row>
    <row r="48" spans="1:12" ht="12.75">
      <c r="A48" s="6"/>
      <c r="B48" s="7"/>
      <c r="C48" s="7" t="s">
        <v>74</v>
      </c>
      <c r="D48" s="35">
        <v>36392.611</v>
      </c>
      <c r="E48" s="41">
        <v>25661.875</v>
      </c>
      <c r="F48" s="14"/>
      <c r="G48" s="35"/>
      <c r="H48" s="35"/>
      <c r="I48" s="8"/>
      <c r="J48" s="8"/>
      <c r="K48" s="29"/>
      <c r="L48" s="22"/>
    </row>
    <row r="49" spans="1:12" ht="25.5">
      <c r="A49" s="6"/>
      <c r="B49" s="7"/>
      <c r="C49" s="7" t="s">
        <v>75</v>
      </c>
      <c r="D49" s="35">
        <v>2587.561</v>
      </c>
      <c r="E49" s="41">
        <v>1896.961</v>
      </c>
      <c r="F49" s="14"/>
      <c r="G49" s="35"/>
      <c r="H49" s="35"/>
      <c r="I49" s="8"/>
      <c r="J49" s="8"/>
      <c r="K49" s="29"/>
      <c r="L49" s="22"/>
    </row>
    <row r="50" spans="1:12" s="2" customFormat="1" ht="25.5">
      <c r="A50" s="4" t="s">
        <v>23</v>
      </c>
      <c r="B50" s="5" t="s">
        <v>24</v>
      </c>
      <c r="C50" s="5" t="s">
        <v>89</v>
      </c>
      <c r="D50" s="34">
        <f aca="true" t="shared" si="13" ref="D50:K50">SUM(D51:D52)</f>
        <v>37956.340000000004</v>
      </c>
      <c r="E50" s="34">
        <f t="shared" si="13"/>
        <v>26318.761</v>
      </c>
      <c r="F50" s="34">
        <f t="shared" si="13"/>
        <v>0</v>
      </c>
      <c r="G50" s="34">
        <f t="shared" si="13"/>
        <v>0</v>
      </c>
      <c r="H50" s="34">
        <f t="shared" si="13"/>
        <v>0</v>
      </c>
      <c r="I50" s="34">
        <f t="shared" si="13"/>
        <v>0</v>
      </c>
      <c r="J50" s="34">
        <f t="shared" si="13"/>
        <v>0</v>
      </c>
      <c r="K50" s="34">
        <f t="shared" si="13"/>
        <v>0</v>
      </c>
      <c r="L50" s="21"/>
    </row>
    <row r="51" spans="1:12" ht="12.75">
      <c r="A51" s="6"/>
      <c r="B51" s="7"/>
      <c r="C51" s="7" t="s">
        <v>74</v>
      </c>
      <c r="D51" s="35">
        <v>35524.495</v>
      </c>
      <c r="E51" s="41">
        <v>24479.261</v>
      </c>
      <c r="F51" s="14"/>
      <c r="G51" s="35"/>
      <c r="H51" s="35"/>
      <c r="I51" s="8"/>
      <c r="J51" s="8"/>
      <c r="K51" s="29"/>
      <c r="L51" s="22"/>
    </row>
    <row r="52" spans="1:12" ht="25.5">
      <c r="A52" s="6"/>
      <c r="B52" s="7"/>
      <c r="C52" s="7" t="s">
        <v>75</v>
      </c>
      <c r="D52" s="35">
        <v>2431.845</v>
      </c>
      <c r="E52" s="41">
        <v>1839.5</v>
      </c>
      <c r="F52" s="14"/>
      <c r="G52" s="35"/>
      <c r="H52" s="35"/>
      <c r="I52" s="8"/>
      <c r="J52" s="8"/>
      <c r="K52" s="29"/>
      <c r="L52" s="22"/>
    </row>
    <row r="53" spans="1:12" s="2" customFormat="1" ht="25.5">
      <c r="A53" s="4" t="s">
        <v>25</v>
      </c>
      <c r="B53" s="5" t="s">
        <v>26</v>
      </c>
      <c r="C53" s="5" t="s">
        <v>88</v>
      </c>
      <c r="D53" s="34">
        <f aca="true" t="shared" si="14" ref="D53:K53">SUM(D54:D55)</f>
        <v>43465.546</v>
      </c>
      <c r="E53" s="34">
        <f t="shared" si="14"/>
        <v>29791.91</v>
      </c>
      <c r="F53" s="34">
        <f t="shared" si="14"/>
        <v>0</v>
      </c>
      <c r="G53" s="34">
        <f t="shared" si="14"/>
        <v>0</v>
      </c>
      <c r="H53" s="34">
        <f t="shared" si="14"/>
        <v>0</v>
      </c>
      <c r="I53" s="34">
        <f t="shared" si="14"/>
        <v>0</v>
      </c>
      <c r="J53" s="34">
        <f t="shared" si="14"/>
        <v>0</v>
      </c>
      <c r="K53" s="34">
        <f t="shared" si="14"/>
        <v>0</v>
      </c>
      <c r="L53" s="21"/>
    </row>
    <row r="54" spans="1:12" ht="12.75">
      <c r="A54" s="6"/>
      <c r="B54" s="7"/>
      <c r="C54" s="7" t="s">
        <v>74</v>
      </c>
      <c r="D54" s="35">
        <v>41164.275</v>
      </c>
      <c r="E54" s="41">
        <v>28015.639</v>
      </c>
      <c r="F54" s="14"/>
      <c r="G54" s="35"/>
      <c r="H54" s="35"/>
      <c r="I54" s="8"/>
      <c r="J54" s="8"/>
      <c r="K54" s="29"/>
      <c r="L54" s="22"/>
    </row>
    <row r="55" spans="1:12" ht="25.5">
      <c r="A55" s="6"/>
      <c r="B55" s="7"/>
      <c r="C55" s="7" t="s">
        <v>75</v>
      </c>
      <c r="D55" s="35">
        <v>2301.271</v>
      </c>
      <c r="E55" s="41">
        <v>1776.271</v>
      </c>
      <c r="F55" s="14"/>
      <c r="G55" s="35"/>
      <c r="H55" s="35"/>
      <c r="I55" s="8"/>
      <c r="J55" s="8"/>
      <c r="K55" s="29"/>
      <c r="L55" s="22"/>
    </row>
    <row r="56" spans="1:12" s="2" customFormat="1" ht="38.25">
      <c r="A56" s="4" t="s">
        <v>27</v>
      </c>
      <c r="B56" s="5" t="s">
        <v>28</v>
      </c>
      <c r="C56" s="5" t="s">
        <v>134</v>
      </c>
      <c r="D56" s="34">
        <f aca="true" t="shared" si="15" ref="D56:K56">SUM(D57:D58)</f>
        <v>49628.854999999996</v>
      </c>
      <c r="E56" s="34">
        <f t="shared" si="15"/>
        <v>40027.476</v>
      </c>
      <c r="F56" s="34">
        <f t="shared" si="15"/>
        <v>0</v>
      </c>
      <c r="G56" s="34">
        <f t="shared" si="15"/>
        <v>0</v>
      </c>
      <c r="H56" s="34">
        <f t="shared" si="15"/>
        <v>0</v>
      </c>
      <c r="I56" s="34">
        <f t="shared" si="15"/>
        <v>0</v>
      </c>
      <c r="J56" s="34">
        <f t="shared" si="15"/>
        <v>0</v>
      </c>
      <c r="K56" s="34">
        <f t="shared" si="15"/>
        <v>0</v>
      </c>
      <c r="L56" s="21"/>
    </row>
    <row r="57" spans="1:12" ht="12.75">
      <c r="A57" s="6"/>
      <c r="B57" s="7"/>
      <c r="C57" s="7" t="s">
        <v>74</v>
      </c>
      <c r="D57" s="35">
        <v>44630.045</v>
      </c>
      <c r="E57" s="41">
        <v>35667.766</v>
      </c>
      <c r="F57" s="14"/>
      <c r="G57" s="35"/>
      <c r="H57" s="35"/>
      <c r="I57" s="8"/>
      <c r="J57" s="8"/>
      <c r="K57" s="29"/>
      <c r="L57" s="22"/>
    </row>
    <row r="58" spans="1:12" ht="25.5">
      <c r="A58" s="6"/>
      <c r="B58" s="7"/>
      <c r="C58" s="7" t="s">
        <v>75</v>
      </c>
      <c r="D58" s="35">
        <v>4998.81</v>
      </c>
      <c r="E58" s="41">
        <v>4359.71</v>
      </c>
      <c r="F58" s="14"/>
      <c r="G58" s="35"/>
      <c r="H58" s="35"/>
      <c r="I58" s="8"/>
      <c r="J58" s="8"/>
      <c r="K58" s="29"/>
      <c r="L58" s="22"/>
    </row>
    <row r="59" spans="1:12" s="2" customFormat="1" ht="25.5">
      <c r="A59" s="4" t="s">
        <v>29</v>
      </c>
      <c r="B59" s="5" t="s">
        <v>30</v>
      </c>
      <c r="C59" s="5" t="s">
        <v>87</v>
      </c>
      <c r="D59" s="34">
        <f aca="true" t="shared" si="16" ref="D59:K59">SUM(D60:D61)</f>
        <v>9184.786</v>
      </c>
      <c r="E59" s="34">
        <f t="shared" si="16"/>
        <v>7395.628</v>
      </c>
      <c r="F59" s="34">
        <f t="shared" si="16"/>
        <v>0</v>
      </c>
      <c r="G59" s="34">
        <f t="shared" si="16"/>
        <v>0</v>
      </c>
      <c r="H59" s="34">
        <f t="shared" si="16"/>
        <v>0</v>
      </c>
      <c r="I59" s="34">
        <f t="shared" si="16"/>
        <v>0</v>
      </c>
      <c r="J59" s="34">
        <f t="shared" si="16"/>
        <v>0</v>
      </c>
      <c r="K59" s="34">
        <f t="shared" si="16"/>
        <v>0</v>
      </c>
      <c r="L59" s="21"/>
    </row>
    <row r="60" spans="1:12" ht="12.75">
      <c r="A60" s="6"/>
      <c r="B60" s="7"/>
      <c r="C60" s="7" t="s">
        <v>74</v>
      </c>
      <c r="D60" s="35">
        <v>8767.513</v>
      </c>
      <c r="E60" s="41">
        <v>7049.355</v>
      </c>
      <c r="F60" s="14"/>
      <c r="G60" s="35"/>
      <c r="H60" s="35"/>
      <c r="I60" s="8"/>
      <c r="J60" s="8"/>
      <c r="K60" s="29"/>
      <c r="L60" s="22"/>
    </row>
    <row r="61" spans="1:12" ht="25.5">
      <c r="A61" s="6"/>
      <c r="B61" s="7"/>
      <c r="C61" s="7" t="s">
        <v>75</v>
      </c>
      <c r="D61" s="35">
        <v>417.273</v>
      </c>
      <c r="E61" s="41">
        <v>346.273</v>
      </c>
      <c r="F61" s="14"/>
      <c r="G61" s="35"/>
      <c r="H61" s="35"/>
      <c r="I61" s="8"/>
      <c r="J61" s="8"/>
      <c r="K61" s="29"/>
      <c r="L61" s="22"/>
    </row>
    <row r="62" spans="1:12" s="2" customFormat="1" ht="51">
      <c r="A62" s="4" t="s">
        <v>31</v>
      </c>
      <c r="B62" s="5" t="s">
        <v>32</v>
      </c>
      <c r="C62" s="5" t="s">
        <v>91</v>
      </c>
      <c r="D62" s="34">
        <f aca="true" t="shared" si="17" ref="D62:K62">SUM(D63:D65)</f>
        <v>801221.621</v>
      </c>
      <c r="E62" s="34">
        <f t="shared" si="17"/>
        <v>555392.815</v>
      </c>
      <c r="F62" s="34">
        <f t="shared" si="17"/>
        <v>11374.3</v>
      </c>
      <c r="G62" s="34">
        <f t="shared" si="17"/>
        <v>0</v>
      </c>
      <c r="H62" s="34">
        <f t="shared" si="17"/>
        <v>0</v>
      </c>
      <c r="I62" s="34">
        <f t="shared" si="17"/>
        <v>0</v>
      </c>
      <c r="J62" s="34">
        <f t="shared" si="17"/>
        <v>0</v>
      </c>
      <c r="K62" s="34">
        <f t="shared" si="17"/>
        <v>0</v>
      </c>
      <c r="L62" s="21"/>
    </row>
    <row r="63" spans="1:12" ht="12.75">
      <c r="A63" s="6"/>
      <c r="B63" s="7"/>
      <c r="C63" s="7" t="s">
        <v>74</v>
      </c>
      <c r="D63" s="35">
        <v>643018.309</v>
      </c>
      <c r="E63" s="41">
        <v>489599.601</v>
      </c>
      <c r="F63" s="35">
        <v>11374.3</v>
      </c>
      <c r="G63" s="35"/>
      <c r="H63" s="35"/>
      <c r="I63" s="8"/>
      <c r="J63" s="8"/>
      <c r="K63" s="30"/>
      <c r="L63" s="22"/>
    </row>
    <row r="64" spans="1:12" ht="25.5">
      <c r="A64" s="6"/>
      <c r="B64" s="7"/>
      <c r="C64" s="7" t="s">
        <v>75</v>
      </c>
      <c r="D64" s="35">
        <v>157853.95</v>
      </c>
      <c r="E64" s="41">
        <v>65540.43</v>
      </c>
      <c r="F64" s="14"/>
      <c r="G64" s="35"/>
      <c r="H64" s="35"/>
      <c r="I64" s="8"/>
      <c r="J64" s="8"/>
      <c r="K64" s="30"/>
      <c r="L64" s="22"/>
    </row>
    <row r="65" spans="1:12" ht="51">
      <c r="A65" s="6"/>
      <c r="B65" s="7"/>
      <c r="C65" s="7" t="s">
        <v>76</v>
      </c>
      <c r="D65" s="35">
        <v>349.362</v>
      </c>
      <c r="E65" s="41">
        <v>252.784</v>
      </c>
      <c r="F65" s="14"/>
      <c r="G65" s="35"/>
      <c r="H65" s="35"/>
      <c r="I65" s="8"/>
      <c r="J65" s="8"/>
      <c r="K65" s="30"/>
      <c r="L65" s="22"/>
    </row>
    <row r="66" spans="1:12" s="2" customFormat="1" ht="51">
      <c r="A66" s="4" t="s">
        <v>33</v>
      </c>
      <c r="B66" s="5" t="s">
        <v>34</v>
      </c>
      <c r="C66" s="5" t="s">
        <v>92</v>
      </c>
      <c r="D66" s="34">
        <f aca="true" t="shared" si="18" ref="D66:K66">SUM(D67:D69)</f>
        <v>1741450.899</v>
      </c>
      <c r="E66" s="34">
        <f t="shared" si="18"/>
        <v>1275748.34</v>
      </c>
      <c r="F66" s="34">
        <f t="shared" si="18"/>
        <v>0</v>
      </c>
      <c r="G66" s="34">
        <f t="shared" si="18"/>
        <v>0</v>
      </c>
      <c r="H66" s="34">
        <f t="shared" si="18"/>
        <v>0</v>
      </c>
      <c r="I66" s="34">
        <f t="shared" si="18"/>
        <v>0</v>
      </c>
      <c r="J66" s="34">
        <f t="shared" si="18"/>
        <v>0</v>
      </c>
      <c r="K66" s="34">
        <f t="shared" si="18"/>
        <v>0</v>
      </c>
      <c r="L66" s="21"/>
    </row>
    <row r="67" spans="1:12" ht="12.75">
      <c r="A67" s="6"/>
      <c r="B67" s="7"/>
      <c r="C67" s="7" t="s">
        <v>74</v>
      </c>
      <c r="D67" s="35">
        <v>1234672.146</v>
      </c>
      <c r="E67" s="41">
        <v>903169.587</v>
      </c>
      <c r="F67" s="14"/>
      <c r="G67" s="35"/>
      <c r="H67" s="35"/>
      <c r="I67" s="8"/>
      <c r="J67" s="8"/>
      <c r="K67" s="29"/>
      <c r="L67" s="22"/>
    </row>
    <row r="68" spans="1:12" ht="25.5">
      <c r="A68" s="6"/>
      <c r="B68" s="7"/>
      <c r="C68" s="7" t="s">
        <v>75</v>
      </c>
      <c r="D68" s="35">
        <v>506000</v>
      </c>
      <c r="E68" s="41">
        <v>371800</v>
      </c>
      <c r="F68" s="14"/>
      <c r="G68" s="35"/>
      <c r="H68" s="35"/>
      <c r="I68" s="8"/>
      <c r="J68" s="8"/>
      <c r="K68" s="29"/>
      <c r="L68" s="22"/>
    </row>
    <row r="69" spans="1:12" ht="51">
      <c r="A69" s="6"/>
      <c r="B69" s="7"/>
      <c r="C69" s="7" t="s">
        <v>76</v>
      </c>
      <c r="D69" s="35">
        <v>778.753</v>
      </c>
      <c r="E69" s="41">
        <v>778.753</v>
      </c>
      <c r="F69" s="14"/>
      <c r="G69" s="35"/>
      <c r="H69" s="35"/>
      <c r="I69" s="8"/>
      <c r="J69" s="8"/>
      <c r="K69" s="29"/>
      <c r="L69" s="22"/>
    </row>
    <row r="70" spans="1:12" s="2" customFormat="1" ht="38.25">
      <c r="A70" s="4" t="s">
        <v>35</v>
      </c>
      <c r="B70" s="5" t="s">
        <v>36</v>
      </c>
      <c r="C70" s="5" t="s">
        <v>93</v>
      </c>
      <c r="D70" s="34">
        <f aca="true" t="shared" si="19" ref="D70:K70">SUM(D71:D72)</f>
        <v>425071.913</v>
      </c>
      <c r="E70" s="34">
        <f t="shared" si="19"/>
        <v>322787.958</v>
      </c>
      <c r="F70" s="34">
        <f t="shared" si="19"/>
        <v>0</v>
      </c>
      <c r="G70" s="34">
        <f t="shared" si="19"/>
        <v>0</v>
      </c>
      <c r="H70" s="34">
        <f t="shared" si="19"/>
        <v>0</v>
      </c>
      <c r="I70" s="34">
        <f t="shared" si="19"/>
        <v>0</v>
      </c>
      <c r="J70" s="34">
        <f t="shared" si="19"/>
        <v>0</v>
      </c>
      <c r="K70" s="34">
        <f t="shared" si="19"/>
        <v>0</v>
      </c>
      <c r="L70" s="21"/>
    </row>
    <row r="71" spans="1:12" ht="12.75">
      <c r="A71" s="6"/>
      <c r="B71" s="7"/>
      <c r="C71" s="7" t="s">
        <v>74</v>
      </c>
      <c r="D71" s="35">
        <v>393759.913</v>
      </c>
      <c r="E71" s="41">
        <v>299299.233</v>
      </c>
      <c r="F71" s="14"/>
      <c r="G71" s="35"/>
      <c r="H71" s="35"/>
      <c r="I71" s="8"/>
      <c r="J71" s="8"/>
      <c r="K71" s="29"/>
      <c r="L71" s="22"/>
    </row>
    <row r="72" spans="1:12" ht="25.5">
      <c r="A72" s="6"/>
      <c r="B72" s="7"/>
      <c r="C72" s="7" t="s">
        <v>75</v>
      </c>
      <c r="D72" s="35">
        <v>31312</v>
      </c>
      <c r="E72" s="41">
        <v>23488.725</v>
      </c>
      <c r="F72" s="14"/>
      <c r="G72" s="35"/>
      <c r="H72" s="35"/>
      <c r="I72" s="8"/>
      <c r="J72" s="8"/>
      <c r="K72" s="29"/>
      <c r="L72" s="22"/>
    </row>
    <row r="73" spans="1:12" s="2" customFormat="1" ht="38.25">
      <c r="A73" s="4" t="s">
        <v>37</v>
      </c>
      <c r="B73" s="5" t="s">
        <v>38</v>
      </c>
      <c r="C73" s="5" t="s">
        <v>94</v>
      </c>
      <c r="D73" s="34">
        <f aca="true" t="shared" si="20" ref="D73:K73">SUM(D74:D75)</f>
        <v>10711.565999999999</v>
      </c>
      <c r="E73" s="34">
        <f t="shared" si="20"/>
        <v>8156.307</v>
      </c>
      <c r="F73" s="34">
        <f t="shared" si="20"/>
        <v>0</v>
      </c>
      <c r="G73" s="34">
        <f t="shared" si="20"/>
        <v>0</v>
      </c>
      <c r="H73" s="34">
        <f t="shared" si="20"/>
        <v>0</v>
      </c>
      <c r="I73" s="34">
        <f t="shared" si="20"/>
        <v>0</v>
      </c>
      <c r="J73" s="34">
        <f t="shared" si="20"/>
        <v>0</v>
      </c>
      <c r="K73" s="34">
        <f t="shared" si="20"/>
        <v>0</v>
      </c>
      <c r="L73" s="21"/>
    </row>
    <row r="74" spans="1:12" ht="12.75">
      <c r="A74" s="6"/>
      <c r="B74" s="7"/>
      <c r="C74" s="7" t="s">
        <v>74</v>
      </c>
      <c r="D74" s="35">
        <v>10710.746</v>
      </c>
      <c r="E74" s="41">
        <v>8155.487</v>
      </c>
      <c r="F74" s="14"/>
      <c r="G74" s="35"/>
      <c r="H74" s="35"/>
      <c r="I74" s="8"/>
      <c r="J74" s="8"/>
      <c r="K74" s="29"/>
      <c r="L74" s="22"/>
    </row>
    <row r="75" spans="1:12" ht="25.5">
      <c r="A75" s="6"/>
      <c r="B75" s="7"/>
      <c r="C75" s="7" t="s">
        <v>75</v>
      </c>
      <c r="D75" s="35">
        <v>0.82</v>
      </c>
      <c r="E75" s="41">
        <v>0.82</v>
      </c>
      <c r="F75" s="14"/>
      <c r="G75" s="35"/>
      <c r="H75" s="35"/>
      <c r="I75" s="8"/>
      <c r="J75" s="8"/>
      <c r="K75" s="29"/>
      <c r="L75" s="22"/>
    </row>
    <row r="76" spans="1:12" s="2" customFormat="1" ht="51">
      <c r="A76" s="4" t="s">
        <v>39</v>
      </c>
      <c r="B76" s="5" t="s">
        <v>40</v>
      </c>
      <c r="C76" s="5" t="s">
        <v>95</v>
      </c>
      <c r="D76" s="34">
        <f aca="true" t="shared" si="21" ref="D76:K76">SUM(D77:D78)</f>
        <v>273825.546</v>
      </c>
      <c r="E76" s="34">
        <f t="shared" si="21"/>
        <v>201573.74599999998</v>
      </c>
      <c r="F76" s="34">
        <f t="shared" si="21"/>
        <v>0</v>
      </c>
      <c r="G76" s="34">
        <f t="shared" si="21"/>
        <v>0</v>
      </c>
      <c r="H76" s="34">
        <f t="shared" si="21"/>
        <v>0</v>
      </c>
      <c r="I76" s="34">
        <f t="shared" si="21"/>
        <v>0</v>
      </c>
      <c r="J76" s="34">
        <f t="shared" si="21"/>
        <v>0</v>
      </c>
      <c r="K76" s="34">
        <f t="shared" si="21"/>
        <v>0</v>
      </c>
      <c r="L76" s="21"/>
    </row>
    <row r="77" spans="1:12" ht="12.75">
      <c r="A77" s="6"/>
      <c r="B77" s="7"/>
      <c r="C77" s="7" t="s">
        <v>74</v>
      </c>
      <c r="D77" s="35">
        <v>107445.146</v>
      </c>
      <c r="E77" s="41">
        <v>83889.146</v>
      </c>
      <c r="F77" s="14"/>
      <c r="G77" s="35"/>
      <c r="H77" s="35"/>
      <c r="I77" s="8"/>
      <c r="J77" s="8"/>
      <c r="K77" s="29"/>
      <c r="L77" s="22"/>
    </row>
    <row r="78" spans="1:12" ht="25.5">
      <c r="A78" s="6"/>
      <c r="B78" s="7"/>
      <c r="C78" s="7" t="s">
        <v>75</v>
      </c>
      <c r="D78" s="35">
        <v>166380.4</v>
      </c>
      <c r="E78" s="41">
        <v>117684.6</v>
      </c>
      <c r="F78" s="14"/>
      <c r="G78" s="35"/>
      <c r="H78" s="35"/>
      <c r="I78" s="8"/>
      <c r="J78" s="8"/>
      <c r="K78" s="29"/>
      <c r="L78" s="22"/>
    </row>
    <row r="79" spans="1:12" s="2" customFormat="1" ht="51">
      <c r="A79" s="4" t="s">
        <v>41</v>
      </c>
      <c r="B79" s="5" t="s">
        <v>42</v>
      </c>
      <c r="C79" s="5" t="s">
        <v>96</v>
      </c>
      <c r="D79" s="34">
        <f aca="true" t="shared" si="22" ref="D79:K79">SUM(D80:D82)</f>
        <v>65318.175</v>
      </c>
      <c r="E79" s="34">
        <f t="shared" si="22"/>
        <v>49035.325</v>
      </c>
      <c r="F79" s="34">
        <f t="shared" si="22"/>
        <v>0</v>
      </c>
      <c r="G79" s="34">
        <f t="shared" si="22"/>
        <v>0</v>
      </c>
      <c r="H79" s="34">
        <f t="shared" si="22"/>
        <v>0</v>
      </c>
      <c r="I79" s="34">
        <f t="shared" si="22"/>
        <v>0</v>
      </c>
      <c r="J79" s="34">
        <f t="shared" si="22"/>
        <v>0</v>
      </c>
      <c r="K79" s="34">
        <f t="shared" si="22"/>
        <v>0</v>
      </c>
      <c r="L79" s="21"/>
    </row>
    <row r="80" spans="1:12" ht="12.75">
      <c r="A80" s="6"/>
      <c r="B80" s="7"/>
      <c r="C80" s="7" t="s">
        <v>74</v>
      </c>
      <c r="D80" s="35">
        <v>62869.232</v>
      </c>
      <c r="E80" s="41">
        <v>47170.482</v>
      </c>
      <c r="F80" s="14"/>
      <c r="G80" s="35"/>
      <c r="H80" s="35"/>
      <c r="I80" s="8"/>
      <c r="J80" s="8"/>
      <c r="K80" s="29"/>
      <c r="L80" s="22"/>
    </row>
    <row r="81" spans="1:12" ht="25.5">
      <c r="A81" s="6"/>
      <c r="B81" s="7"/>
      <c r="C81" s="7" t="s">
        <v>75</v>
      </c>
      <c r="D81" s="35">
        <v>2094.3</v>
      </c>
      <c r="E81" s="41">
        <v>1605.2</v>
      </c>
      <c r="F81" s="14"/>
      <c r="G81" s="35"/>
      <c r="H81" s="35"/>
      <c r="I81" s="8"/>
      <c r="J81" s="8"/>
      <c r="K81" s="29"/>
      <c r="L81" s="22"/>
    </row>
    <row r="82" spans="1:12" ht="51">
      <c r="A82" s="6"/>
      <c r="B82" s="7"/>
      <c r="C82" s="7" t="s">
        <v>76</v>
      </c>
      <c r="D82" s="35">
        <v>354.643</v>
      </c>
      <c r="E82" s="41">
        <v>259.643</v>
      </c>
      <c r="F82" s="14"/>
      <c r="G82" s="35"/>
      <c r="H82" s="35"/>
      <c r="I82" s="8"/>
      <c r="J82" s="8"/>
      <c r="K82" s="29"/>
      <c r="L82" s="22"/>
    </row>
    <row r="83" spans="1:12" s="2" customFormat="1" ht="51">
      <c r="A83" s="4" t="s">
        <v>43</v>
      </c>
      <c r="B83" s="5" t="s">
        <v>44</v>
      </c>
      <c r="C83" s="5" t="s">
        <v>97</v>
      </c>
      <c r="D83" s="34">
        <f aca="true" t="shared" si="23" ref="D83:K83">SUM(D84:D85)</f>
        <v>8809.193</v>
      </c>
      <c r="E83" s="34">
        <f t="shared" si="23"/>
        <v>6653.743</v>
      </c>
      <c r="F83" s="34">
        <f t="shared" si="23"/>
        <v>0</v>
      </c>
      <c r="G83" s="34">
        <f t="shared" si="23"/>
        <v>0</v>
      </c>
      <c r="H83" s="34">
        <f t="shared" si="23"/>
        <v>0</v>
      </c>
      <c r="I83" s="34">
        <f t="shared" si="23"/>
        <v>0</v>
      </c>
      <c r="J83" s="34">
        <f t="shared" si="23"/>
        <v>0</v>
      </c>
      <c r="K83" s="34">
        <f t="shared" si="23"/>
        <v>0</v>
      </c>
      <c r="L83" s="21"/>
    </row>
    <row r="84" spans="1:12" ht="12.75">
      <c r="A84" s="6"/>
      <c r="B84" s="7"/>
      <c r="C84" s="7" t="s">
        <v>74</v>
      </c>
      <c r="D84" s="35">
        <v>8654.613</v>
      </c>
      <c r="E84" s="41">
        <v>6543.743</v>
      </c>
      <c r="F84" s="14"/>
      <c r="G84" s="35"/>
      <c r="H84" s="35"/>
      <c r="I84" s="8"/>
      <c r="J84" s="8"/>
      <c r="K84" s="29"/>
      <c r="L84" s="22"/>
    </row>
    <row r="85" spans="1:12" ht="25.5">
      <c r="A85" s="6"/>
      <c r="B85" s="7"/>
      <c r="C85" s="7" t="s">
        <v>75</v>
      </c>
      <c r="D85" s="35">
        <v>154.58</v>
      </c>
      <c r="E85" s="41">
        <v>110</v>
      </c>
      <c r="F85" s="14"/>
      <c r="G85" s="35"/>
      <c r="H85" s="35"/>
      <c r="I85" s="8"/>
      <c r="J85" s="8"/>
      <c r="K85" s="29"/>
      <c r="L85" s="22"/>
    </row>
    <row r="86" spans="1:12" s="2" customFormat="1" ht="38.25">
      <c r="A86" s="4" t="s">
        <v>59</v>
      </c>
      <c r="B86" s="5" t="s">
        <v>60</v>
      </c>
      <c r="C86" s="5" t="s">
        <v>111</v>
      </c>
      <c r="D86" s="34">
        <f aca="true" t="shared" si="24" ref="D86:K86">SUM(D87)</f>
        <v>1426.4</v>
      </c>
      <c r="E86" s="34">
        <f t="shared" si="24"/>
        <v>1106.561</v>
      </c>
      <c r="F86" s="34">
        <f t="shared" si="24"/>
        <v>0</v>
      </c>
      <c r="G86" s="34">
        <f t="shared" si="24"/>
        <v>0</v>
      </c>
      <c r="H86" s="34">
        <f t="shared" si="24"/>
        <v>0</v>
      </c>
      <c r="I86" s="34">
        <f t="shared" si="24"/>
        <v>0</v>
      </c>
      <c r="J86" s="34">
        <f t="shared" si="24"/>
        <v>0</v>
      </c>
      <c r="K86" s="34">
        <f t="shared" si="24"/>
        <v>0</v>
      </c>
      <c r="L86" s="21"/>
    </row>
    <row r="87" spans="1:12" ht="25.5">
      <c r="A87" s="6"/>
      <c r="B87" s="7"/>
      <c r="C87" s="7" t="s">
        <v>75</v>
      </c>
      <c r="D87" s="35">
        <v>1426.4</v>
      </c>
      <c r="E87" s="41">
        <v>1106.561</v>
      </c>
      <c r="F87" s="14"/>
      <c r="G87" s="35"/>
      <c r="H87" s="35"/>
      <c r="I87" s="8"/>
      <c r="J87" s="8"/>
      <c r="K87" s="29"/>
      <c r="L87" s="22"/>
    </row>
    <row r="88" spans="1:12" s="2" customFormat="1" ht="38.25">
      <c r="A88" s="4" t="s">
        <v>61</v>
      </c>
      <c r="B88" s="5" t="s">
        <v>62</v>
      </c>
      <c r="C88" s="5" t="s">
        <v>110</v>
      </c>
      <c r="D88" s="34">
        <f aca="true" t="shared" si="25" ref="D88:K88">SUM(D89)</f>
        <v>899</v>
      </c>
      <c r="E88" s="34">
        <f t="shared" si="25"/>
        <v>666.7</v>
      </c>
      <c r="F88" s="34">
        <f t="shared" si="25"/>
        <v>0</v>
      </c>
      <c r="G88" s="34">
        <f t="shared" si="25"/>
        <v>0</v>
      </c>
      <c r="H88" s="34">
        <f t="shared" si="25"/>
        <v>0</v>
      </c>
      <c r="I88" s="34">
        <f t="shared" si="25"/>
        <v>0</v>
      </c>
      <c r="J88" s="34">
        <f t="shared" si="25"/>
        <v>0</v>
      </c>
      <c r="K88" s="34">
        <f t="shared" si="25"/>
        <v>0</v>
      </c>
      <c r="L88" s="21"/>
    </row>
    <row r="89" spans="1:12" ht="25.5">
      <c r="A89" s="6"/>
      <c r="B89" s="7"/>
      <c r="C89" s="7" t="s">
        <v>75</v>
      </c>
      <c r="D89" s="35">
        <v>899</v>
      </c>
      <c r="E89" s="41">
        <v>666.7</v>
      </c>
      <c r="F89" s="14"/>
      <c r="G89" s="35"/>
      <c r="H89" s="35"/>
      <c r="I89" s="8"/>
      <c r="J89" s="8"/>
      <c r="K89" s="29"/>
      <c r="L89" s="22"/>
    </row>
    <row r="90" spans="1:12" s="2" customFormat="1" ht="38.25">
      <c r="A90" s="4" t="s">
        <v>63</v>
      </c>
      <c r="B90" s="5" t="s">
        <v>64</v>
      </c>
      <c r="C90" s="5" t="s">
        <v>109</v>
      </c>
      <c r="D90" s="34">
        <f aca="true" t="shared" si="26" ref="D90:K90">SUM(D91)</f>
        <v>900.9</v>
      </c>
      <c r="E90" s="34">
        <f t="shared" si="26"/>
        <v>715.68</v>
      </c>
      <c r="F90" s="34">
        <f t="shared" si="26"/>
        <v>0</v>
      </c>
      <c r="G90" s="34">
        <f t="shared" si="26"/>
        <v>0</v>
      </c>
      <c r="H90" s="34">
        <f t="shared" si="26"/>
        <v>0</v>
      </c>
      <c r="I90" s="34">
        <f t="shared" si="26"/>
        <v>0</v>
      </c>
      <c r="J90" s="34">
        <f t="shared" si="26"/>
        <v>0</v>
      </c>
      <c r="K90" s="34">
        <f t="shared" si="26"/>
        <v>0</v>
      </c>
      <c r="L90" s="21"/>
    </row>
    <row r="91" spans="1:12" ht="25.5">
      <c r="A91" s="6"/>
      <c r="B91" s="7"/>
      <c r="C91" s="7" t="s">
        <v>75</v>
      </c>
      <c r="D91" s="35">
        <v>900.9</v>
      </c>
      <c r="E91" s="41">
        <v>715.68</v>
      </c>
      <c r="F91" s="14"/>
      <c r="G91" s="35"/>
      <c r="H91" s="35"/>
      <c r="I91" s="8"/>
      <c r="J91" s="8"/>
      <c r="K91" s="29"/>
      <c r="L91" s="22"/>
    </row>
    <row r="92" spans="1:12" s="2" customFormat="1" ht="38.25">
      <c r="A92" s="4" t="s">
        <v>65</v>
      </c>
      <c r="B92" s="5" t="s">
        <v>66</v>
      </c>
      <c r="C92" s="5" t="s">
        <v>108</v>
      </c>
      <c r="D92" s="34">
        <f aca="true" t="shared" si="27" ref="D92:K92">SUM(D93)</f>
        <v>898.8</v>
      </c>
      <c r="E92" s="34">
        <f t="shared" si="27"/>
        <v>702</v>
      </c>
      <c r="F92" s="34">
        <f t="shared" si="27"/>
        <v>0</v>
      </c>
      <c r="G92" s="34">
        <f t="shared" si="27"/>
        <v>0</v>
      </c>
      <c r="H92" s="34">
        <f t="shared" si="27"/>
        <v>0</v>
      </c>
      <c r="I92" s="34">
        <f t="shared" si="27"/>
        <v>0</v>
      </c>
      <c r="J92" s="34">
        <f t="shared" si="27"/>
        <v>0</v>
      </c>
      <c r="K92" s="34">
        <f t="shared" si="27"/>
        <v>0</v>
      </c>
      <c r="L92" s="21"/>
    </row>
    <row r="93" spans="1:12" ht="25.5">
      <c r="A93" s="6"/>
      <c r="B93" s="7"/>
      <c r="C93" s="7" t="s">
        <v>75</v>
      </c>
      <c r="D93" s="35">
        <v>898.8</v>
      </c>
      <c r="E93" s="41">
        <v>702</v>
      </c>
      <c r="F93" s="14"/>
      <c r="G93" s="35"/>
      <c r="H93" s="35"/>
      <c r="I93" s="8"/>
      <c r="J93" s="8"/>
      <c r="K93" s="29"/>
      <c r="L93" s="22"/>
    </row>
    <row r="94" spans="1:12" s="2" customFormat="1" ht="38.25">
      <c r="A94" s="4" t="s">
        <v>67</v>
      </c>
      <c r="B94" s="5" t="s">
        <v>68</v>
      </c>
      <c r="C94" s="5" t="s">
        <v>107</v>
      </c>
      <c r="D94" s="34">
        <f aca="true" t="shared" si="28" ref="D94:K94">SUM(D95)</f>
        <v>898.8</v>
      </c>
      <c r="E94" s="34">
        <f t="shared" si="28"/>
        <v>674.5</v>
      </c>
      <c r="F94" s="34">
        <f t="shared" si="28"/>
        <v>0</v>
      </c>
      <c r="G94" s="34">
        <f t="shared" si="28"/>
        <v>0</v>
      </c>
      <c r="H94" s="34">
        <f t="shared" si="28"/>
        <v>0</v>
      </c>
      <c r="I94" s="34">
        <f t="shared" si="28"/>
        <v>0</v>
      </c>
      <c r="J94" s="34">
        <f t="shared" si="28"/>
        <v>0</v>
      </c>
      <c r="K94" s="34">
        <f t="shared" si="28"/>
        <v>0</v>
      </c>
      <c r="L94" s="21"/>
    </row>
    <row r="95" spans="1:12" ht="25.5">
      <c r="A95" s="6"/>
      <c r="B95" s="7"/>
      <c r="C95" s="7" t="s">
        <v>75</v>
      </c>
      <c r="D95" s="35">
        <v>898.8</v>
      </c>
      <c r="E95" s="41">
        <v>674.5</v>
      </c>
      <c r="F95" s="14"/>
      <c r="G95" s="35"/>
      <c r="H95" s="35"/>
      <c r="I95" s="8"/>
      <c r="J95" s="8"/>
      <c r="K95" s="29"/>
      <c r="L95" s="22"/>
    </row>
    <row r="96" spans="1:12" s="2" customFormat="1" ht="38.25">
      <c r="A96" s="4" t="s">
        <v>69</v>
      </c>
      <c r="B96" s="5" t="s">
        <v>70</v>
      </c>
      <c r="C96" s="5" t="s">
        <v>106</v>
      </c>
      <c r="D96" s="34">
        <f aca="true" t="shared" si="29" ref="D96:K96">SUM(D97)</f>
        <v>900.9</v>
      </c>
      <c r="E96" s="34">
        <f t="shared" si="29"/>
        <v>699.1</v>
      </c>
      <c r="F96" s="34">
        <f t="shared" si="29"/>
        <v>0</v>
      </c>
      <c r="G96" s="34">
        <f t="shared" si="29"/>
        <v>0</v>
      </c>
      <c r="H96" s="34">
        <f t="shared" si="29"/>
        <v>0</v>
      </c>
      <c r="I96" s="34">
        <f t="shared" si="29"/>
        <v>0</v>
      </c>
      <c r="J96" s="34">
        <f t="shared" si="29"/>
        <v>0</v>
      </c>
      <c r="K96" s="34">
        <f t="shared" si="29"/>
        <v>0</v>
      </c>
      <c r="L96" s="21"/>
    </row>
    <row r="97" spans="1:12" ht="25.5">
      <c r="A97" s="6"/>
      <c r="B97" s="7"/>
      <c r="C97" s="7" t="s">
        <v>75</v>
      </c>
      <c r="D97" s="35">
        <v>900.9</v>
      </c>
      <c r="E97" s="41">
        <v>699.1</v>
      </c>
      <c r="F97" s="14"/>
      <c r="G97" s="35"/>
      <c r="H97" s="35"/>
      <c r="I97" s="8"/>
      <c r="J97" s="8"/>
      <c r="K97" s="29"/>
      <c r="L97" s="22"/>
    </row>
    <row r="98" spans="1:12" s="2" customFormat="1" ht="51">
      <c r="A98" s="4" t="s">
        <v>71</v>
      </c>
      <c r="B98" s="5" t="s">
        <v>72</v>
      </c>
      <c r="C98" s="5" t="s">
        <v>105</v>
      </c>
      <c r="D98" s="34">
        <f aca="true" t="shared" si="30" ref="D98:K98">SUM(D99)</f>
        <v>903.2</v>
      </c>
      <c r="E98" s="34">
        <f t="shared" si="30"/>
        <v>756.6</v>
      </c>
      <c r="F98" s="34">
        <f t="shared" si="30"/>
        <v>0</v>
      </c>
      <c r="G98" s="34">
        <f t="shared" si="30"/>
        <v>0</v>
      </c>
      <c r="H98" s="34">
        <f t="shared" si="30"/>
        <v>0</v>
      </c>
      <c r="I98" s="34">
        <f t="shared" si="30"/>
        <v>0</v>
      </c>
      <c r="J98" s="34">
        <f t="shared" si="30"/>
        <v>0</v>
      </c>
      <c r="K98" s="34">
        <f t="shared" si="30"/>
        <v>0</v>
      </c>
      <c r="L98" s="21"/>
    </row>
    <row r="99" spans="1:12" ht="25.5">
      <c r="A99" s="6"/>
      <c r="B99" s="7"/>
      <c r="C99" s="7" t="s">
        <v>75</v>
      </c>
      <c r="D99" s="35">
        <v>903.2</v>
      </c>
      <c r="E99" s="41">
        <v>756.6</v>
      </c>
      <c r="F99" s="14"/>
      <c r="G99" s="35"/>
      <c r="H99" s="35"/>
      <c r="I99" s="8"/>
      <c r="J99" s="8"/>
      <c r="K99" s="29"/>
      <c r="L99" s="22"/>
    </row>
    <row r="100" spans="1:12" s="2" customFormat="1" ht="25.5">
      <c r="A100" s="4" t="s">
        <v>45</v>
      </c>
      <c r="B100" s="5" t="s">
        <v>46</v>
      </c>
      <c r="C100" s="5" t="s">
        <v>98</v>
      </c>
      <c r="D100" s="34">
        <f aca="true" t="shared" si="31" ref="D100:K100">SUM(D101:D103)</f>
        <v>227302.656</v>
      </c>
      <c r="E100" s="34">
        <f t="shared" si="31"/>
        <v>162609.83599999998</v>
      </c>
      <c r="F100" s="34">
        <f t="shared" si="31"/>
        <v>0</v>
      </c>
      <c r="G100" s="34">
        <f t="shared" si="31"/>
        <v>0</v>
      </c>
      <c r="H100" s="34">
        <f t="shared" si="31"/>
        <v>0</v>
      </c>
      <c r="I100" s="34">
        <f t="shared" si="31"/>
        <v>0</v>
      </c>
      <c r="J100" s="34">
        <f t="shared" si="31"/>
        <v>0</v>
      </c>
      <c r="K100" s="34">
        <f t="shared" si="31"/>
        <v>0</v>
      </c>
      <c r="L100" s="21"/>
    </row>
    <row r="101" spans="1:12" ht="12.75">
      <c r="A101" s="6"/>
      <c r="B101" s="7"/>
      <c r="C101" s="7" t="s">
        <v>74</v>
      </c>
      <c r="D101" s="35">
        <v>226414.634</v>
      </c>
      <c r="E101" s="41">
        <v>161938.414</v>
      </c>
      <c r="F101" s="14"/>
      <c r="G101" s="35"/>
      <c r="H101" s="35"/>
      <c r="I101" s="8"/>
      <c r="J101" s="8"/>
      <c r="K101" s="29"/>
      <c r="L101" s="22"/>
    </row>
    <row r="102" spans="1:12" ht="25.5">
      <c r="A102" s="6"/>
      <c r="B102" s="7"/>
      <c r="C102" s="7" t="s">
        <v>75</v>
      </c>
      <c r="D102" s="35">
        <v>458</v>
      </c>
      <c r="E102" s="41">
        <v>344.4</v>
      </c>
      <c r="F102" s="14"/>
      <c r="G102" s="35"/>
      <c r="H102" s="35"/>
      <c r="I102" s="8"/>
      <c r="J102" s="8"/>
      <c r="K102" s="29"/>
      <c r="L102" s="22"/>
    </row>
    <row r="103" spans="1:12" ht="51">
      <c r="A103" s="6"/>
      <c r="B103" s="7"/>
      <c r="C103" s="7" t="s">
        <v>76</v>
      </c>
      <c r="D103" s="35">
        <v>430.022</v>
      </c>
      <c r="E103" s="41">
        <v>327.022</v>
      </c>
      <c r="F103" s="14"/>
      <c r="G103" s="35"/>
      <c r="H103" s="35"/>
      <c r="I103" s="8"/>
      <c r="J103" s="8"/>
      <c r="K103" s="29"/>
      <c r="L103" s="22"/>
    </row>
    <row r="104" spans="1:12" s="2" customFormat="1" ht="51">
      <c r="A104" s="4" t="s">
        <v>47</v>
      </c>
      <c r="B104" s="5" t="s">
        <v>48</v>
      </c>
      <c r="C104" s="5" t="s">
        <v>99</v>
      </c>
      <c r="D104" s="34">
        <f aca="true" t="shared" si="32" ref="D104:K104">SUM(D105:D106)</f>
        <v>62194.367</v>
      </c>
      <c r="E104" s="34">
        <f t="shared" si="32"/>
        <v>48193.773</v>
      </c>
      <c r="F104" s="34">
        <f t="shared" si="32"/>
        <v>221.762</v>
      </c>
      <c r="G104" s="34">
        <f t="shared" si="32"/>
        <v>0</v>
      </c>
      <c r="H104" s="34">
        <f t="shared" si="32"/>
        <v>0</v>
      </c>
      <c r="I104" s="34">
        <f t="shared" si="32"/>
        <v>0</v>
      </c>
      <c r="J104" s="34">
        <f t="shared" si="32"/>
        <v>0</v>
      </c>
      <c r="K104" s="34">
        <f t="shared" si="32"/>
        <v>0</v>
      </c>
      <c r="L104" s="21"/>
    </row>
    <row r="105" spans="1:12" ht="12.75">
      <c r="A105" s="6"/>
      <c r="B105" s="7"/>
      <c r="C105" s="7" t="s">
        <v>74</v>
      </c>
      <c r="D105" s="35">
        <v>58156.277</v>
      </c>
      <c r="E105" s="41">
        <v>44906.483</v>
      </c>
      <c r="F105" s="35">
        <v>221.762</v>
      </c>
      <c r="G105" s="35"/>
      <c r="H105" s="35"/>
      <c r="I105" s="8"/>
      <c r="J105" s="8"/>
      <c r="K105" s="31"/>
      <c r="L105" s="22"/>
    </row>
    <row r="106" spans="1:12" ht="51">
      <c r="A106" s="6"/>
      <c r="B106" s="7"/>
      <c r="C106" s="7" t="s">
        <v>76</v>
      </c>
      <c r="D106" s="35">
        <v>4038.09</v>
      </c>
      <c r="E106" s="41">
        <v>3287.29</v>
      </c>
      <c r="F106" s="14"/>
      <c r="G106" s="35"/>
      <c r="H106" s="35"/>
      <c r="I106" s="8"/>
      <c r="J106" s="8"/>
      <c r="K106" s="29"/>
      <c r="L106" s="22"/>
    </row>
    <row r="107" spans="1:12" s="2" customFormat="1" ht="25.5">
      <c r="A107" s="4" t="s">
        <v>49</v>
      </c>
      <c r="B107" s="5" t="s">
        <v>50</v>
      </c>
      <c r="C107" s="5" t="s">
        <v>100</v>
      </c>
      <c r="D107" s="34">
        <f aca="true" t="shared" si="33" ref="D107:K107">SUM(D108:D109)</f>
        <v>15137.15</v>
      </c>
      <c r="E107" s="34">
        <f t="shared" si="33"/>
        <v>10611.949999999999</v>
      </c>
      <c r="F107" s="34">
        <f t="shared" si="33"/>
        <v>0</v>
      </c>
      <c r="G107" s="34">
        <f t="shared" si="33"/>
        <v>0</v>
      </c>
      <c r="H107" s="34">
        <f t="shared" si="33"/>
        <v>0</v>
      </c>
      <c r="I107" s="34">
        <f t="shared" si="33"/>
        <v>0</v>
      </c>
      <c r="J107" s="34">
        <f t="shared" si="33"/>
        <v>0</v>
      </c>
      <c r="K107" s="34">
        <f t="shared" si="33"/>
        <v>0</v>
      </c>
      <c r="L107" s="21"/>
    </row>
    <row r="108" spans="1:12" ht="12.75">
      <c r="A108" s="6"/>
      <c r="B108" s="7"/>
      <c r="C108" s="7" t="s">
        <v>74</v>
      </c>
      <c r="D108" s="35">
        <v>15133.6</v>
      </c>
      <c r="E108" s="41">
        <v>10608.4</v>
      </c>
      <c r="F108" s="14"/>
      <c r="G108" s="35"/>
      <c r="H108" s="35"/>
      <c r="I108" s="8"/>
      <c r="J108" s="8"/>
      <c r="K108" s="29"/>
      <c r="L108" s="22"/>
    </row>
    <row r="109" spans="1:12" ht="25.5">
      <c r="A109" s="6"/>
      <c r="B109" s="7"/>
      <c r="C109" s="7" t="s">
        <v>75</v>
      </c>
      <c r="D109" s="35">
        <v>3.55</v>
      </c>
      <c r="E109" s="41">
        <v>3.55</v>
      </c>
      <c r="F109" s="14"/>
      <c r="G109" s="35"/>
      <c r="H109" s="35"/>
      <c r="I109" s="8"/>
      <c r="J109" s="8"/>
      <c r="K109" s="29"/>
      <c r="L109" s="22"/>
    </row>
    <row r="110" spans="1:12" s="2" customFormat="1" ht="25.5">
      <c r="A110" s="4" t="s">
        <v>51</v>
      </c>
      <c r="B110" s="5" t="s">
        <v>52</v>
      </c>
      <c r="C110" s="5" t="s">
        <v>101</v>
      </c>
      <c r="D110" s="34">
        <f aca="true" t="shared" si="34" ref="D110:K110">SUM(D111:D112)</f>
        <v>3902.5</v>
      </c>
      <c r="E110" s="34">
        <f t="shared" si="34"/>
        <v>3101.5</v>
      </c>
      <c r="F110" s="34">
        <f t="shared" si="34"/>
        <v>0</v>
      </c>
      <c r="G110" s="34">
        <f t="shared" si="34"/>
        <v>0</v>
      </c>
      <c r="H110" s="34">
        <f t="shared" si="34"/>
        <v>0</v>
      </c>
      <c r="I110" s="34">
        <f t="shared" si="34"/>
        <v>0</v>
      </c>
      <c r="J110" s="34">
        <f t="shared" si="34"/>
        <v>0</v>
      </c>
      <c r="K110" s="34">
        <f t="shared" si="34"/>
        <v>0</v>
      </c>
      <c r="L110" s="21"/>
    </row>
    <row r="111" spans="1:12" ht="12.75">
      <c r="A111" s="6"/>
      <c r="B111" s="7"/>
      <c r="C111" s="7" t="s">
        <v>74</v>
      </c>
      <c r="D111" s="35">
        <v>3898.1</v>
      </c>
      <c r="E111" s="41">
        <v>3097.1</v>
      </c>
      <c r="F111" s="14"/>
      <c r="G111" s="35"/>
      <c r="H111" s="35"/>
      <c r="I111" s="8"/>
      <c r="J111" s="8"/>
      <c r="K111" s="29"/>
      <c r="L111" s="22"/>
    </row>
    <row r="112" spans="1:12" ht="25.5">
      <c r="A112" s="6"/>
      <c r="B112" s="7"/>
      <c r="C112" s="7" t="s">
        <v>75</v>
      </c>
      <c r="D112" s="35">
        <v>4.4</v>
      </c>
      <c r="E112" s="41">
        <v>4.4</v>
      </c>
      <c r="F112" s="14"/>
      <c r="G112" s="35"/>
      <c r="H112" s="35"/>
      <c r="I112" s="8"/>
      <c r="J112" s="8"/>
      <c r="K112" s="29"/>
      <c r="L112" s="22"/>
    </row>
    <row r="113" spans="1:12" s="2" customFormat="1" ht="12.75">
      <c r="A113" s="4" t="s">
        <v>53</v>
      </c>
      <c r="B113" s="5" t="s">
        <v>54</v>
      </c>
      <c r="C113" s="5" t="s">
        <v>102</v>
      </c>
      <c r="D113" s="34">
        <f aca="true" t="shared" si="35" ref="D113:K113">SUM(D114:D115)</f>
        <v>116253.02299999999</v>
      </c>
      <c r="E113" s="34">
        <f t="shared" si="35"/>
        <v>79842.62299999999</v>
      </c>
      <c r="F113" s="34">
        <f t="shared" si="35"/>
        <v>0</v>
      </c>
      <c r="G113" s="34">
        <f t="shared" si="35"/>
        <v>0</v>
      </c>
      <c r="H113" s="34">
        <f t="shared" si="35"/>
        <v>0</v>
      </c>
      <c r="I113" s="34">
        <f t="shared" si="35"/>
        <v>0</v>
      </c>
      <c r="J113" s="34">
        <f t="shared" si="35"/>
        <v>0</v>
      </c>
      <c r="K113" s="34">
        <f t="shared" si="35"/>
        <v>0</v>
      </c>
      <c r="L113" s="21"/>
    </row>
    <row r="114" spans="1:12" ht="12.75">
      <c r="A114" s="6"/>
      <c r="B114" s="7"/>
      <c r="C114" s="7" t="s">
        <v>74</v>
      </c>
      <c r="D114" s="35">
        <v>116251.233</v>
      </c>
      <c r="E114" s="41">
        <v>79840.833</v>
      </c>
      <c r="F114" s="14"/>
      <c r="G114" s="35"/>
      <c r="H114" s="35"/>
      <c r="I114" s="8"/>
      <c r="J114" s="8"/>
      <c r="K114" s="29"/>
      <c r="L114" s="22"/>
    </row>
    <row r="115" spans="1:12" ht="25.5">
      <c r="A115" s="6"/>
      <c r="B115" s="7"/>
      <c r="C115" s="7" t="s">
        <v>75</v>
      </c>
      <c r="D115" s="35">
        <v>1.79</v>
      </c>
      <c r="E115" s="41">
        <v>1.79</v>
      </c>
      <c r="F115" s="14"/>
      <c r="G115" s="35"/>
      <c r="H115" s="35"/>
      <c r="I115" s="8"/>
      <c r="J115" s="8"/>
      <c r="K115" s="29"/>
      <c r="L115" s="22"/>
    </row>
    <row r="116" spans="1:12" s="2" customFormat="1" ht="38.25">
      <c r="A116" s="4" t="s">
        <v>55</v>
      </c>
      <c r="B116" s="5" t="s">
        <v>56</v>
      </c>
      <c r="C116" s="5" t="s">
        <v>104</v>
      </c>
      <c r="D116" s="34">
        <f aca="true" t="shared" si="36" ref="D116:K116">SUM(D117:D118)</f>
        <v>523921.848</v>
      </c>
      <c r="E116" s="34">
        <f t="shared" si="36"/>
        <v>446827.537</v>
      </c>
      <c r="F116" s="34">
        <f t="shared" si="36"/>
        <v>0</v>
      </c>
      <c r="G116" s="34">
        <f t="shared" si="36"/>
        <v>0</v>
      </c>
      <c r="H116" s="34">
        <f t="shared" si="36"/>
        <v>0</v>
      </c>
      <c r="I116" s="34">
        <f t="shared" si="36"/>
        <v>0</v>
      </c>
      <c r="J116" s="34">
        <f t="shared" si="36"/>
        <v>0</v>
      </c>
      <c r="K116" s="34">
        <f t="shared" si="36"/>
        <v>0</v>
      </c>
      <c r="L116" s="21"/>
    </row>
    <row r="117" spans="1:12" ht="12.75">
      <c r="A117" s="6"/>
      <c r="B117" s="7"/>
      <c r="C117" s="7" t="s">
        <v>74</v>
      </c>
      <c r="D117" s="35">
        <v>195119.679</v>
      </c>
      <c r="E117" s="41">
        <v>170058.99</v>
      </c>
      <c r="F117" s="14"/>
      <c r="G117" s="35"/>
      <c r="H117" s="35"/>
      <c r="I117" s="8"/>
      <c r="J117" s="8"/>
      <c r="K117" s="29"/>
      <c r="L117" s="22"/>
    </row>
    <row r="118" spans="1:12" ht="25.5">
      <c r="A118" s="6"/>
      <c r="B118" s="7"/>
      <c r="C118" s="7" t="s">
        <v>75</v>
      </c>
      <c r="D118" s="35">
        <v>328802.169</v>
      </c>
      <c r="E118" s="41">
        <v>276768.547</v>
      </c>
      <c r="F118" s="14"/>
      <c r="G118" s="35"/>
      <c r="H118" s="35"/>
      <c r="I118" s="8"/>
      <c r="J118" s="8"/>
      <c r="K118" s="29"/>
      <c r="L118" s="22"/>
    </row>
    <row r="119" spans="1:12" s="2" customFormat="1" ht="38.25">
      <c r="A119" s="4" t="s">
        <v>57</v>
      </c>
      <c r="B119" s="5" t="s">
        <v>58</v>
      </c>
      <c r="C119" s="5" t="s">
        <v>103</v>
      </c>
      <c r="D119" s="34">
        <f aca="true" t="shared" si="37" ref="D119:K119">SUM(D120:D121)</f>
        <v>36521.855</v>
      </c>
      <c r="E119" s="34">
        <f t="shared" si="37"/>
        <v>17857.675000000003</v>
      </c>
      <c r="F119" s="34">
        <f t="shared" si="37"/>
        <v>0</v>
      </c>
      <c r="G119" s="34">
        <f t="shared" si="37"/>
        <v>0</v>
      </c>
      <c r="H119" s="34">
        <f t="shared" si="37"/>
        <v>0</v>
      </c>
      <c r="I119" s="34">
        <f t="shared" si="37"/>
        <v>0</v>
      </c>
      <c r="J119" s="34">
        <f t="shared" si="37"/>
        <v>0</v>
      </c>
      <c r="K119" s="34">
        <f t="shared" si="37"/>
        <v>0</v>
      </c>
      <c r="L119" s="21"/>
    </row>
    <row r="120" spans="1:12" ht="12.75">
      <c r="A120" s="6"/>
      <c r="B120" s="7"/>
      <c r="C120" s="7" t="s">
        <v>74</v>
      </c>
      <c r="D120" s="35">
        <v>35065.546</v>
      </c>
      <c r="E120" s="41">
        <v>16401.366</v>
      </c>
      <c r="F120" s="14"/>
      <c r="G120" s="35"/>
      <c r="H120" s="35"/>
      <c r="I120" s="8"/>
      <c r="J120" s="8"/>
      <c r="K120" s="29"/>
      <c r="L120" s="22"/>
    </row>
    <row r="121" spans="1:12" ht="25.5">
      <c r="A121" s="6"/>
      <c r="B121" s="7"/>
      <c r="C121" s="7" t="s">
        <v>75</v>
      </c>
      <c r="D121" s="35">
        <v>1456.309</v>
      </c>
      <c r="E121" s="41">
        <v>1456.309</v>
      </c>
      <c r="F121" s="14"/>
      <c r="G121" s="35"/>
      <c r="H121" s="35"/>
      <c r="I121" s="8"/>
      <c r="J121" s="8"/>
      <c r="K121" s="29"/>
      <c r="L121" s="22"/>
    </row>
    <row r="122" spans="1:12" s="2" customFormat="1" ht="12.75">
      <c r="A122" s="116" t="s">
        <v>122</v>
      </c>
      <c r="B122" s="117"/>
      <c r="C122" s="5"/>
      <c r="D122" s="34"/>
      <c r="E122" s="42"/>
      <c r="F122" s="13"/>
      <c r="G122" s="34"/>
      <c r="H122" s="34"/>
      <c r="I122" s="9"/>
      <c r="J122" s="9"/>
      <c r="K122" s="29"/>
      <c r="L122" s="21"/>
    </row>
    <row r="123" spans="1:12" s="2" customFormat="1" ht="12.75">
      <c r="A123" s="116" t="s">
        <v>121</v>
      </c>
      <c r="B123" s="117"/>
      <c r="C123" s="5"/>
      <c r="D123" s="34">
        <v>512988.68</v>
      </c>
      <c r="E123" s="42">
        <v>512988.68</v>
      </c>
      <c r="F123" s="13"/>
      <c r="G123" s="34"/>
      <c r="H123" s="34"/>
      <c r="I123" s="9"/>
      <c r="J123" s="9"/>
      <c r="K123" s="29"/>
      <c r="L123" s="21"/>
    </row>
    <row r="124" spans="1:12" s="2" customFormat="1" ht="12.75">
      <c r="A124" s="116" t="s">
        <v>120</v>
      </c>
      <c r="B124" s="117"/>
      <c r="C124" s="5"/>
      <c r="D124" s="34">
        <v>33255.812</v>
      </c>
      <c r="E124" s="42">
        <v>17478.923</v>
      </c>
      <c r="F124" s="13"/>
      <c r="G124" s="34"/>
      <c r="H124" s="34"/>
      <c r="I124" s="9"/>
      <c r="J124" s="9"/>
      <c r="K124" s="29"/>
      <c r="L124" s="21"/>
    </row>
    <row r="125" spans="1:12" s="18" customFormat="1" ht="12.75">
      <c r="A125" s="15"/>
      <c r="B125" s="16" t="s">
        <v>119</v>
      </c>
      <c r="C125" s="16" t="s">
        <v>74</v>
      </c>
      <c r="D125" s="36">
        <f>D8+D12+D14+D17+D20+D24+D27+D31+D35+D39+D42+D45+D48+D51+D54+D57+D60+D63+D67+D71+D74+D77+D80+D84+D101+D105+D108+D111+D114+D117+D120+D124</f>
        <v>10054555.108000001</v>
      </c>
      <c r="E125" s="36">
        <f aca="true" t="shared" si="38" ref="E125:K125">E8+E12+E14+E17+E20+E24+E27+E31+E35+E39+E42+E45+E48+E51+E54+E57+E60+E63+E67+E71+E74+E77+E80+E84+E101+E105+E108+E111+E114+E117+E120+E124</f>
        <v>7171648.512</v>
      </c>
      <c r="F125" s="36">
        <f t="shared" si="38"/>
        <v>117334.614</v>
      </c>
      <c r="G125" s="36">
        <f t="shared" si="38"/>
        <v>0</v>
      </c>
      <c r="H125" s="36">
        <f t="shared" si="38"/>
        <v>0</v>
      </c>
      <c r="I125" s="36">
        <f t="shared" si="38"/>
        <v>0</v>
      </c>
      <c r="J125" s="36">
        <f t="shared" si="38"/>
        <v>0</v>
      </c>
      <c r="K125" s="36">
        <f t="shared" si="38"/>
        <v>0</v>
      </c>
      <c r="L125" s="24"/>
    </row>
    <row r="126" spans="1:12" s="18" customFormat="1" ht="25.5">
      <c r="A126" s="15"/>
      <c r="B126" s="16" t="s">
        <v>119</v>
      </c>
      <c r="C126" s="16" t="s">
        <v>75</v>
      </c>
      <c r="D126" s="36">
        <f aca="true" t="shared" si="39" ref="D126:K126">D10++D15+D18+D21+D28+D32+D36+D40+D43+D46+D49+D52+D55+D58+D61+D64+D68+D72+D75+D78+D81+D85+D87+D89+D91+D93+D95+D97+D99+D102+D109+D112+D115+D118+D121+D123</f>
        <v>4194304.704</v>
      </c>
      <c r="E126" s="36">
        <f t="shared" si="39"/>
        <v>3335078.0549999997</v>
      </c>
      <c r="F126" s="36">
        <f t="shared" si="39"/>
        <v>0</v>
      </c>
      <c r="G126" s="36">
        <f t="shared" si="39"/>
        <v>0</v>
      </c>
      <c r="H126" s="36">
        <f t="shared" si="39"/>
        <v>0</v>
      </c>
      <c r="I126" s="36">
        <f t="shared" si="39"/>
        <v>0</v>
      </c>
      <c r="J126" s="36">
        <f t="shared" si="39"/>
        <v>0</v>
      </c>
      <c r="K126" s="36">
        <f t="shared" si="39"/>
        <v>0</v>
      </c>
      <c r="L126" s="24"/>
    </row>
    <row r="127" spans="1:12" s="18" customFormat="1" ht="51">
      <c r="A127" s="15"/>
      <c r="B127" s="16" t="s">
        <v>119</v>
      </c>
      <c r="C127" s="16" t="s">
        <v>76</v>
      </c>
      <c r="D127" s="36">
        <f aca="true" t="shared" si="40" ref="D127:K127">D9+D22+D25+D29+D33+D37+D65+D69+D82+D103+D106</f>
        <v>1129500.983</v>
      </c>
      <c r="E127" s="36">
        <f t="shared" si="40"/>
        <v>859398.4920000001</v>
      </c>
      <c r="F127" s="36">
        <f t="shared" si="40"/>
        <v>0</v>
      </c>
      <c r="G127" s="36">
        <f t="shared" si="40"/>
        <v>0</v>
      </c>
      <c r="H127" s="36">
        <f t="shared" si="40"/>
        <v>0</v>
      </c>
      <c r="I127" s="36">
        <f t="shared" si="40"/>
        <v>0</v>
      </c>
      <c r="J127" s="36">
        <f t="shared" si="40"/>
        <v>0</v>
      </c>
      <c r="K127" s="36">
        <f t="shared" si="40"/>
        <v>0</v>
      </c>
      <c r="L127" s="24"/>
    </row>
    <row r="128" spans="1:12" s="18" customFormat="1" ht="12.75">
      <c r="A128" s="19"/>
      <c r="B128" s="16" t="s">
        <v>73</v>
      </c>
      <c r="C128" s="19"/>
      <c r="D128" s="37">
        <f aca="true" t="shared" si="41" ref="D128:K128">SUM(D125:D127)</f>
        <v>15378360.795000002</v>
      </c>
      <c r="E128" s="37">
        <f t="shared" si="41"/>
        <v>11366125.059</v>
      </c>
      <c r="F128" s="37">
        <f t="shared" si="41"/>
        <v>117334.614</v>
      </c>
      <c r="G128" s="37">
        <f t="shared" si="41"/>
        <v>0</v>
      </c>
      <c r="H128" s="37">
        <f t="shared" si="41"/>
        <v>0</v>
      </c>
      <c r="I128" s="37">
        <f t="shared" si="41"/>
        <v>0</v>
      </c>
      <c r="J128" s="37">
        <f t="shared" si="41"/>
        <v>0</v>
      </c>
      <c r="K128" s="37">
        <f t="shared" si="41"/>
        <v>0</v>
      </c>
      <c r="L128" s="24"/>
    </row>
    <row r="129" spans="4:11" ht="12.75">
      <c r="D129" s="38"/>
      <c r="E129" s="38"/>
      <c r="F129" s="11"/>
      <c r="G129" s="38"/>
      <c r="H129" s="38"/>
      <c r="K129" s="32"/>
    </row>
    <row r="130" spans="2:10" ht="12.75" customHeight="1">
      <c r="B130" s="1" t="s">
        <v>130</v>
      </c>
      <c r="D130" s="39"/>
      <c r="F130" s="25"/>
      <c r="G130" s="39"/>
      <c r="H130" s="39"/>
      <c r="I130" s="17"/>
      <c r="J130" s="17"/>
    </row>
    <row r="131" ht="12.75" customHeight="1"/>
  </sheetData>
  <mergeCells count="20">
    <mergeCell ref="A123:B123"/>
    <mergeCell ref="A122:B122"/>
    <mergeCell ref="B4:B6"/>
    <mergeCell ref="C4:C6"/>
    <mergeCell ref="I5:I6"/>
    <mergeCell ref="J5:J6"/>
    <mergeCell ref="A2:L2"/>
    <mergeCell ref="A4:A6"/>
    <mergeCell ref="D4:F4"/>
    <mergeCell ref="G4:H4"/>
    <mergeCell ref="L7:L8"/>
    <mergeCell ref="L16:L17"/>
    <mergeCell ref="A124:B124"/>
    <mergeCell ref="I4:J4"/>
    <mergeCell ref="K4:K6"/>
    <mergeCell ref="L4:L6"/>
    <mergeCell ref="D5:D6"/>
    <mergeCell ref="E5:F5"/>
    <mergeCell ref="G5:G6"/>
    <mergeCell ref="H5:H6"/>
  </mergeCells>
  <printOptions/>
  <pageMargins left="0.3937007874015748" right="0.3937007874015748" top="0.3937007874015748" bottom="0.3937007874015748" header="0.5118110236220472" footer="0.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333-149</cp:lastModifiedBy>
  <cp:lastPrinted>2007-09-10T10:09:10Z</cp:lastPrinted>
  <dcterms:created xsi:type="dcterms:W3CDTF">2002-03-11T10:22:12Z</dcterms:created>
  <dcterms:modified xsi:type="dcterms:W3CDTF">2007-10-12T09:44:47Z</dcterms:modified>
  <cp:category/>
  <cp:version/>
  <cp:contentType/>
  <cp:contentStatus/>
</cp:coreProperties>
</file>