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70" windowWidth="14880" windowHeight="1170" activeTab="0"/>
  </bookViews>
  <sheets>
    <sheet name="на 01.02.2018" sheetId="1" r:id="rId1"/>
  </sheets>
  <definedNames>
    <definedName name="_xlnm.Print_Titles" localSheetId="0">'на 01.02.2018'!$4:$5</definedName>
  </definedNames>
  <calcPr fullCalcOnLoad="1"/>
</workbook>
</file>

<file path=xl/sharedStrings.xml><?xml version="1.0" encoding="utf-8"?>
<sst xmlns="http://schemas.openxmlformats.org/spreadsheetml/2006/main" count="703" uniqueCount="156">
  <si>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</si>
  <si>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</si>
  <si>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</si>
  <si>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</si>
  <si>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</si>
  <si>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</si>
  <si>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</si>
  <si>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</si>
  <si>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</si>
  <si>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</si>
  <si>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</si>
  <si>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</si>
  <si>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</si>
  <si>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</si>
  <si>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</si>
  <si>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</si>
  <si>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</si>
  <si>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</si>
  <si>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</si>
  <si>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</si>
  <si>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</si>
  <si>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</si>
  <si>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</si>
  <si>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</si>
  <si>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</si>
  <si>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</si>
  <si>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</si>
  <si>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</si>
  <si>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</si>
  <si>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</si>
  <si>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</si>
  <si>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</si>
  <si>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</si>
  <si>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</si>
  <si>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</si>
  <si>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</si>
  <si>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</si>
  <si>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</si>
  <si>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</si>
  <si>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</si>
  <si>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</si>
  <si>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</si>
  <si>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</si>
  <si>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</si>
  <si>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</si>
  <si>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</si>
  <si>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</si>
  <si>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</si>
  <si>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</si>
  <si>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</si>
  <si>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</si>
  <si>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</si>
  <si>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</si>
  <si>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</si>
  <si>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</si>
  <si>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</si>
  <si>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</si>
  <si>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</si>
  <si>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</si>
  <si>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</si>
  <si>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</si>
  <si>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</si>
  <si>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</si>
  <si>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</si>
  <si>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</si>
  <si>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</si>
  <si>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</si>
  <si>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</si>
  <si>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</si>
  <si>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</si>
  <si>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</si>
  <si>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</si>
  <si>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</si>
  <si>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</si>
  <si>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</si>
  <si>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</si>
  <si>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</si>
  <si>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</si>
  <si>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</si>
  <si>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</si>
  <si>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</si>
  <si>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</si>
  <si>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</si>
  <si>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</si>
  <si>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</si>
  <si>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</si>
  <si>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</si>
  <si>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</si>
  <si>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</si>
  <si>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</si>
  <si>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</si>
  <si>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</si>
  <si>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</si>
  <si>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</si>
  <si>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</si>
  <si>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</si>
  <si>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</si>
  <si>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</si>
  <si>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</si>
  <si>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</si>
  <si>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</si>
  <si>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</si>
  <si>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</si>
  <si>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</si>
  <si>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</si>
  <si>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</si>
  <si>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</si>
  <si>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</si>
  <si>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</si>
  <si>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</si>
  <si>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</si>
  <si>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</si>
  <si>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</si>
  <si>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</si>
  <si>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</si>
  <si>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</si>
  <si>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</si>
  <si>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</si>
  <si>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</si>
  <si>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</si>
  <si>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</si>
  <si>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</si>
  <si>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</si>
  <si>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</si>
  <si>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</si>
  <si>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</si>
  <si>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</si>
  <si>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</si>
  <si>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</si>
  <si>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</si>
  <si>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</si>
  <si>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</si>
  <si>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</si>
  <si>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</si>
  <si>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</si>
  <si>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</si>
  <si>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</si>
  <si>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</si>
  <si>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</si>
  <si>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</si>
  <si>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</si>
  <si>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</si>
  <si>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</si>
  <si>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План января 2018 года</t>
  </si>
  <si>
    <t xml:space="preserve">Уточненный годовой план на 2018 год </t>
  </si>
  <si>
    <t>Оперативный анализ  поступления доходов за январь 2018 года</t>
  </si>
  <si>
    <t>Оперативный анализ исполнения бюджета города Перми по доходам на 1 февраля 2018 года</t>
  </si>
  <si>
    <t xml:space="preserve">Факт на 01.02.2017г.  </t>
  </si>
  <si>
    <t xml:space="preserve">Факт на 01.02.2018г. </t>
  </si>
  <si>
    <t xml:space="preserve">Откл. факта отч.пер. от плана января 2018 года </t>
  </si>
  <si>
    <t>% исполн. плана января 2018 года</t>
  </si>
  <si>
    <t>% исполн. плана 2018 года</t>
  </si>
  <si>
    <t>Откл. факта 2018г. от факта 2017г.</t>
  </si>
  <si>
    <t>% факта 2018г. к факту 2017г.</t>
  </si>
  <si>
    <t>Откл. факта отч.пер. от плана января 2018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</si>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</sst>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3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4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4" fillId="0" borderId="0" xfId="43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3" fillId="0" borderId="10" xfId="43" applyNumberFormat="1" applyFont="1" applyFill="1" applyBorder="1" applyAlignment="1">
      <alignment horizontal="center" vertical="center" wrapText="1"/>
    </xf>
    <xf numFmtId="170" fontId="3" fillId="0" borderId="12" xfId="43" applyFont="1" applyFill="1" applyBorder="1" applyAlignment="1">
      <alignment horizontal="center" vertical="top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3" fontId="0" fillId="0" borderId="12" xfId="0" applyNumberFormat="1" applyFont="1" applyFill="1" applyBorder="1" applyAlignment="1">
      <alignment horizontal="center" vertical="top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10" fillId="0" borderId="12" xfId="0" applyNumberFormat="1" applyFont="1" applyFill="1" applyBorder="1" applyAlignment="1">
      <alignment horizontal="center"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6"/>
  <sheetViews>
    <sheetView tabSelected="1" zoomScale="90" zoomScaleNormal="90" zoomScaleSheetLayoutView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5" hidden="1" customWidth="1"/>
    <col min="4" max="4" width="58.50390625" style="29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6" customWidth="1"/>
    <col min="9" max="9" width="12.25390625" style="41" customWidth="1"/>
    <col min="10" max="10" width="9.375" style="41" customWidth="1"/>
    <col min="11" max="11" width="8.625" style="41" customWidth="1"/>
    <col min="12" max="12" width="10.375" style="41" customWidth="1"/>
    <col min="13" max="13" width="9.125" style="41" customWidth="1"/>
    <col min="14" max="16384" width="15.25390625" style="7" customWidth="1"/>
  </cols>
  <sheetData>
    <row r="1" spans="1:13" ht="18.75">
      <c r="A1" s="67" t="s">
        <v>43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69"/>
    </row>
    <row r="2" spans="1:13" ht="18.75">
      <c r="A2" s="79" t="s">
        <v>146</v>
      </c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4:13" ht="15.75">
      <c r="D3" s="24"/>
      <c r="H3" s="42"/>
      <c r="J3" s="42"/>
      <c r="L3" s="42"/>
      <c r="M3" s="42" t="s">
        <v>42</v>
      </c>
    </row>
    <row r="4" spans="1:13" ht="45" customHeight="1">
      <c r="A4" s="81" t="s">
        <v>0</v>
      </c>
      <c r="B4" s="83" t="s">
        <v>56</v>
      </c>
      <c r="C4" s="85" t="s">
        <v>1</v>
      </c>
      <c r="D4" s="85" t="s">
        <v>57</v>
      </c>
      <c r="E4" s="75" t="s">
        <v>147</v>
      </c>
      <c r="F4" s="86" t="s">
        <v>144</v>
      </c>
      <c r="G4" s="74" t="s">
        <v>143</v>
      </c>
      <c r="H4" s="73" t="s">
        <v>148</v>
      </c>
      <c r="I4" s="73" t="s">
        <v>149</v>
      </c>
      <c r="J4" s="73" t="s">
        <v>150</v>
      </c>
      <c r="K4" s="73" t="s">
        <v>151</v>
      </c>
      <c r="L4" s="73" t="s">
        <v>152</v>
      </c>
      <c r="M4" s="73" t="s">
        <v>153</v>
      </c>
    </row>
    <row r="5" spans="1:13" ht="41.25" customHeight="1">
      <c r="A5" s="82"/>
      <c r="B5" s="84"/>
      <c r="C5" s="85"/>
      <c r="D5" s="85"/>
      <c r="E5" s="75"/>
      <c r="F5" s="86"/>
      <c r="G5" s="74"/>
      <c r="H5" s="73"/>
      <c r="I5" s="73"/>
      <c r="J5" s="73"/>
      <c r="K5" s="73"/>
      <c r="L5" s="73"/>
      <c r="M5" s="73"/>
    </row>
    <row r="6" spans="1:13" ht="65.25" customHeight="1">
      <c r="A6" s="70" t="s">
        <v>2</v>
      </c>
      <c r="B6" s="70" t="s">
        <v>59</v>
      </c>
      <c r="C6" s="31" t="s">
        <v>101</v>
      </c>
      <c r="D6" s="11" t="s">
        <v>102</v>
      </c>
      <c r="E6" s="11"/>
      <c r="F6" s="11">
        <v>547.3</v>
      </c>
      <c r="G6" s="11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56.25" customHeight="1">
      <c r="A7" s="71"/>
      <c r="B7" s="71"/>
      <c r="C7" s="31" t="s">
        <v>134</v>
      </c>
      <c r="D7" s="11" t="s">
        <v>135</v>
      </c>
      <c r="E7" s="11">
        <v>27316.4</v>
      </c>
      <c r="F7" s="11">
        <v>113786.1</v>
      </c>
      <c r="G7" s="11">
        <v>6000</v>
      </c>
      <c r="H7" s="11">
        <v>8397.9</v>
      </c>
      <c r="I7" s="11">
        <f aca="true" t="shared" si="0" ref="I7:I71">H7-G7</f>
        <v>2397.8999999999996</v>
      </c>
      <c r="J7" s="11">
        <f aca="true" t="shared" si="1" ref="J7:J63">H7/G7*100</f>
        <v>139.96499999999997</v>
      </c>
      <c r="K7" s="11">
        <f aca="true" t="shared" si="2" ref="K7:K70">H7/F7*100</f>
        <v>7.380426959004659</v>
      </c>
      <c r="L7" s="11">
        <f aca="true" t="shared" si="3" ref="L7:L71">H7-E7</f>
        <v>-18918.5</v>
      </c>
      <c r="M7" s="11">
        <f aca="true" t="shared" si="4" ref="M7:M71">H7/E7*100</f>
        <v>30.743070097084534</v>
      </c>
    </row>
    <row r="8" spans="1:13" ht="47.25" hidden="1">
      <c r="A8" s="71"/>
      <c r="B8" s="71"/>
      <c r="C8" s="31" t="s">
        <v>129</v>
      </c>
      <c r="D8" s="11" t="s">
        <v>128</v>
      </c>
      <c r="E8" s="11"/>
      <c r="F8" s="11"/>
      <c r="G8" s="11"/>
      <c r="H8" s="11"/>
      <c r="I8" s="11">
        <f t="shared" si="0"/>
        <v>0</v>
      </c>
      <c r="J8" s="11" t="e">
        <f t="shared" si="1"/>
        <v>#DIV/0!</v>
      </c>
      <c r="K8" s="11" t="e">
        <f t="shared" si="2"/>
        <v>#DIV/0!</v>
      </c>
      <c r="L8" s="11">
        <f t="shared" si="3"/>
        <v>0</v>
      </c>
      <c r="M8" s="11" t="e">
        <f t="shared" si="4"/>
        <v>#DIV/0!</v>
      </c>
    </row>
    <row r="9" spans="1:13" ht="78.75">
      <c r="A9" s="71"/>
      <c r="B9" s="71"/>
      <c r="C9" s="33" t="s">
        <v>103</v>
      </c>
      <c r="D9" s="15" t="s">
        <v>85</v>
      </c>
      <c r="E9" s="11"/>
      <c r="F9" s="11">
        <v>557</v>
      </c>
      <c r="G9" s="11">
        <v>29.2</v>
      </c>
      <c r="H9" s="11">
        <v>30.1</v>
      </c>
      <c r="I9" s="11">
        <f t="shared" si="0"/>
        <v>0.9000000000000021</v>
      </c>
      <c r="J9" s="11">
        <f t="shared" si="1"/>
        <v>103.08219178082192</v>
      </c>
      <c r="K9" s="11">
        <f t="shared" si="2"/>
        <v>5.403949730700179</v>
      </c>
      <c r="L9" s="11">
        <f t="shared" si="3"/>
        <v>30.1</v>
      </c>
      <c r="M9" s="11"/>
    </row>
    <row r="10" spans="1:13" ht="31.5">
      <c r="A10" s="71"/>
      <c r="B10" s="71"/>
      <c r="C10" s="31" t="s">
        <v>89</v>
      </c>
      <c r="D10" s="15" t="s">
        <v>130</v>
      </c>
      <c r="E10" s="11">
        <v>11.4</v>
      </c>
      <c r="F10" s="11"/>
      <c r="G10" s="11"/>
      <c r="H10" s="11">
        <v>22.8</v>
      </c>
      <c r="I10" s="11">
        <f t="shared" si="0"/>
        <v>22.8</v>
      </c>
      <c r="J10" s="11"/>
      <c r="K10" s="11"/>
      <c r="L10" s="11">
        <f t="shared" si="3"/>
        <v>11.4</v>
      </c>
      <c r="M10" s="11">
        <f t="shared" si="4"/>
        <v>200</v>
      </c>
    </row>
    <row r="11" spans="1:13" ht="78.75">
      <c r="A11" s="71"/>
      <c r="B11" s="71"/>
      <c r="C11" s="31" t="s">
        <v>131</v>
      </c>
      <c r="D11" s="16" t="s">
        <v>142</v>
      </c>
      <c r="E11" s="11">
        <v>4190.8</v>
      </c>
      <c r="F11" s="11">
        <v>178316.8</v>
      </c>
      <c r="G11" s="11">
        <v>2867.9</v>
      </c>
      <c r="H11" s="11">
        <v>3689.1</v>
      </c>
      <c r="I11" s="11">
        <f t="shared" si="0"/>
        <v>821.1999999999998</v>
      </c>
      <c r="J11" s="11">
        <f t="shared" si="1"/>
        <v>128.63419226611805</v>
      </c>
      <c r="K11" s="11">
        <f t="shared" si="2"/>
        <v>2.068846008901012</v>
      </c>
      <c r="L11" s="11">
        <f t="shared" si="3"/>
        <v>-501.7000000000003</v>
      </c>
      <c r="M11" s="11">
        <f t="shared" si="4"/>
        <v>88.02853870382744</v>
      </c>
    </row>
    <row r="12" spans="1:13" ht="15.75">
      <c r="A12" s="71"/>
      <c r="B12" s="71"/>
      <c r="C12" s="31" t="s">
        <v>3</v>
      </c>
      <c r="D12" s="15" t="s">
        <v>4</v>
      </c>
      <c r="E12" s="11"/>
      <c r="F12" s="11"/>
      <c r="G12" s="11"/>
      <c r="H12" s="11">
        <v>13</v>
      </c>
      <c r="I12" s="11">
        <f t="shared" si="0"/>
        <v>13</v>
      </c>
      <c r="J12" s="11"/>
      <c r="K12" s="11"/>
      <c r="L12" s="11">
        <f t="shared" si="3"/>
        <v>13</v>
      </c>
      <c r="M12" s="11"/>
    </row>
    <row r="13" spans="1:13" ht="15.75" hidden="1">
      <c r="A13" s="71"/>
      <c r="B13" s="71"/>
      <c r="C13" s="31" t="s">
        <v>104</v>
      </c>
      <c r="D13" s="15" t="s">
        <v>5</v>
      </c>
      <c r="E13" s="11"/>
      <c r="F13" s="11"/>
      <c r="G13" s="11"/>
      <c r="H13" s="11"/>
      <c r="I13" s="11">
        <f t="shared" si="0"/>
        <v>0</v>
      </c>
      <c r="J13" s="11" t="e">
        <f t="shared" si="1"/>
        <v>#DIV/0!</v>
      </c>
      <c r="K13" s="11" t="e">
        <f t="shared" si="2"/>
        <v>#DIV/0!</v>
      </c>
      <c r="L13" s="11">
        <f t="shared" si="3"/>
        <v>0</v>
      </c>
      <c r="M13" s="11" t="e">
        <f t="shared" si="4"/>
        <v>#DIV/0!</v>
      </c>
    </row>
    <row r="14" spans="1:13" ht="15.75" hidden="1">
      <c r="A14" s="71"/>
      <c r="B14" s="71"/>
      <c r="C14" s="31" t="s">
        <v>105</v>
      </c>
      <c r="D14" s="15" t="s">
        <v>30</v>
      </c>
      <c r="E14" s="11"/>
      <c r="F14" s="11"/>
      <c r="G14" s="11"/>
      <c r="H14" s="11"/>
      <c r="I14" s="11">
        <f t="shared" si="0"/>
        <v>0</v>
      </c>
      <c r="J14" s="11" t="e">
        <f t="shared" si="1"/>
        <v>#DIV/0!</v>
      </c>
      <c r="K14" s="11" t="e">
        <f t="shared" si="2"/>
        <v>#DIV/0!</v>
      </c>
      <c r="L14" s="11">
        <f t="shared" si="3"/>
        <v>0</v>
      </c>
      <c r="M14" s="11" t="e">
        <f t="shared" si="4"/>
        <v>#DIV/0!</v>
      </c>
    </row>
    <row r="15" spans="1:13" ht="31.5" hidden="1">
      <c r="A15" s="71"/>
      <c r="B15" s="71"/>
      <c r="C15" s="31" t="s">
        <v>107</v>
      </c>
      <c r="D15" s="16" t="s">
        <v>108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31.5">
      <c r="A16" s="71"/>
      <c r="B16" s="71"/>
      <c r="C16" s="31" t="s">
        <v>91</v>
      </c>
      <c r="D16" s="15" t="s">
        <v>112</v>
      </c>
      <c r="E16" s="11">
        <v>-5530.1</v>
      </c>
      <c r="F16" s="11"/>
      <c r="G16" s="11"/>
      <c r="H16" s="11">
        <v>-5530</v>
      </c>
      <c r="I16" s="11">
        <f t="shared" si="0"/>
        <v>-5530</v>
      </c>
      <c r="J16" s="11"/>
      <c r="K16" s="11"/>
      <c r="L16" s="11">
        <f t="shared" si="3"/>
        <v>0.1000000000003638</v>
      </c>
      <c r="M16" s="11">
        <f t="shared" si="4"/>
        <v>99.99819171443554</v>
      </c>
    </row>
    <row r="17" spans="1:13" s="1" customFormat="1" ht="15.75">
      <c r="A17" s="72"/>
      <c r="B17" s="72"/>
      <c r="C17" s="32"/>
      <c r="D17" s="23" t="s">
        <v>10</v>
      </c>
      <c r="E17" s="3">
        <f>SUM(E6:E11,E12:E16)</f>
        <v>25988.5</v>
      </c>
      <c r="F17" s="3">
        <f>SUM(F6:F11,F12:F16)</f>
        <v>293207.2</v>
      </c>
      <c r="G17" s="3">
        <f>SUM(G6:G11,G12:G16)</f>
        <v>8897.1</v>
      </c>
      <c r="H17" s="3">
        <f>SUM(H6:H11,H12:H16)</f>
        <v>6622.9</v>
      </c>
      <c r="I17" s="3">
        <f t="shared" si="0"/>
        <v>-2274.2000000000007</v>
      </c>
      <c r="J17" s="3">
        <f t="shared" si="1"/>
        <v>74.43886210113408</v>
      </c>
      <c r="K17" s="3">
        <f t="shared" si="2"/>
        <v>2.2587780927617054</v>
      </c>
      <c r="L17" s="3">
        <f t="shared" si="3"/>
        <v>-19365.6</v>
      </c>
      <c r="M17" s="3">
        <f t="shared" si="4"/>
        <v>25.48396406102699</v>
      </c>
    </row>
    <row r="18" spans="1:13" ht="78.75" hidden="1">
      <c r="A18" s="70" t="s">
        <v>7</v>
      </c>
      <c r="B18" s="70" t="s">
        <v>60</v>
      </c>
      <c r="C18" s="33" t="s">
        <v>103</v>
      </c>
      <c r="D18" s="11" t="s">
        <v>85</v>
      </c>
      <c r="E18" s="11"/>
      <c r="F18" s="11"/>
      <c r="G18" s="11"/>
      <c r="H18" s="11"/>
      <c r="I18" s="11">
        <f t="shared" si="0"/>
        <v>0</v>
      </c>
      <c r="J18" s="11" t="e">
        <f t="shared" si="1"/>
        <v>#DIV/0!</v>
      </c>
      <c r="K18" s="11" t="e">
        <f t="shared" si="2"/>
        <v>#DIV/0!</v>
      </c>
      <c r="L18" s="11">
        <f t="shared" si="3"/>
        <v>0</v>
      </c>
      <c r="M18" s="11" t="e">
        <f t="shared" si="4"/>
        <v>#DIV/0!</v>
      </c>
    </row>
    <row r="19" spans="1:13" ht="31.5">
      <c r="A19" s="71"/>
      <c r="B19" s="71"/>
      <c r="C19" s="31" t="s">
        <v>89</v>
      </c>
      <c r="D19" s="15" t="s">
        <v>130</v>
      </c>
      <c r="E19" s="11">
        <v>8</v>
      </c>
      <c r="F19" s="11"/>
      <c r="G19" s="11"/>
      <c r="H19" s="11">
        <v>5</v>
      </c>
      <c r="I19" s="11">
        <f t="shared" si="0"/>
        <v>5</v>
      </c>
      <c r="J19" s="11"/>
      <c r="K19" s="11"/>
      <c r="L19" s="11">
        <f t="shared" si="3"/>
        <v>-3</v>
      </c>
      <c r="M19" s="11">
        <f t="shared" si="4"/>
        <v>62.5</v>
      </c>
    </row>
    <row r="20" spans="1:13" ht="15.75">
      <c r="A20" s="71"/>
      <c r="B20" s="71"/>
      <c r="C20" s="31" t="s">
        <v>3</v>
      </c>
      <c r="D20" s="15" t="s">
        <v>4</v>
      </c>
      <c r="E20" s="11">
        <v>10</v>
      </c>
      <c r="F20" s="11"/>
      <c r="G20" s="11"/>
      <c r="H20" s="11">
        <v>21</v>
      </c>
      <c r="I20" s="11">
        <f t="shared" si="0"/>
        <v>21</v>
      </c>
      <c r="J20" s="11"/>
      <c r="K20" s="11"/>
      <c r="L20" s="11">
        <f t="shared" si="3"/>
        <v>11</v>
      </c>
      <c r="M20" s="11">
        <f t="shared" si="4"/>
        <v>210</v>
      </c>
    </row>
    <row r="21" spans="1:13" ht="15.75">
      <c r="A21" s="71"/>
      <c r="B21" s="71"/>
      <c r="C21" s="31" t="s">
        <v>104</v>
      </c>
      <c r="D21" s="15" t="s">
        <v>5</v>
      </c>
      <c r="E21" s="11">
        <v>5</v>
      </c>
      <c r="F21" s="11"/>
      <c r="G21" s="11"/>
      <c r="H21" s="11">
        <v>-4.7</v>
      </c>
      <c r="I21" s="11">
        <f t="shared" si="0"/>
        <v>-4.7</v>
      </c>
      <c r="J21" s="11"/>
      <c r="K21" s="11"/>
      <c r="L21" s="11">
        <f t="shared" si="3"/>
        <v>-9.7</v>
      </c>
      <c r="M21" s="11">
        <f t="shared" si="4"/>
        <v>-94</v>
      </c>
    </row>
    <row r="22" spans="1:13" ht="15.75">
      <c r="A22" s="71"/>
      <c r="B22" s="71"/>
      <c r="C22" s="31" t="s">
        <v>87</v>
      </c>
      <c r="D22" s="53" t="s">
        <v>106</v>
      </c>
      <c r="E22" s="11">
        <v>24236.8</v>
      </c>
      <c r="F22" s="11">
        <v>355543.6</v>
      </c>
      <c r="G22" s="11">
        <v>28783</v>
      </c>
      <c r="H22" s="11">
        <v>28783</v>
      </c>
      <c r="I22" s="11">
        <f t="shared" si="0"/>
        <v>0</v>
      </c>
      <c r="J22" s="11">
        <f t="shared" si="1"/>
        <v>100</v>
      </c>
      <c r="K22" s="11">
        <f t="shared" si="2"/>
        <v>8.09549096088356</v>
      </c>
      <c r="L22" s="11">
        <f t="shared" si="3"/>
        <v>4546.200000000001</v>
      </c>
      <c r="M22" s="11">
        <f t="shared" si="4"/>
        <v>118.75742672299974</v>
      </c>
    </row>
    <row r="23" spans="1:13" ht="31.5" hidden="1">
      <c r="A23" s="71"/>
      <c r="B23" s="71"/>
      <c r="C23" s="31" t="s">
        <v>107</v>
      </c>
      <c r="D23" s="16" t="s">
        <v>108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15.75" hidden="1">
      <c r="A24" s="71"/>
      <c r="B24" s="71"/>
      <c r="C24" s="31" t="s">
        <v>111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1" customFormat="1" ht="15.75">
      <c r="A25" s="71"/>
      <c r="B25" s="71"/>
      <c r="C25" s="34"/>
      <c r="D25" s="23" t="s">
        <v>83</v>
      </c>
      <c r="E25" s="3">
        <f>SUM(E18:E24)</f>
        <v>24259.8</v>
      </c>
      <c r="F25" s="3">
        <f>SUM(F18:F24)</f>
        <v>355543.6</v>
      </c>
      <c r="G25" s="3">
        <f>SUM(G18:G24)</f>
        <v>28783</v>
      </c>
      <c r="H25" s="3">
        <f>SUM(H18:H24)</f>
        <v>28804.3</v>
      </c>
      <c r="I25" s="3">
        <f t="shared" si="0"/>
        <v>21.299999999999272</v>
      </c>
      <c r="J25" s="3">
        <f t="shared" si="1"/>
        <v>100.07400201507835</v>
      </c>
      <c r="K25" s="3">
        <f t="shared" si="2"/>
        <v>8.101481787325099</v>
      </c>
      <c r="L25" s="3">
        <f t="shared" si="3"/>
        <v>4544.5</v>
      </c>
      <c r="M25" s="3">
        <f t="shared" si="4"/>
        <v>118.73263588323069</v>
      </c>
    </row>
    <row r="26" spans="1:13" ht="15.75">
      <c r="A26" s="71"/>
      <c r="B26" s="71"/>
      <c r="C26" s="31" t="s">
        <v>99</v>
      </c>
      <c r="D26" s="15" t="s">
        <v>40</v>
      </c>
      <c r="E26" s="11">
        <v>44.3</v>
      </c>
      <c r="F26" s="11">
        <v>810.6</v>
      </c>
      <c r="G26" s="11">
        <v>66.6</v>
      </c>
      <c r="H26" s="11">
        <v>14.4</v>
      </c>
      <c r="I26" s="11">
        <f t="shared" si="0"/>
        <v>-52.199999999999996</v>
      </c>
      <c r="J26" s="11">
        <f t="shared" si="1"/>
        <v>21.62162162162162</v>
      </c>
      <c r="K26" s="11">
        <f t="shared" si="2"/>
        <v>1.776461880088823</v>
      </c>
      <c r="L26" s="11">
        <f t="shared" si="3"/>
        <v>-29.9</v>
      </c>
      <c r="M26" s="11">
        <f t="shared" si="4"/>
        <v>32.505643340857794</v>
      </c>
    </row>
    <row r="27" spans="1:13" ht="31.5" hidden="1">
      <c r="A27" s="71"/>
      <c r="B27" s="71"/>
      <c r="C27" s="31" t="s">
        <v>9</v>
      </c>
      <c r="D27" s="15" t="s">
        <v>100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15.75">
      <c r="A28" s="71"/>
      <c r="B28" s="71"/>
      <c r="C28" s="31" t="s">
        <v>3</v>
      </c>
      <c r="D28" s="15" t="s">
        <v>4</v>
      </c>
      <c r="E28" s="11">
        <v>1434.6</v>
      </c>
      <c r="F28" s="11">
        <v>23286</v>
      </c>
      <c r="G28" s="11">
        <v>1276.6</v>
      </c>
      <c r="H28" s="11">
        <v>989.6</v>
      </c>
      <c r="I28" s="11">
        <f t="shared" si="0"/>
        <v>-286.9999999999999</v>
      </c>
      <c r="J28" s="11">
        <f t="shared" si="1"/>
        <v>77.51840827197243</v>
      </c>
      <c r="K28" s="11">
        <f t="shared" si="2"/>
        <v>4.249763806579061</v>
      </c>
      <c r="L28" s="11">
        <f t="shared" si="3"/>
        <v>-444.9999999999999</v>
      </c>
      <c r="M28" s="11">
        <f t="shared" si="4"/>
        <v>68.98090059947025</v>
      </c>
    </row>
    <row r="29" spans="1:13" s="1" customFormat="1" ht="15.75">
      <c r="A29" s="71"/>
      <c r="B29" s="71"/>
      <c r="C29" s="34"/>
      <c r="D29" s="23" t="s">
        <v>6</v>
      </c>
      <c r="E29" s="57">
        <f>SUM(E26:E28)</f>
        <v>1478.8999999999999</v>
      </c>
      <c r="F29" s="57">
        <f>SUM(F26:F28)</f>
        <v>24096.6</v>
      </c>
      <c r="G29" s="57">
        <f>SUM(G26:G28)</f>
        <v>1343.1999999999998</v>
      </c>
      <c r="H29" s="57">
        <f>SUM(H26:H28)</f>
        <v>1004</v>
      </c>
      <c r="I29" s="57">
        <f t="shared" si="0"/>
        <v>-339.1999999999998</v>
      </c>
      <c r="J29" s="57">
        <f t="shared" si="1"/>
        <v>74.74687313877308</v>
      </c>
      <c r="K29" s="57">
        <f t="shared" si="2"/>
        <v>4.166562917590034</v>
      </c>
      <c r="L29" s="57">
        <f t="shared" si="3"/>
        <v>-474.89999999999986</v>
      </c>
      <c r="M29" s="57">
        <f t="shared" si="4"/>
        <v>67.8882953546555</v>
      </c>
    </row>
    <row r="30" spans="1:13" s="1" customFormat="1" ht="15.75">
      <c r="A30" s="72"/>
      <c r="B30" s="72"/>
      <c r="C30" s="34"/>
      <c r="D30" s="23" t="s">
        <v>10</v>
      </c>
      <c r="E30" s="3">
        <f>E25+E29</f>
        <v>25738.7</v>
      </c>
      <c r="F30" s="3">
        <f>F25+F29</f>
        <v>379640.19999999995</v>
      </c>
      <c r="G30" s="3">
        <f>G25+G29</f>
        <v>30126.2</v>
      </c>
      <c r="H30" s="3">
        <f>H25+H29</f>
        <v>29808.3</v>
      </c>
      <c r="I30" s="3">
        <f t="shared" si="0"/>
        <v>-317.90000000000146</v>
      </c>
      <c r="J30" s="3">
        <f t="shared" si="1"/>
        <v>98.94477232442192</v>
      </c>
      <c r="K30" s="3">
        <f t="shared" si="2"/>
        <v>7.85172381639247</v>
      </c>
      <c r="L30" s="3">
        <f t="shared" si="3"/>
        <v>4069.5999999999985</v>
      </c>
      <c r="M30" s="3">
        <f t="shared" si="4"/>
        <v>115.8112103563894</v>
      </c>
    </row>
    <row r="31" spans="1:13" ht="31.5">
      <c r="A31" s="70" t="s">
        <v>48</v>
      </c>
      <c r="B31" s="70" t="s">
        <v>61</v>
      </c>
      <c r="C31" s="31" t="s">
        <v>89</v>
      </c>
      <c r="D31" s="15" t="s">
        <v>130</v>
      </c>
      <c r="E31" s="58">
        <v>68.9</v>
      </c>
      <c r="F31" s="58">
        <v>1160</v>
      </c>
      <c r="G31" s="58">
        <v>60</v>
      </c>
      <c r="H31" s="58">
        <v>82.2</v>
      </c>
      <c r="I31" s="58">
        <f t="shared" si="0"/>
        <v>22.200000000000003</v>
      </c>
      <c r="J31" s="58">
        <f t="shared" si="1"/>
        <v>137</v>
      </c>
      <c r="K31" s="58">
        <f t="shared" si="2"/>
        <v>7.086206896551725</v>
      </c>
      <c r="L31" s="58">
        <f t="shared" si="3"/>
        <v>13.299999999999997</v>
      </c>
      <c r="M31" s="58">
        <f t="shared" si="4"/>
        <v>119.30333817126268</v>
      </c>
    </row>
    <row r="32" spans="1:13" ht="78.75" hidden="1">
      <c r="A32" s="71"/>
      <c r="B32" s="71"/>
      <c r="C32" s="33" t="s">
        <v>136</v>
      </c>
      <c r="D32" s="16" t="s">
        <v>137</v>
      </c>
      <c r="E32" s="58"/>
      <c r="F32" s="58"/>
      <c r="G32" s="58"/>
      <c r="H32" s="59"/>
      <c r="I32" s="59">
        <f t="shared" si="0"/>
        <v>0</v>
      </c>
      <c r="J32" s="59" t="e">
        <f t="shared" si="1"/>
        <v>#DIV/0!</v>
      </c>
      <c r="K32" s="59" t="e">
        <f t="shared" si="2"/>
        <v>#DIV/0!</v>
      </c>
      <c r="L32" s="59">
        <f t="shared" si="3"/>
        <v>0</v>
      </c>
      <c r="M32" s="59" t="e">
        <f t="shared" si="4"/>
        <v>#DIV/0!</v>
      </c>
    </row>
    <row r="33" spans="1:13" ht="15.75" hidden="1">
      <c r="A33" s="71"/>
      <c r="B33" s="71"/>
      <c r="C33" s="31" t="s">
        <v>3</v>
      </c>
      <c r="D33" s="15" t="s">
        <v>4</v>
      </c>
      <c r="E33" s="11"/>
      <c r="F33" s="11"/>
      <c r="G33" s="11"/>
      <c r="H33" s="60"/>
      <c r="I33" s="60">
        <f t="shared" si="0"/>
        <v>0</v>
      </c>
      <c r="J33" s="60" t="e">
        <f t="shared" si="1"/>
        <v>#DIV/0!</v>
      </c>
      <c r="K33" s="60" t="e">
        <f t="shared" si="2"/>
        <v>#DIV/0!</v>
      </c>
      <c r="L33" s="60">
        <f t="shared" si="3"/>
        <v>0</v>
      </c>
      <c r="M33" s="60" t="e">
        <f t="shared" si="4"/>
        <v>#DIV/0!</v>
      </c>
    </row>
    <row r="34" spans="1:13" ht="15.75">
      <c r="A34" s="71"/>
      <c r="B34" s="71"/>
      <c r="C34" s="31" t="s">
        <v>104</v>
      </c>
      <c r="D34" s="15" t="s">
        <v>5</v>
      </c>
      <c r="E34" s="58">
        <v>0.1</v>
      </c>
      <c r="F34" s="58"/>
      <c r="G34" s="58"/>
      <c r="H34" s="58">
        <v>-4</v>
      </c>
      <c r="I34" s="58">
        <f t="shared" si="0"/>
        <v>-4</v>
      </c>
      <c r="J34" s="58"/>
      <c r="K34" s="58"/>
      <c r="L34" s="58">
        <f t="shared" si="3"/>
        <v>-4.1</v>
      </c>
      <c r="M34" s="58">
        <f t="shared" si="4"/>
        <v>-4000</v>
      </c>
    </row>
    <row r="35" spans="1:13" ht="15.75">
      <c r="A35" s="71"/>
      <c r="B35" s="71"/>
      <c r="C35" s="31" t="s">
        <v>105</v>
      </c>
      <c r="D35" s="15" t="s">
        <v>30</v>
      </c>
      <c r="E35" s="58"/>
      <c r="F35" s="58">
        <v>68841.8</v>
      </c>
      <c r="G35" s="58"/>
      <c r="H35" s="58"/>
      <c r="I35" s="58"/>
      <c r="J35" s="58"/>
      <c r="K35" s="58"/>
      <c r="L35" s="58"/>
      <c r="M35" s="58"/>
    </row>
    <row r="36" spans="1:13" s="1" customFormat="1" ht="15" customHeight="1">
      <c r="A36" s="71"/>
      <c r="B36" s="71"/>
      <c r="C36" s="32"/>
      <c r="D36" s="23" t="s">
        <v>83</v>
      </c>
      <c r="E36" s="3">
        <f>SUM(E31:E35)</f>
        <v>69</v>
      </c>
      <c r="F36" s="3">
        <f>SUM(F31:F35)</f>
        <v>70001.8</v>
      </c>
      <c r="G36" s="3">
        <f>SUM(G31:G35)</f>
        <v>60</v>
      </c>
      <c r="H36" s="3">
        <f>SUM(H31:H35)</f>
        <v>78.2</v>
      </c>
      <c r="I36" s="3">
        <f t="shared" si="0"/>
        <v>18.200000000000003</v>
      </c>
      <c r="J36" s="3">
        <f t="shared" si="1"/>
        <v>130.33333333333334</v>
      </c>
      <c r="K36" s="3">
        <f t="shared" si="2"/>
        <v>0.1117114131350908</v>
      </c>
      <c r="L36" s="3">
        <f t="shared" si="3"/>
        <v>9.200000000000003</v>
      </c>
      <c r="M36" s="3">
        <f t="shared" si="4"/>
        <v>113.33333333333333</v>
      </c>
    </row>
    <row r="37" spans="1:13" ht="15.75">
      <c r="A37" s="71"/>
      <c r="B37" s="71"/>
      <c r="C37" s="31" t="s">
        <v>3</v>
      </c>
      <c r="D37" s="15" t="s">
        <v>4</v>
      </c>
      <c r="E37" s="11">
        <v>75</v>
      </c>
      <c r="F37" s="11"/>
      <c r="G37" s="11"/>
      <c r="H37" s="11"/>
      <c r="I37" s="11">
        <f t="shared" si="0"/>
        <v>0</v>
      </c>
      <c r="J37" s="11"/>
      <c r="K37" s="11"/>
      <c r="L37" s="11">
        <f t="shared" si="3"/>
        <v>-75</v>
      </c>
      <c r="M37" s="11">
        <f t="shared" si="4"/>
        <v>0</v>
      </c>
    </row>
    <row r="38" spans="1:13" s="1" customFormat="1" ht="15" customHeight="1">
      <c r="A38" s="71"/>
      <c r="B38" s="71"/>
      <c r="C38" s="32"/>
      <c r="D38" s="23" t="s">
        <v>6</v>
      </c>
      <c r="E38" s="3">
        <f>SUM(E37)</f>
        <v>75</v>
      </c>
      <c r="F38" s="3">
        <f>SUM(F37)</f>
        <v>0</v>
      </c>
      <c r="G38" s="3">
        <f>SUM(G37)</f>
        <v>0</v>
      </c>
      <c r="H38" s="3">
        <f>SUM(H37)</f>
        <v>0</v>
      </c>
      <c r="I38" s="3">
        <f t="shared" si="0"/>
        <v>0</v>
      </c>
      <c r="J38" s="3"/>
      <c r="K38" s="3"/>
      <c r="L38" s="3">
        <f t="shared" si="3"/>
        <v>-75</v>
      </c>
      <c r="M38" s="3">
        <f t="shared" si="4"/>
        <v>0</v>
      </c>
    </row>
    <row r="39" spans="1:13" s="1" customFormat="1" ht="15.75">
      <c r="A39" s="72"/>
      <c r="B39" s="72"/>
      <c r="C39" s="32"/>
      <c r="D39" s="23" t="s">
        <v>10</v>
      </c>
      <c r="E39" s="3">
        <f>E36+E38</f>
        <v>144</v>
      </c>
      <c r="F39" s="3">
        <f>F36+F38</f>
        <v>70001.8</v>
      </c>
      <c r="G39" s="3">
        <f>G36+G38</f>
        <v>60</v>
      </c>
      <c r="H39" s="3">
        <f>H36+H38</f>
        <v>78.2</v>
      </c>
      <c r="I39" s="3">
        <f t="shared" si="0"/>
        <v>18.200000000000003</v>
      </c>
      <c r="J39" s="3">
        <f t="shared" si="1"/>
        <v>130.33333333333334</v>
      </c>
      <c r="K39" s="3">
        <f t="shared" si="2"/>
        <v>0.1117114131350908</v>
      </c>
      <c r="L39" s="3">
        <f t="shared" si="3"/>
        <v>-65.8</v>
      </c>
      <c r="M39" s="3">
        <f t="shared" si="4"/>
        <v>54.305555555555564</v>
      </c>
    </row>
    <row r="40" spans="1:13" s="1" customFormat="1" ht="15.75" hidden="1">
      <c r="A40" s="70" t="s">
        <v>53</v>
      </c>
      <c r="B40" s="70" t="s">
        <v>54</v>
      </c>
      <c r="C40" s="31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1"/>
        <v>#DIV/0!</v>
      </c>
      <c r="K40" s="11" t="e">
        <f t="shared" si="2"/>
        <v>#DIV/0!</v>
      </c>
      <c r="L40" s="11">
        <f t="shared" si="3"/>
        <v>0</v>
      </c>
      <c r="M40" s="11" t="e">
        <f t="shared" si="4"/>
        <v>#DIV/0!</v>
      </c>
    </row>
    <row r="41" spans="1:13" s="1" customFormat="1" ht="19.5" customHeight="1">
      <c r="A41" s="71"/>
      <c r="B41" s="71"/>
      <c r="C41" s="31" t="s">
        <v>109</v>
      </c>
      <c r="D41" s="15" t="s">
        <v>110</v>
      </c>
      <c r="E41" s="11"/>
      <c r="F41" s="11">
        <v>38758.5</v>
      </c>
      <c r="G41" s="11"/>
      <c r="H41" s="11"/>
      <c r="I41" s="11">
        <f t="shared" si="0"/>
        <v>0</v>
      </c>
      <c r="J41" s="11"/>
      <c r="K41" s="11">
        <f t="shared" si="2"/>
        <v>0</v>
      </c>
      <c r="L41" s="11">
        <f t="shared" si="3"/>
        <v>0</v>
      </c>
      <c r="M41" s="11"/>
    </row>
    <row r="42" spans="1:13" s="1" customFormat="1" ht="31.5">
      <c r="A42" s="71"/>
      <c r="B42" s="71"/>
      <c r="C42" s="31" t="s">
        <v>91</v>
      </c>
      <c r="D42" s="15" t="s">
        <v>112</v>
      </c>
      <c r="E42" s="11"/>
      <c r="F42" s="3"/>
      <c r="G42" s="3"/>
      <c r="H42" s="11">
        <v>-1.6</v>
      </c>
      <c r="I42" s="11">
        <f t="shared" si="0"/>
        <v>-1.6</v>
      </c>
      <c r="J42" s="11"/>
      <c r="K42" s="11"/>
      <c r="L42" s="11">
        <f t="shared" si="3"/>
        <v>-1.6</v>
      </c>
      <c r="M42" s="11"/>
    </row>
    <row r="43" spans="1:13" s="1" customFormat="1" ht="15.75">
      <c r="A43" s="72"/>
      <c r="B43" s="72"/>
      <c r="C43" s="32"/>
      <c r="D43" s="23" t="s">
        <v>10</v>
      </c>
      <c r="E43" s="3">
        <f>SUM(E40:E42)</f>
        <v>0</v>
      </c>
      <c r="F43" s="3">
        <f>SUM(F40:F42)</f>
        <v>38758.5</v>
      </c>
      <c r="G43" s="3">
        <f>SUM(G40:G42)</f>
        <v>0</v>
      </c>
      <c r="H43" s="3">
        <f>SUM(H40:H42)</f>
        <v>-1.6</v>
      </c>
      <c r="I43" s="3">
        <f t="shared" si="0"/>
        <v>-1.6</v>
      </c>
      <c r="J43" s="3"/>
      <c r="K43" s="3">
        <f t="shared" si="2"/>
        <v>-0.004128126733490718</v>
      </c>
      <c r="L43" s="3">
        <f t="shared" si="3"/>
        <v>-1.6</v>
      </c>
      <c r="M43" s="3"/>
    </row>
    <row r="44" spans="1:13" s="1" customFormat="1" ht="15.75" hidden="1">
      <c r="A44" s="70" t="s">
        <v>11</v>
      </c>
      <c r="B44" s="70" t="s">
        <v>62</v>
      </c>
      <c r="C44" s="31" t="s">
        <v>138</v>
      </c>
      <c r="D44" s="11" t="s">
        <v>139</v>
      </c>
      <c r="E44" s="11"/>
      <c r="F44" s="3"/>
      <c r="G44" s="3"/>
      <c r="H44" s="11"/>
      <c r="I44" s="11">
        <f t="shared" si="0"/>
        <v>0</v>
      </c>
      <c r="J44" s="11" t="e">
        <f t="shared" si="1"/>
        <v>#DIV/0!</v>
      </c>
      <c r="K44" s="11" t="e">
        <f t="shared" si="2"/>
        <v>#DIV/0!</v>
      </c>
      <c r="L44" s="11">
        <f t="shared" si="3"/>
        <v>0</v>
      </c>
      <c r="M44" s="11" t="e">
        <f t="shared" si="4"/>
        <v>#DIV/0!</v>
      </c>
    </row>
    <row r="45" spans="1:13" s="1" customFormat="1" ht="15.75">
      <c r="A45" s="71"/>
      <c r="B45" s="71"/>
      <c r="C45" s="31" t="s">
        <v>92</v>
      </c>
      <c r="D45" s="15" t="s">
        <v>86</v>
      </c>
      <c r="E45" s="11">
        <v>0.5</v>
      </c>
      <c r="F45" s="11">
        <v>26</v>
      </c>
      <c r="G45" s="11">
        <v>2.2</v>
      </c>
      <c r="H45" s="11">
        <v>76.7</v>
      </c>
      <c r="I45" s="11">
        <f t="shared" si="0"/>
        <v>74.5</v>
      </c>
      <c r="J45" s="11">
        <f t="shared" si="1"/>
        <v>3486.363636363636</v>
      </c>
      <c r="K45" s="11">
        <f t="shared" si="2"/>
        <v>295</v>
      </c>
      <c r="L45" s="11">
        <f t="shared" si="3"/>
        <v>76.2</v>
      </c>
      <c r="M45" s="11">
        <f t="shared" si="4"/>
        <v>15340</v>
      </c>
    </row>
    <row r="46" spans="1:13" ht="31.5" hidden="1">
      <c r="A46" s="71"/>
      <c r="B46" s="71"/>
      <c r="C46" s="31" t="s">
        <v>89</v>
      </c>
      <c r="D46" s="15" t="s">
        <v>130</v>
      </c>
      <c r="E46" s="11"/>
      <c r="F46" s="11"/>
      <c r="G46" s="11"/>
      <c r="H46" s="11"/>
      <c r="I46" s="11">
        <f t="shared" si="0"/>
        <v>0</v>
      </c>
      <c r="J46" s="11" t="e">
        <f t="shared" si="1"/>
        <v>#DIV/0!</v>
      </c>
      <c r="K46" s="11" t="e">
        <f t="shared" si="2"/>
        <v>#DIV/0!</v>
      </c>
      <c r="L46" s="11">
        <f t="shared" si="3"/>
        <v>0</v>
      </c>
      <c r="M46" s="11" t="e">
        <f t="shared" si="4"/>
        <v>#DIV/0!</v>
      </c>
    </row>
    <row r="47" spans="1:13" ht="78.75" hidden="1">
      <c r="A47" s="71"/>
      <c r="B47" s="71"/>
      <c r="C47" s="33" t="s">
        <v>136</v>
      </c>
      <c r="D47" s="11" t="s">
        <v>137</v>
      </c>
      <c r="E47" s="11"/>
      <c r="F47" s="11"/>
      <c r="G47" s="11"/>
      <c r="H47" s="11"/>
      <c r="I47" s="11">
        <f t="shared" si="0"/>
        <v>0</v>
      </c>
      <c r="J47" s="11" t="e">
        <f t="shared" si="1"/>
        <v>#DIV/0!</v>
      </c>
      <c r="K47" s="11" t="e">
        <f t="shared" si="2"/>
        <v>#DIV/0!</v>
      </c>
      <c r="L47" s="11">
        <f t="shared" si="3"/>
        <v>0</v>
      </c>
      <c r="M47" s="11" t="e">
        <f t="shared" si="4"/>
        <v>#DIV/0!</v>
      </c>
    </row>
    <row r="48" spans="1:13" ht="15.75">
      <c r="A48" s="71"/>
      <c r="B48" s="71"/>
      <c r="C48" s="31" t="s">
        <v>3</v>
      </c>
      <c r="D48" s="15" t="s">
        <v>4</v>
      </c>
      <c r="E48" s="11">
        <v>16.2</v>
      </c>
      <c r="F48" s="11">
        <v>171.2</v>
      </c>
      <c r="G48" s="11">
        <v>5</v>
      </c>
      <c r="H48" s="11">
        <v>28.5</v>
      </c>
      <c r="I48" s="11">
        <f t="shared" si="0"/>
        <v>23.5</v>
      </c>
      <c r="J48" s="11">
        <f t="shared" si="1"/>
        <v>570</v>
      </c>
      <c r="K48" s="11">
        <f t="shared" si="2"/>
        <v>16.647196261682243</v>
      </c>
      <c r="L48" s="11">
        <f t="shared" si="3"/>
        <v>12.3</v>
      </c>
      <c r="M48" s="11">
        <f t="shared" si="4"/>
        <v>175.92592592592592</v>
      </c>
    </row>
    <row r="49" spans="1:13" ht="15.75" hidden="1">
      <c r="A49" s="71"/>
      <c r="B49" s="71"/>
      <c r="C49" s="31" t="s">
        <v>104</v>
      </c>
      <c r="D49" s="15" t="s">
        <v>5</v>
      </c>
      <c r="E49" s="11"/>
      <c r="F49" s="11"/>
      <c r="G49" s="11"/>
      <c r="H49" s="11"/>
      <c r="I49" s="11">
        <f t="shared" si="0"/>
        <v>0</v>
      </c>
      <c r="J49" s="11" t="e">
        <f t="shared" si="1"/>
        <v>#DIV/0!</v>
      </c>
      <c r="K49" s="11" t="e">
        <f t="shared" si="2"/>
        <v>#DIV/0!</v>
      </c>
      <c r="L49" s="11">
        <f t="shared" si="3"/>
        <v>0</v>
      </c>
      <c r="M49" s="11" t="e">
        <f t="shared" si="4"/>
        <v>#DIV/0!</v>
      </c>
    </row>
    <row r="50" spans="1:13" ht="15.75">
      <c r="A50" s="71"/>
      <c r="B50" s="71"/>
      <c r="C50" s="31" t="s">
        <v>105</v>
      </c>
      <c r="D50" s="15" t="s">
        <v>30</v>
      </c>
      <c r="E50" s="11">
        <v>1883.4</v>
      </c>
      <c r="F50" s="11">
        <v>8625.6</v>
      </c>
      <c r="G50" s="11">
        <v>0</v>
      </c>
      <c r="H50" s="11">
        <v>782.3</v>
      </c>
      <c r="I50" s="11">
        <f t="shared" si="0"/>
        <v>782.3</v>
      </c>
      <c r="J50" s="11"/>
      <c r="K50" s="11">
        <f t="shared" si="2"/>
        <v>9.069514004822853</v>
      </c>
      <c r="L50" s="11">
        <f t="shared" si="3"/>
        <v>-1101.1000000000001</v>
      </c>
      <c r="M50" s="11">
        <f t="shared" si="4"/>
        <v>41.53658277583094</v>
      </c>
    </row>
    <row r="51" spans="1:13" ht="15" customHeight="1">
      <c r="A51" s="71"/>
      <c r="B51" s="71"/>
      <c r="C51" s="31" t="s">
        <v>109</v>
      </c>
      <c r="D51" s="15" t="s">
        <v>110</v>
      </c>
      <c r="E51" s="11"/>
      <c r="F51" s="11">
        <f>9256.5+946.7</f>
        <v>10203.2</v>
      </c>
      <c r="G51" s="11">
        <v>85.4</v>
      </c>
      <c r="H51" s="11">
        <v>0</v>
      </c>
      <c r="I51" s="11">
        <f t="shared" si="0"/>
        <v>-85.4</v>
      </c>
      <c r="J51" s="11">
        <f t="shared" si="1"/>
        <v>0</v>
      </c>
      <c r="K51" s="11">
        <f t="shared" si="2"/>
        <v>0</v>
      </c>
      <c r="L51" s="11">
        <f t="shared" si="3"/>
        <v>0</v>
      </c>
      <c r="M51" s="11"/>
    </row>
    <row r="52" spans="1:13" s="1" customFormat="1" ht="15.75">
      <c r="A52" s="71"/>
      <c r="B52" s="71"/>
      <c r="C52" s="34"/>
      <c r="D52" s="23" t="s">
        <v>83</v>
      </c>
      <c r="E52" s="3">
        <f>SUM(E44:E51)</f>
        <v>1900.1000000000001</v>
      </c>
      <c r="F52" s="3">
        <f>SUM(F44:F51)</f>
        <v>19026</v>
      </c>
      <c r="G52" s="3">
        <f>SUM(G44:G51)</f>
        <v>92.60000000000001</v>
      </c>
      <c r="H52" s="3">
        <f>SUM(H44:H51)</f>
        <v>887.5</v>
      </c>
      <c r="I52" s="3">
        <f t="shared" si="0"/>
        <v>794.9</v>
      </c>
      <c r="J52" s="3">
        <f t="shared" si="1"/>
        <v>958.4233261339092</v>
      </c>
      <c r="K52" s="3">
        <f t="shared" si="2"/>
        <v>4.664669399768737</v>
      </c>
      <c r="L52" s="3">
        <f t="shared" si="3"/>
        <v>-1012.6000000000001</v>
      </c>
      <c r="M52" s="3">
        <f t="shared" si="4"/>
        <v>46.708067996421235</v>
      </c>
    </row>
    <row r="53" spans="1:13" ht="15.75">
      <c r="A53" s="71"/>
      <c r="B53" s="71"/>
      <c r="C53" s="31" t="s">
        <v>92</v>
      </c>
      <c r="D53" s="15" t="s">
        <v>86</v>
      </c>
      <c r="E53" s="11">
        <v>149.8</v>
      </c>
      <c r="F53" s="11">
        <v>6447</v>
      </c>
      <c r="G53" s="11"/>
      <c r="H53" s="11">
        <v>86.7</v>
      </c>
      <c r="I53" s="11">
        <f t="shared" si="0"/>
        <v>86.7</v>
      </c>
      <c r="J53" s="11"/>
      <c r="K53" s="11">
        <f t="shared" si="2"/>
        <v>1.3448115402512797</v>
      </c>
      <c r="L53" s="11">
        <f t="shared" si="3"/>
        <v>-63.10000000000001</v>
      </c>
      <c r="M53" s="11">
        <f t="shared" si="4"/>
        <v>57.87716955941254</v>
      </c>
    </row>
    <row r="54" spans="1:13" ht="15.75">
      <c r="A54" s="71"/>
      <c r="B54" s="71"/>
      <c r="C54" s="31" t="s">
        <v>3</v>
      </c>
      <c r="D54" s="15" t="s">
        <v>4</v>
      </c>
      <c r="E54" s="11">
        <v>732.4</v>
      </c>
      <c r="F54" s="11">
        <v>19332</v>
      </c>
      <c r="G54" s="11">
        <v>957.6</v>
      </c>
      <c r="H54" s="11">
        <v>2229.6</v>
      </c>
      <c r="I54" s="11">
        <f t="shared" si="0"/>
        <v>1272</v>
      </c>
      <c r="J54" s="11">
        <f t="shared" si="1"/>
        <v>232.83208020050122</v>
      </c>
      <c r="K54" s="11">
        <f t="shared" si="2"/>
        <v>11.533209186840471</v>
      </c>
      <c r="L54" s="11">
        <f t="shared" si="3"/>
        <v>1497.1999999999998</v>
      </c>
      <c r="M54" s="11">
        <f t="shared" si="4"/>
        <v>304.4238121245221</v>
      </c>
    </row>
    <row r="55" spans="1:13" s="1" customFormat="1" ht="15.75">
      <c r="A55" s="71"/>
      <c r="B55" s="71"/>
      <c r="C55" s="34"/>
      <c r="D55" s="23" t="s">
        <v>6</v>
      </c>
      <c r="E55" s="3">
        <f>SUM(E53:E54)</f>
        <v>882.2</v>
      </c>
      <c r="F55" s="3">
        <f>SUM(F53:F54)</f>
        <v>25779</v>
      </c>
      <c r="G55" s="3">
        <f>SUM(G53:G54)</f>
        <v>957.6</v>
      </c>
      <c r="H55" s="3">
        <f>SUM(H53:H54)</f>
        <v>2316.2999999999997</v>
      </c>
      <c r="I55" s="3">
        <f t="shared" si="0"/>
        <v>1358.6999999999998</v>
      </c>
      <c r="J55" s="3">
        <f t="shared" si="1"/>
        <v>241.88596491228066</v>
      </c>
      <c r="K55" s="3">
        <f t="shared" si="2"/>
        <v>8.985220528337019</v>
      </c>
      <c r="L55" s="3">
        <f t="shared" si="3"/>
        <v>1434.0999999999997</v>
      </c>
      <c r="M55" s="3">
        <f t="shared" si="4"/>
        <v>262.55951031512126</v>
      </c>
    </row>
    <row r="56" spans="1:13" s="1" customFormat="1" ht="15.75">
      <c r="A56" s="72"/>
      <c r="B56" s="72"/>
      <c r="C56" s="34"/>
      <c r="D56" s="23" t="s">
        <v>10</v>
      </c>
      <c r="E56" s="3">
        <f>E55+E52</f>
        <v>2782.3</v>
      </c>
      <c r="F56" s="3">
        <f>F55+F52</f>
        <v>44805</v>
      </c>
      <c r="G56" s="3">
        <f>G55+G52</f>
        <v>1050.2</v>
      </c>
      <c r="H56" s="3">
        <f>H55+H52</f>
        <v>3203.7999999999997</v>
      </c>
      <c r="I56" s="3">
        <f t="shared" si="0"/>
        <v>2153.5999999999995</v>
      </c>
      <c r="J56" s="3">
        <f t="shared" si="1"/>
        <v>305.0657017710912</v>
      </c>
      <c r="K56" s="3">
        <f t="shared" si="2"/>
        <v>7.15054123423725</v>
      </c>
      <c r="L56" s="3">
        <f t="shared" si="3"/>
        <v>421.49999999999955</v>
      </c>
      <c r="M56" s="3">
        <f t="shared" si="4"/>
        <v>115.14933687956005</v>
      </c>
    </row>
    <row r="57" spans="1:13" s="1" customFormat="1" ht="31.5" hidden="1">
      <c r="A57" s="70" t="s">
        <v>49</v>
      </c>
      <c r="B57" s="70" t="s">
        <v>63</v>
      </c>
      <c r="C57" s="31" t="s">
        <v>89</v>
      </c>
      <c r="D57" s="15" t="s">
        <v>130</v>
      </c>
      <c r="E57" s="11"/>
      <c r="F57" s="3"/>
      <c r="G57" s="3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ht="15.75" hidden="1">
      <c r="A58" s="71"/>
      <c r="B58" s="71"/>
      <c r="C58" s="31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 t="e">
        <f t="shared" si="1"/>
        <v>#DIV/0!</v>
      </c>
      <c r="K58" s="11" t="e">
        <f t="shared" si="2"/>
        <v>#DIV/0!</v>
      </c>
      <c r="L58" s="11">
        <f t="shared" si="3"/>
        <v>0</v>
      </c>
      <c r="M58" s="11" t="e">
        <f t="shared" si="4"/>
        <v>#DIV/0!</v>
      </c>
    </row>
    <row r="59" spans="1:13" ht="15.75" hidden="1">
      <c r="A59" s="71"/>
      <c r="B59" s="71"/>
      <c r="C59" s="31" t="s">
        <v>104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 t="e">
        <f t="shared" si="1"/>
        <v>#DIV/0!</v>
      </c>
      <c r="K59" s="11" t="e">
        <f t="shared" si="2"/>
        <v>#DIV/0!</v>
      </c>
      <c r="L59" s="11">
        <f t="shared" si="3"/>
        <v>0</v>
      </c>
      <c r="M59" s="11" t="e">
        <f t="shared" si="4"/>
        <v>#DIV/0!</v>
      </c>
    </row>
    <row r="60" spans="1:13" ht="15.75" hidden="1">
      <c r="A60" s="71"/>
      <c r="B60" s="71"/>
      <c r="C60" s="31" t="s">
        <v>105</v>
      </c>
      <c r="D60" s="15" t="s">
        <v>30</v>
      </c>
      <c r="E60" s="11"/>
      <c r="F60" s="11"/>
      <c r="G60" s="11"/>
      <c r="H60" s="11"/>
      <c r="I60" s="11">
        <f t="shared" si="0"/>
        <v>0</v>
      </c>
      <c r="J60" s="11" t="e">
        <f t="shared" si="1"/>
        <v>#DIV/0!</v>
      </c>
      <c r="K60" s="11" t="e">
        <f t="shared" si="2"/>
        <v>#DIV/0!</v>
      </c>
      <c r="L60" s="11">
        <f t="shared" si="3"/>
        <v>0</v>
      </c>
      <c r="M60" s="11" t="e">
        <f t="shared" si="4"/>
        <v>#DIV/0!</v>
      </c>
    </row>
    <row r="61" spans="1:13" ht="31.5">
      <c r="A61" s="71"/>
      <c r="B61" s="71"/>
      <c r="C61" s="31" t="s">
        <v>107</v>
      </c>
      <c r="D61" s="16" t="s">
        <v>108</v>
      </c>
      <c r="E61" s="11"/>
      <c r="F61" s="11">
        <v>349.6</v>
      </c>
      <c r="G61" s="11"/>
      <c r="H61" s="11"/>
      <c r="I61" s="11">
        <f t="shared" si="0"/>
        <v>0</v>
      </c>
      <c r="J61" s="11"/>
      <c r="K61" s="11">
        <f t="shared" si="2"/>
        <v>0</v>
      </c>
      <c r="L61" s="11">
        <f t="shared" si="3"/>
        <v>0</v>
      </c>
      <c r="M61" s="11"/>
    </row>
    <row r="62" spans="1:13" ht="31.5" customHeight="1" hidden="1">
      <c r="A62" s="71"/>
      <c r="B62" s="71"/>
      <c r="C62" s="31" t="s">
        <v>109</v>
      </c>
      <c r="D62" s="15" t="s">
        <v>110</v>
      </c>
      <c r="E62" s="11"/>
      <c r="F62" s="11"/>
      <c r="G62" s="11"/>
      <c r="H62" s="11"/>
      <c r="I62" s="11">
        <f t="shared" si="0"/>
        <v>0</v>
      </c>
      <c r="J62" s="11" t="e">
        <f t="shared" si="1"/>
        <v>#DIV/0!</v>
      </c>
      <c r="K62" s="11" t="e">
        <f t="shared" si="2"/>
        <v>#DIV/0!</v>
      </c>
      <c r="L62" s="11">
        <f t="shared" si="3"/>
        <v>0</v>
      </c>
      <c r="M62" s="11" t="e">
        <f t="shared" si="4"/>
        <v>#DIV/0!</v>
      </c>
    </row>
    <row r="63" spans="1:13" ht="15.75" customHeight="1" hidden="1">
      <c r="A63" s="71"/>
      <c r="B63" s="71"/>
      <c r="C63" s="31" t="s">
        <v>111</v>
      </c>
      <c r="D63" s="15" t="s">
        <v>8</v>
      </c>
      <c r="E63" s="11"/>
      <c r="F63" s="11"/>
      <c r="G63" s="11"/>
      <c r="H63" s="11"/>
      <c r="I63" s="11">
        <f t="shared" si="0"/>
        <v>0</v>
      </c>
      <c r="J63" s="11" t="e">
        <f t="shared" si="1"/>
        <v>#DIV/0!</v>
      </c>
      <c r="K63" s="11" t="e">
        <f t="shared" si="2"/>
        <v>#DIV/0!</v>
      </c>
      <c r="L63" s="11">
        <f t="shared" si="3"/>
        <v>0</v>
      </c>
      <c r="M63" s="11" t="e">
        <f t="shared" si="4"/>
        <v>#DIV/0!</v>
      </c>
    </row>
    <row r="64" spans="1:13" ht="63.75" customHeight="1">
      <c r="A64" s="71"/>
      <c r="B64" s="71"/>
      <c r="C64" s="31" t="s">
        <v>90</v>
      </c>
      <c r="D64" s="50" t="s">
        <v>113</v>
      </c>
      <c r="E64" s="11">
        <v>5.1</v>
      </c>
      <c r="F64" s="11"/>
      <c r="G64" s="11"/>
      <c r="H64" s="11">
        <v>6565.9</v>
      </c>
      <c r="I64" s="11">
        <f t="shared" si="0"/>
        <v>6565.9</v>
      </c>
      <c r="J64" s="11"/>
      <c r="K64" s="11"/>
      <c r="L64" s="11">
        <f t="shared" si="3"/>
        <v>6560.799999999999</v>
      </c>
      <c r="M64" s="11">
        <f t="shared" si="4"/>
        <v>128743.13725490197</v>
      </c>
    </row>
    <row r="65" spans="1:13" ht="31.5">
      <c r="A65" s="71"/>
      <c r="B65" s="71"/>
      <c r="C65" s="31" t="s">
        <v>91</v>
      </c>
      <c r="D65" s="15" t="s">
        <v>112</v>
      </c>
      <c r="E65" s="11">
        <v>-2.3</v>
      </c>
      <c r="F65" s="11"/>
      <c r="G65" s="11"/>
      <c r="H65" s="11">
        <v>-12.6</v>
      </c>
      <c r="I65" s="11">
        <f t="shared" si="0"/>
        <v>-12.6</v>
      </c>
      <c r="J65" s="11"/>
      <c r="K65" s="11"/>
      <c r="L65" s="11">
        <f t="shared" si="3"/>
        <v>-10.3</v>
      </c>
      <c r="M65" s="11">
        <f t="shared" si="4"/>
        <v>547.8260869565217</v>
      </c>
    </row>
    <row r="66" spans="1:13" s="1" customFormat="1" ht="15.75">
      <c r="A66" s="71"/>
      <c r="B66" s="71"/>
      <c r="C66" s="34"/>
      <c r="D66" s="23" t="s">
        <v>83</v>
      </c>
      <c r="E66" s="3">
        <f>SUM(E57:E65)</f>
        <v>2.8</v>
      </c>
      <c r="F66" s="3">
        <f>SUM(F57:F65)</f>
        <v>349.6</v>
      </c>
      <c r="G66" s="3">
        <f>SUM(G57:G65)</f>
        <v>0</v>
      </c>
      <c r="H66" s="3">
        <f>SUM(H57:H65)</f>
        <v>6553.299999999999</v>
      </c>
      <c r="I66" s="3">
        <f t="shared" si="0"/>
        <v>6553.299999999999</v>
      </c>
      <c r="J66" s="3"/>
      <c r="K66" s="3">
        <f t="shared" si="2"/>
        <v>1874.5137299771163</v>
      </c>
      <c r="L66" s="3">
        <f t="shared" si="3"/>
        <v>6550.499999999999</v>
      </c>
      <c r="M66" s="3">
        <f t="shared" si="4"/>
        <v>234046.42857142858</v>
      </c>
    </row>
    <row r="67" spans="1:13" ht="15.75" hidden="1">
      <c r="A67" s="71"/>
      <c r="B67" s="71"/>
      <c r="C67" s="31" t="s">
        <v>3</v>
      </c>
      <c r="D67" s="15" t="s">
        <v>4</v>
      </c>
      <c r="E67" s="11"/>
      <c r="F67" s="11"/>
      <c r="G67" s="11"/>
      <c r="H67" s="11"/>
      <c r="I67" s="11">
        <f t="shared" si="0"/>
        <v>0</v>
      </c>
      <c r="J67" s="11"/>
      <c r="K67" s="11" t="e">
        <f t="shared" si="2"/>
        <v>#DIV/0!</v>
      </c>
      <c r="L67" s="11">
        <f t="shared" si="3"/>
        <v>0</v>
      </c>
      <c r="M67" s="11" t="e">
        <f t="shared" si="4"/>
        <v>#DIV/0!</v>
      </c>
    </row>
    <row r="68" spans="1:13" s="1" customFormat="1" ht="15.75" hidden="1">
      <c r="A68" s="71"/>
      <c r="B68" s="71"/>
      <c r="C68" s="37"/>
      <c r="D68" s="23" t="s">
        <v>6</v>
      </c>
      <c r="E68" s="3">
        <f>SUM(E67)</f>
        <v>0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/>
      <c r="K68" s="3" t="e">
        <f t="shared" si="2"/>
        <v>#DIV/0!</v>
      </c>
      <c r="L68" s="3">
        <f t="shared" si="3"/>
        <v>0</v>
      </c>
      <c r="M68" s="3" t="e">
        <f t="shared" si="4"/>
        <v>#DIV/0!</v>
      </c>
    </row>
    <row r="69" spans="1:13" s="1" customFormat="1" ht="15.75">
      <c r="A69" s="72"/>
      <c r="B69" s="72"/>
      <c r="C69" s="34"/>
      <c r="D69" s="23" t="s">
        <v>10</v>
      </c>
      <c r="E69" s="3">
        <f>E66+E68</f>
        <v>2.8</v>
      </c>
      <c r="F69" s="3">
        <f>F66+F68</f>
        <v>349.6</v>
      </c>
      <c r="G69" s="3">
        <f>G66+G68</f>
        <v>0</v>
      </c>
      <c r="H69" s="3">
        <f>H66+H68</f>
        <v>6553.299999999999</v>
      </c>
      <c r="I69" s="3">
        <f t="shared" si="0"/>
        <v>6553.299999999999</v>
      </c>
      <c r="J69" s="3"/>
      <c r="K69" s="3">
        <f t="shared" si="2"/>
        <v>1874.5137299771163</v>
      </c>
      <c r="L69" s="3">
        <f t="shared" si="3"/>
        <v>6550.499999999999</v>
      </c>
      <c r="M69" s="3">
        <f t="shared" si="4"/>
        <v>234046.42857142858</v>
      </c>
    </row>
    <row r="70" spans="1:13" ht="94.5" hidden="1">
      <c r="A70" s="70" t="s">
        <v>12</v>
      </c>
      <c r="B70" s="70" t="s">
        <v>64</v>
      </c>
      <c r="C70" s="31" t="s">
        <v>124</v>
      </c>
      <c r="D70" s="15" t="s">
        <v>125</v>
      </c>
      <c r="E70" s="58"/>
      <c r="F70" s="58"/>
      <c r="G70" s="58"/>
      <c r="H70" s="58"/>
      <c r="I70" s="58">
        <f t="shared" si="0"/>
        <v>0</v>
      </c>
      <c r="J70" s="58"/>
      <c r="K70" s="58" t="e">
        <f t="shared" si="2"/>
        <v>#DIV/0!</v>
      </c>
      <c r="L70" s="58">
        <f t="shared" si="3"/>
        <v>0</v>
      </c>
      <c r="M70" s="58" t="e">
        <f t="shared" si="4"/>
        <v>#DIV/0!</v>
      </c>
    </row>
    <row r="71" spans="1:13" ht="31.5">
      <c r="A71" s="71"/>
      <c r="B71" s="71"/>
      <c r="C71" s="31" t="s">
        <v>89</v>
      </c>
      <c r="D71" s="15" t="s">
        <v>130</v>
      </c>
      <c r="E71" s="58">
        <v>62.4</v>
      </c>
      <c r="F71" s="58"/>
      <c r="G71" s="58"/>
      <c r="H71" s="59">
        <v>34.2</v>
      </c>
      <c r="I71" s="59">
        <f t="shared" si="0"/>
        <v>34.2</v>
      </c>
      <c r="J71" s="59"/>
      <c r="K71" s="59"/>
      <c r="L71" s="59">
        <f t="shared" si="3"/>
        <v>-28.199999999999996</v>
      </c>
      <c r="M71" s="59">
        <f t="shared" si="4"/>
        <v>54.807692307692314</v>
      </c>
    </row>
    <row r="72" spans="1:13" ht="78.75">
      <c r="A72" s="71"/>
      <c r="B72" s="71"/>
      <c r="C72" s="33" t="s">
        <v>136</v>
      </c>
      <c r="D72" s="11" t="s">
        <v>137</v>
      </c>
      <c r="E72" s="58"/>
      <c r="F72" s="58"/>
      <c r="G72" s="58"/>
      <c r="H72" s="58">
        <v>5.7</v>
      </c>
      <c r="I72" s="58">
        <f aca="true" t="shared" si="5" ref="I72:I135">H72-G72</f>
        <v>5.7</v>
      </c>
      <c r="J72" s="58"/>
      <c r="K72" s="58"/>
      <c r="L72" s="58">
        <f aca="true" t="shared" si="6" ref="L72:L135">H72-E72</f>
        <v>5.7</v>
      </c>
      <c r="M72" s="58"/>
    </row>
    <row r="73" spans="1:13" ht="15.75">
      <c r="A73" s="71"/>
      <c r="B73" s="71"/>
      <c r="C73" s="31" t="s">
        <v>3</v>
      </c>
      <c r="D73" s="15" t="s">
        <v>4</v>
      </c>
      <c r="E73" s="58">
        <v>20</v>
      </c>
      <c r="F73" s="58"/>
      <c r="G73" s="58"/>
      <c r="H73" s="58"/>
      <c r="I73" s="58">
        <f t="shared" si="5"/>
        <v>0</v>
      </c>
      <c r="J73" s="58"/>
      <c r="K73" s="58"/>
      <c r="L73" s="58">
        <f t="shared" si="6"/>
        <v>-20</v>
      </c>
      <c r="M73" s="58">
        <f aca="true" t="shared" si="7" ref="M73:M135">H73/E73*100</f>
        <v>0</v>
      </c>
    </row>
    <row r="74" spans="1:13" ht="15.75">
      <c r="A74" s="71"/>
      <c r="B74" s="71"/>
      <c r="C74" s="31" t="s">
        <v>104</v>
      </c>
      <c r="D74" s="15" t="s">
        <v>5</v>
      </c>
      <c r="E74" s="58">
        <v>-2.1</v>
      </c>
      <c r="F74" s="58"/>
      <c r="G74" s="58"/>
      <c r="H74" s="59">
        <v>7.7</v>
      </c>
      <c r="I74" s="59">
        <f t="shared" si="5"/>
        <v>7.7</v>
      </c>
      <c r="J74" s="59"/>
      <c r="K74" s="59"/>
      <c r="L74" s="59">
        <f t="shared" si="6"/>
        <v>9.8</v>
      </c>
      <c r="M74" s="59">
        <f t="shared" si="7"/>
        <v>-366.66666666666663</v>
      </c>
    </row>
    <row r="75" spans="1:13" ht="15.75" customHeight="1" hidden="1">
      <c r="A75" s="71"/>
      <c r="B75" s="71"/>
      <c r="C75" s="31" t="s">
        <v>105</v>
      </c>
      <c r="D75" s="15" t="s">
        <v>30</v>
      </c>
      <c r="E75" s="58"/>
      <c r="F75" s="58"/>
      <c r="G75" s="58"/>
      <c r="H75" s="58"/>
      <c r="I75" s="58">
        <f t="shared" si="5"/>
        <v>0</v>
      </c>
      <c r="J75" s="58" t="e">
        <f aca="true" t="shared" si="8" ref="J75:J135">H75/G75*100</f>
        <v>#DIV/0!</v>
      </c>
      <c r="K75" s="58" t="e">
        <f aca="true" t="shared" si="9" ref="K75:K135">H75/F75*100</f>
        <v>#DIV/0!</v>
      </c>
      <c r="L75" s="58">
        <f t="shared" si="6"/>
        <v>0</v>
      </c>
      <c r="M75" s="58" t="e">
        <f t="shared" si="7"/>
        <v>#DIV/0!</v>
      </c>
    </row>
    <row r="76" spans="1:13" ht="31.5">
      <c r="A76" s="71"/>
      <c r="B76" s="71"/>
      <c r="C76" s="31" t="s">
        <v>107</v>
      </c>
      <c r="D76" s="16" t="s">
        <v>108</v>
      </c>
      <c r="E76" s="59"/>
      <c r="F76" s="59">
        <v>70776.3</v>
      </c>
      <c r="G76" s="59">
        <v>8229.2</v>
      </c>
      <c r="H76" s="58">
        <v>8229.2</v>
      </c>
      <c r="I76" s="58">
        <f t="shared" si="5"/>
        <v>0</v>
      </c>
      <c r="J76" s="58">
        <f t="shared" si="8"/>
        <v>100</v>
      </c>
      <c r="K76" s="58">
        <f t="shared" si="9"/>
        <v>11.627055949519825</v>
      </c>
      <c r="L76" s="58">
        <f t="shared" si="6"/>
        <v>8229.2</v>
      </c>
      <c r="M76" s="58"/>
    </row>
    <row r="77" spans="1:13" ht="19.5" customHeight="1">
      <c r="A77" s="71"/>
      <c r="B77" s="71"/>
      <c r="C77" s="31" t="s">
        <v>109</v>
      </c>
      <c r="D77" s="15" t="s">
        <v>110</v>
      </c>
      <c r="E77" s="59">
        <v>238793.2</v>
      </c>
      <c r="F77" s="59">
        <f>8082039.8-70776.3</f>
        <v>8011263.5</v>
      </c>
      <c r="G77" s="59">
        <f>224688.1-8229.2</f>
        <v>216458.9</v>
      </c>
      <c r="H77" s="58">
        <v>223680.5</v>
      </c>
      <c r="I77" s="58">
        <f t="shared" si="5"/>
        <v>7221.600000000006</v>
      </c>
      <c r="J77" s="58">
        <f t="shared" si="8"/>
        <v>103.33624535650878</v>
      </c>
      <c r="K77" s="58">
        <f t="shared" si="9"/>
        <v>2.7920751826475314</v>
      </c>
      <c r="L77" s="58">
        <f t="shared" si="6"/>
        <v>-15112.700000000012</v>
      </c>
      <c r="M77" s="58">
        <f t="shared" si="7"/>
        <v>93.67121844340626</v>
      </c>
    </row>
    <row r="78" spans="1:13" ht="15.75" customHeight="1" hidden="1">
      <c r="A78" s="71"/>
      <c r="B78" s="71"/>
      <c r="C78" s="31" t="s">
        <v>111</v>
      </c>
      <c r="D78" s="15" t="s">
        <v>8</v>
      </c>
      <c r="E78" s="59"/>
      <c r="F78" s="59"/>
      <c r="G78" s="59"/>
      <c r="H78" s="58"/>
      <c r="I78" s="58">
        <f t="shared" si="5"/>
        <v>0</v>
      </c>
      <c r="J78" s="58" t="e">
        <f t="shared" si="8"/>
        <v>#DIV/0!</v>
      </c>
      <c r="K78" s="58" t="e">
        <f t="shared" si="9"/>
        <v>#DIV/0!</v>
      </c>
      <c r="L78" s="58">
        <f t="shared" si="6"/>
        <v>0</v>
      </c>
      <c r="M78" s="58" t="e">
        <f t="shared" si="7"/>
        <v>#DIV/0!</v>
      </c>
    </row>
    <row r="79" spans="1:13" ht="62.25" customHeight="1">
      <c r="A79" s="71"/>
      <c r="B79" s="71"/>
      <c r="C79" s="31" t="s">
        <v>90</v>
      </c>
      <c r="D79" s="50" t="s">
        <v>113</v>
      </c>
      <c r="E79" s="58">
        <f>2172.9+20299.7</f>
        <v>22472.600000000002</v>
      </c>
      <c r="F79" s="58"/>
      <c r="G79" s="58"/>
      <c r="H79" s="59">
        <v>15550.9</v>
      </c>
      <c r="I79" s="59">
        <f t="shared" si="5"/>
        <v>15550.9</v>
      </c>
      <c r="J79" s="59"/>
      <c r="K79" s="59"/>
      <c r="L79" s="59">
        <f t="shared" si="6"/>
        <v>-6921.700000000003</v>
      </c>
      <c r="M79" s="59">
        <f t="shared" si="7"/>
        <v>69.1993805790162</v>
      </c>
    </row>
    <row r="80" spans="1:13" ht="31.5">
      <c r="A80" s="71"/>
      <c r="B80" s="71"/>
      <c r="C80" s="31" t="s">
        <v>91</v>
      </c>
      <c r="D80" s="15" t="s">
        <v>112</v>
      </c>
      <c r="E80" s="58">
        <v>-45209.3</v>
      </c>
      <c r="F80" s="58"/>
      <c r="G80" s="58"/>
      <c r="H80" s="59">
        <v>-18824.7</v>
      </c>
      <c r="I80" s="59">
        <f t="shared" si="5"/>
        <v>-18824.7</v>
      </c>
      <c r="J80" s="59"/>
      <c r="K80" s="59"/>
      <c r="L80" s="59">
        <f t="shared" si="6"/>
        <v>26384.600000000002</v>
      </c>
      <c r="M80" s="59">
        <f t="shared" si="7"/>
        <v>41.638999055504065</v>
      </c>
    </row>
    <row r="81" spans="1:13" s="1" customFormat="1" ht="15.75">
      <c r="A81" s="72"/>
      <c r="B81" s="72"/>
      <c r="C81" s="34"/>
      <c r="D81" s="23" t="s">
        <v>10</v>
      </c>
      <c r="E81" s="3">
        <f>SUM(E70:E80)</f>
        <v>216136.8</v>
      </c>
      <c r="F81" s="3">
        <f>SUM(F70:F80)</f>
        <v>8082039.8</v>
      </c>
      <c r="G81" s="3">
        <f>SUM(G70:G80)</f>
        <v>224688.1</v>
      </c>
      <c r="H81" s="3">
        <f>SUM(H70:H80)</f>
        <v>228683.49999999997</v>
      </c>
      <c r="I81" s="3">
        <f t="shared" si="5"/>
        <v>3995.399999999965</v>
      </c>
      <c r="J81" s="3">
        <f t="shared" si="8"/>
        <v>101.77819831134802</v>
      </c>
      <c r="K81" s="3">
        <f t="shared" si="9"/>
        <v>2.829527021136421</v>
      </c>
      <c r="L81" s="3">
        <f t="shared" si="6"/>
        <v>12546.699999999983</v>
      </c>
      <c r="M81" s="3">
        <f t="shared" si="7"/>
        <v>105.80498091949173</v>
      </c>
    </row>
    <row r="82" spans="1:13" s="1" customFormat="1" ht="31.5">
      <c r="A82" s="76" t="s">
        <v>13</v>
      </c>
      <c r="B82" s="70" t="s">
        <v>65</v>
      </c>
      <c r="C82" s="31" t="s">
        <v>89</v>
      </c>
      <c r="D82" s="15" t="s">
        <v>130</v>
      </c>
      <c r="E82" s="11">
        <v>10</v>
      </c>
      <c r="F82" s="3"/>
      <c r="G82" s="3"/>
      <c r="H82" s="11">
        <v>2.5</v>
      </c>
      <c r="I82" s="11">
        <f t="shared" si="5"/>
        <v>2.5</v>
      </c>
      <c r="J82" s="11"/>
      <c r="K82" s="11"/>
      <c r="L82" s="11">
        <f t="shared" si="6"/>
        <v>-7.5</v>
      </c>
      <c r="M82" s="11">
        <f t="shared" si="7"/>
        <v>25</v>
      </c>
    </row>
    <row r="83" spans="1:13" ht="15.75">
      <c r="A83" s="77"/>
      <c r="B83" s="71"/>
      <c r="C83" s="31" t="s">
        <v>3</v>
      </c>
      <c r="D83" s="15" t="s">
        <v>4</v>
      </c>
      <c r="E83" s="11">
        <v>47.3</v>
      </c>
      <c r="F83" s="11">
        <v>808.9</v>
      </c>
      <c r="G83" s="11">
        <v>15</v>
      </c>
      <c r="H83" s="11">
        <v>459.7</v>
      </c>
      <c r="I83" s="11">
        <f t="shared" si="5"/>
        <v>444.7</v>
      </c>
      <c r="J83" s="11">
        <f t="shared" si="8"/>
        <v>3064.6666666666665</v>
      </c>
      <c r="K83" s="11">
        <f t="shared" si="9"/>
        <v>56.830263320558785</v>
      </c>
      <c r="L83" s="11">
        <f t="shared" si="6"/>
        <v>412.4</v>
      </c>
      <c r="M83" s="11">
        <f t="shared" si="7"/>
        <v>971.8816067653277</v>
      </c>
    </row>
    <row r="84" spans="1:13" ht="15.75" customHeight="1">
      <c r="A84" s="77"/>
      <c r="B84" s="71"/>
      <c r="C84" s="31" t="s">
        <v>104</v>
      </c>
      <c r="D84" s="15" t="s">
        <v>5</v>
      </c>
      <c r="E84" s="11"/>
      <c r="F84" s="11"/>
      <c r="G84" s="11"/>
      <c r="H84" s="11">
        <v>-2</v>
      </c>
      <c r="I84" s="11">
        <f t="shared" si="5"/>
        <v>-2</v>
      </c>
      <c r="J84" s="11"/>
      <c r="K84" s="11"/>
      <c r="L84" s="11">
        <f t="shared" si="6"/>
        <v>-2</v>
      </c>
      <c r="M84" s="11"/>
    </row>
    <row r="85" spans="1:13" ht="18" customHeight="1">
      <c r="A85" s="77"/>
      <c r="B85" s="71"/>
      <c r="C85" s="31" t="s">
        <v>109</v>
      </c>
      <c r="D85" s="15" t="s">
        <v>110</v>
      </c>
      <c r="E85" s="11">
        <v>135.5</v>
      </c>
      <c r="F85" s="11">
        <v>1545.9</v>
      </c>
      <c r="G85" s="11">
        <v>128.8</v>
      </c>
      <c r="H85" s="11">
        <v>128.8</v>
      </c>
      <c r="I85" s="11">
        <f t="shared" si="5"/>
        <v>0</v>
      </c>
      <c r="J85" s="11">
        <f t="shared" si="8"/>
        <v>100</v>
      </c>
      <c r="K85" s="11">
        <f t="shared" si="9"/>
        <v>8.33171615240313</v>
      </c>
      <c r="L85" s="11">
        <f t="shared" si="6"/>
        <v>-6.699999999999989</v>
      </c>
      <c r="M85" s="11">
        <f t="shared" si="7"/>
        <v>95.05535055350555</v>
      </c>
    </row>
    <row r="86" spans="1:13" ht="31.5" hidden="1">
      <c r="A86" s="77"/>
      <c r="B86" s="71"/>
      <c r="C86" s="31" t="s">
        <v>91</v>
      </c>
      <c r="D86" s="15" t="s">
        <v>112</v>
      </c>
      <c r="E86" s="11"/>
      <c r="F86" s="11"/>
      <c r="G86" s="11"/>
      <c r="H86" s="11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s="1" customFormat="1" ht="15.75">
      <c r="A87" s="78"/>
      <c r="B87" s="72"/>
      <c r="C87" s="32"/>
      <c r="D87" s="23" t="s">
        <v>10</v>
      </c>
      <c r="E87" s="57">
        <f>SUM(E82:E86)</f>
        <v>192.8</v>
      </c>
      <c r="F87" s="57">
        <f>SUM(F82:F86)</f>
        <v>2354.8</v>
      </c>
      <c r="G87" s="57">
        <f>SUM(G82:G86)</f>
        <v>143.8</v>
      </c>
      <c r="H87" s="57">
        <f>SUM(H82:H86)</f>
        <v>589</v>
      </c>
      <c r="I87" s="57">
        <f t="shared" si="5"/>
        <v>445.2</v>
      </c>
      <c r="J87" s="57">
        <f t="shared" si="8"/>
        <v>409.59666203059805</v>
      </c>
      <c r="K87" s="57">
        <f t="shared" si="9"/>
        <v>25.012739935450988</v>
      </c>
      <c r="L87" s="57">
        <f t="shared" si="6"/>
        <v>396.2</v>
      </c>
      <c r="M87" s="57">
        <f t="shared" si="7"/>
        <v>305.4979253112033</v>
      </c>
    </row>
    <row r="88" spans="1:13" ht="31.5" hidden="1">
      <c r="A88" s="70" t="s">
        <v>14</v>
      </c>
      <c r="B88" s="70" t="s">
        <v>66</v>
      </c>
      <c r="C88" s="31" t="s">
        <v>89</v>
      </c>
      <c r="D88" s="15" t="s">
        <v>130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ht="15.75">
      <c r="A89" s="71"/>
      <c r="B89" s="71"/>
      <c r="C89" s="31" t="s">
        <v>3</v>
      </c>
      <c r="D89" s="15" t="s">
        <v>4</v>
      </c>
      <c r="E89" s="11">
        <v>2286.4</v>
      </c>
      <c r="F89" s="11">
        <v>2355.8</v>
      </c>
      <c r="G89" s="11">
        <v>196.4</v>
      </c>
      <c r="H89" s="11">
        <v>128.6</v>
      </c>
      <c r="I89" s="11">
        <f t="shared" si="5"/>
        <v>-67.80000000000001</v>
      </c>
      <c r="J89" s="11">
        <f t="shared" si="8"/>
        <v>65.47861507128309</v>
      </c>
      <c r="K89" s="11">
        <f t="shared" si="9"/>
        <v>5.458867476016639</v>
      </c>
      <c r="L89" s="11">
        <f t="shared" si="6"/>
        <v>-2157.8</v>
      </c>
      <c r="M89" s="11">
        <f t="shared" si="7"/>
        <v>5.624562631210636</v>
      </c>
    </row>
    <row r="90" spans="1:13" ht="15.75" customHeight="1" hidden="1">
      <c r="A90" s="71"/>
      <c r="B90" s="71"/>
      <c r="C90" s="31" t="s">
        <v>104</v>
      </c>
      <c r="D90" s="15" t="s">
        <v>5</v>
      </c>
      <c r="E90" s="11"/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0</v>
      </c>
      <c r="M90" s="11" t="e">
        <f t="shared" si="7"/>
        <v>#DIV/0!</v>
      </c>
    </row>
    <row r="91" spans="1:13" ht="15.75" customHeight="1" hidden="1">
      <c r="A91" s="71"/>
      <c r="B91" s="71"/>
      <c r="C91" s="31" t="s">
        <v>105</v>
      </c>
      <c r="D91" s="15" t="s">
        <v>30</v>
      </c>
      <c r="E91" s="11"/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0</v>
      </c>
      <c r="M91" s="11" t="e">
        <f t="shared" si="7"/>
        <v>#DIV/0!</v>
      </c>
    </row>
    <row r="92" spans="1:13" ht="16.5" customHeight="1">
      <c r="A92" s="71"/>
      <c r="B92" s="71"/>
      <c r="C92" s="31" t="s">
        <v>109</v>
      </c>
      <c r="D92" s="15" t="s">
        <v>110</v>
      </c>
      <c r="E92" s="11">
        <v>375.1</v>
      </c>
      <c r="F92" s="11">
        <v>4444.6</v>
      </c>
      <c r="G92" s="11">
        <v>370.4</v>
      </c>
      <c r="H92" s="11">
        <v>370.4</v>
      </c>
      <c r="I92" s="11">
        <f t="shared" si="5"/>
        <v>0</v>
      </c>
      <c r="J92" s="11">
        <f t="shared" si="8"/>
        <v>100</v>
      </c>
      <c r="K92" s="11">
        <f t="shared" si="9"/>
        <v>8.33370832020879</v>
      </c>
      <c r="L92" s="11">
        <f t="shared" si="6"/>
        <v>-4.7000000000000455</v>
      </c>
      <c r="M92" s="11">
        <f t="shared" si="7"/>
        <v>98.7470007997867</v>
      </c>
    </row>
    <row r="93" spans="1:13" ht="31.5">
      <c r="A93" s="71"/>
      <c r="B93" s="71"/>
      <c r="C93" s="31" t="s">
        <v>91</v>
      </c>
      <c r="D93" s="15" t="s">
        <v>112</v>
      </c>
      <c r="E93" s="11">
        <v>-6.7</v>
      </c>
      <c r="F93" s="11"/>
      <c r="G93" s="11"/>
      <c r="H93" s="11">
        <v>-7.9</v>
      </c>
      <c r="I93" s="11">
        <f t="shared" si="5"/>
        <v>-7.9</v>
      </c>
      <c r="J93" s="11"/>
      <c r="K93" s="11"/>
      <c r="L93" s="11">
        <f t="shared" si="6"/>
        <v>-1.2000000000000002</v>
      </c>
      <c r="M93" s="11">
        <f t="shared" si="7"/>
        <v>117.91044776119404</v>
      </c>
    </row>
    <row r="94" spans="1:13" s="1" customFormat="1" ht="15.75">
      <c r="A94" s="72"/>
      <c r="B94" s="72"/>
      <c r="C94" s="32"/>
      <c r="D94" s="23" t="s">
        <v>10</v>
      </c>
      <c r="E94" s="57">
        <f>SUM(E88:E93)</f>
        <v>2654.8</v>
      </c>
      <c r="F94" s="57">
        <f>SUM(F88:F93)</f>
        <v>6800.400000000001</v>
      </c>
      <c r="G94" s="57">
        <f>SUM(G88:G93)</f>
        <v>566.8</v>
      </c>
      <c r="H94" s="57">
        <f>SUM(H88:H93)</f>
        <v>491.1</v>
      </c>
      <c r="I94" s="57">
        <f t="shared" si="5"/>
        <v>-75.69999999999993</v>
      </c>
      <c r="J94" s="57">
        <f t="shared" si="8"/>
        <v>86.64431898376853</v>
      </c>
      <c r="K94" s="57">
        <f t="shared" si="9"/>
        <v>7.2216340215281445</v>
      </c>
      <c r="L94" s="57">
        <f t="shared" si="6"/>
        <v>-2163.7000000000003</v>
      </c>
      <c r="M94" s="57">
        <f t="shared" si="7"/>
        <v>18.498568630405305</v>
      </c>
    </row>
    <row r="95" spans="1:13" ht="31.5">
      <c r="A95" s="70" t="s">
        <v>15</v>
      </c>
      <c r="B95" s="70" t="s">
        <v>67</v>
      </c>
      <c r="C95" s="31" t="s">
        <v>89</v>
      </c>
      <c r="D95" s="15" t="s">
        <v>130</v>
      </c>
      <c r="E95" s="11"/>
      <c r="F95" s="11"/>
      <c r="G95" s="11"/>
      <c r="H95" s="11">
        <v>2.6</v>
      </c>
      <c r="I95" s="11">
        <f t="shared" si="5"/>
        <v>2.6</v>
      </c>
      <c r="J95" s="11"/>
      <c r="K95" s="11"/>
      <c r="L95" s="11">
        <f t="shared" si="6"/>
        <v>2.6</v>
      </c>
      <c r="M95" s="11"/>
    </row>
    <row r="96" spans="1:13" ht="15.75">
      <c r="A96" s="71"/>
      <c r="B96" s="71"/>
      <c r="C96" s="31" t="s">
        <v>3</v>
      </c>
      <c r="D96" s="15" t="s">
        <v>4</v>
      </c>
      <c r="E96" s="11">
        <v>251.8</v>
      </c>
      <c r="F96" s="11">
        <v>2701.3</v>
      </c>
      <c r="G96" s="11">
        <v>74.8</v>
      </c>
      <c r="H96" s="11">
        <v>938.8</v>
      </c>
      <c r="I96" s="11">
        <f t="shared" si="5"/>
        <v>864</v>
      </c>
      <c r="J96" s="11">
        <f t="shared" si="8"/>
        <v>1255.0802139037432</v>
      </c>
      <c r="K96" s="11">
        <f t="shared" si="9"/>
        <v>34.753637137674446</v>
      </c>
      <c r="L96" s="11">
        <f t="shared" si="6"/>
        <v>687</v>
      </c>
      <c r="M96" s="11">
        <f t="shared" si="7"/>
        <v>372.83558379666397</v>
      </c>
    </row>
    <row r="97" spans="1:13" ht="15.75" customHeight="1">
      <c r="A97" s="71"/>
      <c r="B97" s="71"/>
      <c r="C97" s="31" t="s">
        <v>104</v>
      </c>
      <c r="D97" s="15" t="s">
        <v>5</v>
      </c>
      <c r="E97" s="11"/>
      <c r="F97" s="11"/>
      <c r="G97" s="11"/>
      <c r="H97" s="11">
        <v>100</v>
      </c>
      <c r="I97" s="11">
        <f t="shared" si="5"/>
        <v>100</v>
      </c>
      <c r="J97" s="11"/>
      <c r="K97" s="11"/>
      <c r="L97" s="11">
        <f t="shared" si="6"/>
        <v>100</v>
      </c>
      <c r="M97" s="11"/>
    </row>
    <row r="98" spans="1:13" ht="15.75" customHeight="1">
      <c r="A98" s="71"/>
      <c r="B98" s="71"/>
      <c r="C98" s="31" t="s">
        <v>109</v>
      </c>
      <c r="D98" s="15" t="s">
        <v>110</v>
      </c>
      <c r="E98" s="11"/>
      <c r="F98" s="11">
        <v>5024.4</v>
      </c>
      <c r="G98" s="11">
        <v>418.7</v>
      </c>
      <c r="H98" s="11">
        <v>418.7</v>
      </c>
      <c r="I98" s="11">
        <f t="shared" si="5"/>
        <v>0</v>
      </c>
      <c r="J98" s="11">
        <f t="shared" si="8"/>
        <v>100</v>
      </c>
      <c r="K98" s="11">
        <f t="shared" si="9"/>
        <v>8.333333333333334</v>
      </c>
      <c r="L98" s="11">
        <f t="shared" si="6"/>
        <v>418.7</v>
      </c>
      <c r="M98" s="11"/>
    </row>
    <row r="99" spans="1:13" ht="31.5" customHeight="1" hidden="1">
      <c r="A99" s="71"/>
      <c r="B99" s="71"/>
      <c r="C99" s="31" t="s">
        <v>91</v>
      </c>
      <c r="D99" s="15" t="s">
        <v>112</v>
      </c>
      <c r="E99" s="11"/>
      <c r="F99" s="11"/>
      <c r="G99" s="11"/>
      <c r="H99" s="11"/>
      <c r="I99" s="11">
        <f t="shared" si="5"/>
        <v>0</v>
      </c>
      <c r="J99" s="11" t="e">
        <f t="shared" si="8"/>
        <v>#DIV/0!</v>
      </c>
      <c r="K99" s="11" t="e">
        <f t="shared" si="9"/>
        <v>#DIV/0!</v>
      </c>
      <c r="L99" s="11">
        <f t="shared" si="6"/>
        <v>0</v>
      </c>
      <c r="M99" s="11" t="e">
        <f t="shared" si="7"/>
        <v>#DIV/0!</v>
      </c>
    </row>
    <row r="100" spans="1:13" s="1" customFormat="1" ht="15.75">
      <c r="A100" s="72"/>
      <c r="B100" s="72"/>
      <c r="C100" s="32"/>
      <c r="D100" s="23" t="s">
        <v>10</v>
      </c>
      <c r="E100" s="57">
        <f>SUM(E95:E99)</f>
        <v>251.8</v>
      </c>
      <c r="F100" s="57">
        <f>SUM(F95:F99)</f>
        <v>7725.7</v>
      </c>
      <c r="G100" s="57">
        <f>SUM(G95:G99)</f>
        <v>493.5</v>
      </c>
      <c r="H100" s="57">
        <f>SUM(H95:H99)</f>
        <v>1460.1000000000001</v>
      </c>
      <c r="I100" s="57">
        <f t="shared" si="5"/>
        <v>966.6000000000001</v>
      </c>
      <c r="J100" s="57">
        <f t="shared" si="8"/>
        <v>295.86626139817633</v>
      </c>
      <c r="K100" s="57">
        <f t="shared" si="9"/>
        <v>18.89925831963447</v>
      </c>
      <c r="L100" s="57">
        <f t="shared" si="6"/>
        <v>1208.3000000000002</v>
      </c>
      <c r="M100" s="57">
        <f t="shared" si="7"/>
        <v>579.8649722001588</v>
      </c>
    </row>
    <row r="101" spans="1:13" ht="33.75" customHeight="1">
      <c r="A101" s="70" t="s">
        <v>16</v>
      </c>
      <c r="B101" s="70" t="s">
        <v>68</v>
      </c>
      <c r="C101" s="31" t="s">
        <v>89</v>
      </c>
      <c r="D101" s="15" t="s">
        <v>130</v>
      </c>
      <c r="E101" s="11">
        <v>14.6</v>
      </c>
      <c r="F101" s="11"/>
      <c r="G101" s="11"/>
      <c r="H101" s="11">
        <v>5</v>
      </c>
      <c r="I101" s="11">
        <f t="shared" si="5"/>
        <v>5</v>
      </c>
      <c r="J101" s="11"/>
      <c r="K101" s="11"/>
      <c r="L101" s="11">
        <f t="shared" si="6"/>
        <v>-9.6</v>
      </c>
      <c r="M101" s="11">
        <f t="shared" si="7"/>
        <v>34.24657534246575</v>
      </c>
    </row>
    <row r="102" spans="1:13" ht="78.75" hidden="1">
      <c r="A102" s="71"/>
      <c r="B102" s="71"/>
      <c r="C102" s="33" t="s">
        <v>136</v>
      </c>
      <c r="D102" s="11" t="s">
        <v>137</v>
      </c>
      <c r="E102" s="11"/>
      <c r="F102" s="11"/>
      <c r="G102" s="11"/>
      <c r="H102" s="11"/>
      <c r="I102" s="11">
        <f t="shared" si="5"/>
        <v>0</v>
      </c>
      <c r="J102" s="11" t="e">
        <f t="shared" si="8"/>
        <v>#DIV/0!</v>
      </c>
      <c r="K102" s="11" t="e">
        <f t="shared" si="9"/>
        <v>#DIV/0!</v>
      </c>
      <c r="L102" s="11">
        <f t="shared" si="6"/>
        <v>0</v>
      </c>
      <c r="M102" s="11" t="e">
        <f t="shared" si="7"/>
        <v>#DIV/0!</v>
      </c>
    </row>
    <row r="103" spans="1:13" ht="15.75">
      <c r="A103" s="71"/>
      <c r="B103" s="71"/>
      <c r="C103" s="31" t="s">
        <v>3</v>
      </c>
      <c r="D103" s="15" t="s">
        <v>4</v>
      </c>
      <c r="E103" s="11">
        <v>69.7</v>
      </c>
      <c r="F103" s="11">
        <v>800</v>
      </c>
      <c r="G103" s="11">
        <v>27</v>
      </c>
      <c r="H103" s="11">
        <v>113.8</v>
      </c>
      <c r="I103" s="11">
        <f t="shared" si="5"/>
        <v>86.8</v>
      </c>
      <c r="J103" s="11">
        <f t="shared" si="8"/>
        <v>421.4814814814814</v>
      </c>
      <c r="K103" s="11">
        <f t="shared" si="9"/>
        <v>14.224999999999998</v>
      </c>
      <c r="L103" s="11">
        <f t="shared" si="6"/>
        <v>44.099999999999994</v>
      </c>
      <c r="M103" s="11">
        <f t="shared" si="7"/>
        <v>163.27116212338592</v>
      </c>
    </row>
    <row r="104" spans="1:13" ht="15.75" hidden="1">
      <c r="A104" s="71"/>
      <c r="B104" s="71"/>
      <c r="C104" s="31" t="s">
        <v>104</v>
      </c>
      <c r="D104" s="15" t="s">
        <v>5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15.75" customHeight="1">
      <c r="A105" s="71"/>
      <c r="B105" s="71"/>
      <c r="C105" s="31" t="s">
        <v>109</v>
      </c>
      <c r="D105" s="15" t="s">
        <v>110</v>
      </c>
      <c r="E105" s="11">
        <v>327.9</v>
      </c>
      <c r="F105" s="11">
        <v>4251.4</v>
      </c>
      <c r="G105" s="11">
        <v>708.6</v>
      </c>
      <c r="H105" s="11">
        <v>708.5</v>
      </c>
      <c r="I105" s="11">
        <f t="shared" si="5"/>
        <v>-0.10000000000002274</v>
      </c>
      <c r="J105" s="11">
        <f t="shared" si="8"/>
        <v>99.98588766581993</v>
      </c>
      <c r="K105" s="11">
        <f t="shared" si="9"/>
        <v>16.665098555769866</v>
      </c>
      <c r="L105" s="11">
        <f t="shared" si="6"/>
        <v>380.6</v>
      </c>
      <c r="M105" s="11">
        <f t="shared" si="7"/>
        <v>216.07197316254957</v>
      </c>
    </row>
    <row r="106" spans="1:13" ht="31.5" hidden="1">
      <c r="A106" s="71"/>
      <c r="B106" s="71"/>
      <c r="C106" s="31" t="s">
        <v>91</v>
      </c>
      <c r="D106" s="15" t="s">
        <v>112</v>
      </c>
      <c r="E106" s="11"/>
      <c r="F106" s="11"/>
      <c r="G106" s="11"/>
      <c r="H106" s="11"/>
      <c r="I106" s="11">
        <f t="shared" si="5"/>
        <v>0</v>
      </c>
      <c r="J106" s="11" t="e">
        <f t="shared" si="8"/>
        <v>#DIV/0!</v>
      </c>
      <c r="K106" s="11" t="e">
        <f t="shared" si="9"/>
        <v>#DIV/0!</v>
      </c>
      <c r="L106" s="11">
        <f t="shared" si="6"/>
        <v>0</v>
      </c>
      <c r="M106" s="11" t="e">
        <f t="shared" si="7"/>
        <v>#DIV/0!</v>
      </c>
    </row>
    <row r="107" spans="1:13" s="1" customFormat="1" ht="15.75">
      <c r="A107" s="72"/>
      <c r="B107" s="72"/>
      <c r="C107" s="32"/>
      <c r="D107" s="23" t="s">
        <v>10</v>
      </c>
      <c r="E107" s="57">
        <f>SUM(E101:E106)</f>
        <v>412.2</v>
      </c>
      <c r="F107" s="57">
        <f>SUM(F101:F106)</f>
        <v>5051.4</v>
      </c>
      <c r="G107" s="57">
        <f>SUM(G101:G106)</f>
        <v>735.6</v>
      </c>
      <c r="H107" s="57">
        <f>SUM(H101:H106)</f>
        <v>827.3</v>
      </c>
      <c r="I107" s="57">
        <f t="shared" si="5"/>
        <v>91.69999999999993</v>
      </c>
      <c r="J107" s="57">
        <f t="shared" si="8"/>
        <v>112.46601413811854</v>
      </c>
      <c r="K107" s="57">
        <f t="shared" si="9"/>
        <v>16.377637882567207</v>
      </c>
      <c r="L107" s="57">
        <f t="shared" si="6"/>
        <v>415.09999999999997</v>
      </c>
      <c r="M107" s="57">
        <f t="shared" si="7"/>
        <v>200.70354196991752</v>
      </c>
    </row>
    <row r="108" spans="1:13" ht="36.75" customHeight="1">
      <c r="A108" s="70" t="s">
        <v>17</v>
      </c>
      <c r="B108" s="70" t="s">
        <v>69</v>
      </c>
      <c r="C108" s="31" t="s">
        <v>89</v>
      </c>
      <c r="D108" s="15" t="s">
        <v>130</v>
      </c>
      <c r="E108" s="11"/>
      <c r="F108" s="11"/>
      <c r="G108" s="11"/>
      <c r="H108" s="11">
        <v>4</v>
      </c>
      <c r="I108" s="11">
        <f t="shared" si="5"/>
        <v>4</v>
      </c>
      <c r="J108" s="11"/>
      <c r="K108" s="11"/>
      <c r="L108" s="11">
        <f t="shared" si="6"/>
        <v>4</v>
      </c>
      <c r="M108" s="11"/>
    </row>
    <row r="109" spans="1:13" ht="15.75">
      <c r="A109" s="71"/>
      <c r="B109" s="71"/>
      <c r="C109" s="31" t="s">
        <v>3</v>
      </c>
      <c r="D109" s="15" t="s">
        <v>4</v>
      </c>
      <c r="E109" s="11">
        <v>28.9</v>
      </c>
      <c r="F109" s="11">
        <v>1097.3</v>
      </c>
      <c r="G109" s="11">
        <v>9</v>
      </c>
      <c r="H109" s="11">
        <v>294.6</v>
      </c>
      <c r="I109" s="11">
        <f t="shared" si="5"/>
        <v>285.6</v>
      </c>
      <c r="J109" s="11">
        <f t="shared" si="8"/>
        <v>3273.3333333333335</v>
      </c>
      <c r="K109" s="11">
        <f t="shared" si="9"/>
        <v>26.847717123849453</v>
      </c>
      <c r="L109" s="11">
        <f t="shared" si="6"/>
        <v>265.70000000000005</v>
      </c>
      <c r="M109" s="11">
        <f t="shared" si="7"/>
        <v>1019.3771626297579</v>
      </c>
    </row>
    <row r="110" spans="1:13" ht="15.75" customHeight="1">
      <c r="A110" s="71"/>
      <c r="B110" s="71"/>
      <c r="C110" s="31" t="s">
        <v>104</v>
      </c>
      <c r="D110" s="15" t="s">
        <v>5</v>
      </c>
      <c r="E110" s="11"/>
      <c r="F110" s="11"/>
      <c r="G110" s="11"/>
      <c r="H110" s="11">
        <v>-15</v>
      </c>
      <c r="I110" s="11">
        <f t="shared" si="5"/>
        <v>-15</v>
      </c>
      <c r="J110" s="11"/>
      <c r="K110" s="11"/>
      <c r="L110" s="11">
        <f t="shared" si="6"/>
        <v>-15</v>
      </c>
      <c r="M110" s="11"/>
    </row>
    <row r="111" spans="1:13" ht="15.75" customHeight="1">
      <c r="A111" s="71"/>
      <c r="B111" s="71"/>
      <c r="C111" s="31" t="s">
        <v>109</v>
      </c>
      <c r="D111" s="15" t="s">
        <v>110</v>
      </c>
      <c r="E111" s="11">
        <v>365.7</v>
      </c>
      <c r="F111" s="11">
        <v>4637.9</v>
      </c>
      <c r="G111" s="11">
        <v>386.5</v>
      </c>
      <c r="H111" s="11">
        <v>386.5</v>
      </c>
      <c r="I111" s="11">
        <f t="shared" si="5"/>
        <v>0</v>
      </c>
      <c r="J111" s="11">
        <f t="shared" si="8"/>
        <v>100</v>
      </c>
      <c r="K111" s="11">
        <f t="shared" si="9"/>
        <v>8.33351301235473</v>
      </c>
      <c r="L111" s="11">
        <f t="shared" si="6"/>
        <v>20.80000000000001</v>
      </c>
      <c r="M111" s="11">
        <f t="shared" si="7"/>
        <v>105.68772217664753</v>
      </c>
    </row>
    <row r="112" spans="1:13" ht="31.5" hidden="1">
      <c r="A112" s="71"/>
      <c r="B112" s="71"/>
      <c r="C112" s="31" t="s">
        <v>91</v>
      </c>
      <c r="D112" s="15" t="s">
        <v>112</v>
      </c>
      <c r="E112" s="11"/>
      <c r="F112" s="11"/>
      <c r="G112" s="11"/>
      <c r="H112" s="11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s="1" customFormat="1" ht="15.75">
      <c r="A113" s="72"/>
      <c r="B113" s="72"/>
      <c r="C113" s="32"/>
      <c r="D113" s="23" t="s">
        <v>10</v>
      </c>
      <c r="E113" s="57">
        <f>SUM(E108:E112)</f>
        <v>394.59999999999997</v>
      </c>
      <c r="F113" s="57">
        <f>SUM(F108:F112)</f>
        <v>5735.2</v>
      </c>
      <c r="G113" s="57">
        <f>SUM(G108:G112)</f>
        <v>395.5</v>
      </c>
      <c r="H113" s="57">
        <f>SUM(H108:H112)</f>
        <v>670.1</v>
      </c>
      <c r="I113" s="57">
        <f t="shared" si="5"/>
        <v>274.6</v>
      </c>
      <c r="J113" s="57">
        <f t="shared" si="8"/>
        <v>169.43109987357775</v>
      </c>
      <c r="K113" s="57">
        <f t="shared" si="9"/>
        <v>11.68398660901102</v>
      </c>
      <c r="L113" s="57">
        <f t="shared" si="6"/>
        <v>275.50000000000006</v>
      </c>
      <c r="M113" s="57">
        <f t="shared" si="7"/>
        <v>169.817536746072</v>
      </c>
    </row>
    <row r="114" spans="1:13" ht="27" customHeight="1">
      <c r="A114" s="87">
        <v>936</v>
      </c>
      <c r="B114" s="70" t="s">
        <v>70</v>
      </c>
      <c r="C114" s="31" t="s">
        <v>89</v>
      </c>
      <c r="D114" s="15" t="s">
        <v>130</v>
      </c>
      <c r="E114" s="60"/>
      <c r="F114" s="60"/>
      <c r="G114" s="60"/>
      <c r="H114" s="60">
        <v>4.8</v>
      </c>
      <c r="I114" s="60">
        <f t="shared" si="5"/>
        <v>4.8</v>
      </c>
      <c r="J114" s="60"/>
      <c r="K114" s="60"/>
      <c r="L114" s="60">
        <f t="shared" si="6"/>
        <v>4.8</v>
      </c>
      <c r="M114" s="60"/>
    </row>
    <row r="115" spans="1:13" s="1" customFormat="1" ht="15.75">
      <c r="A115" s="88"/>
      <c r="B115" s="71"/>
      <c r="C115" s="31" t="s">
        <v>3</v>
      </c>
      <c r="D115" s="15" t="s">
        <v>4</v>
      </c>
      <c r="E115" s="60">
        <v>30.9</v>
      </c>
      <c r="F115" s="11">
        <v>1082.3</v>
      </c>
      <c r="G115" s="11"/>
      <c r="H115" s="11">
        <v>42.6</v>
      </c>
      <c r="I115" s="11">
        <f t="shared" si="5"/>
        <v>42.6</v>
      </c>
      <c r="J115" s="11"/>
      <c r="K115" s="11">
        <f t="shared" si="9"/>
        <v>3.936062089993533</v>
      </c>
      <c r="L115" s="11">
        <f t="shared" si="6"/>
        <v>11.700000000000003</v>
      </c>
      <c r="M115" s="11">
        <f t="shared" si="7"/>
        <v>137.8640776699029</v>
      </c>
    </row>
    <row r="116" spans="1:13" ht="15.75" hidden="1">
      <c r="A116" s="88"/>
      <c r="B116" s="71"/>
      <c r="C116" s="31" t="s">
        <v>104</v>
      </c>
      <c r="D116" s="15" t="s">
        <v>5</v>
      </c>
      <c r="E116" s="11"/>
      <c r="F116" s="11"/>
      <c r="G116" s="11"/>
      <c r="H116" s="11"/>
      <c r="I116" s="11">
        <f t="shared" si="5"/>
        <v>0</v>
      </c>
      <c r="J116" s="11" t="e">
        <f t="shared" si="8"/>
        <v>#DIV/0!</v>
      </c>
      <c r="K116" s="11" t="e">
        <f t="shared" si="9"/>
        <v>#DIV/0!</v>
      </c>
      <c r="L116" s="11">
        <f t="shared" si="6"/>
        <v>0</v>
      </c>
      <c r="M116" s="11" t="e">
        <f t="shared" si="7"/>
        <v>#DIV/0!</v>
      </c>
    </row>
    <row r="117" spans="1:13" ht="15.75" hidden="1">
      <c r="A117" s="88"/>
      <c r="B117" s="71"/>
      <c r="C117" s="31" t="s">
        <v>105</v>
      </c>
      <c r="D117" s="15" t="s">
        <v>30</v>
      </c>
      <c r="E117" s="11"/>
      <c r="F117" s="11"/>
      <c r="G117" s="1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6.5" customHeight="1">
      <c r="A118" s="88"/>
      <c r="B118" s="71"/>
      <c r="C118" s="31" t="s">
        <v>109</v>
      </c>
      <c r="D118" s="15" t="s">
        <v>110</v>
      </c>
      <c r="E118" s="11">
        <v>330.7</v>
      </c>
      <c r="F118" s="11">
        <v>4251.4</v>
      </c>
      <c r="G118" s="11">
        <v>354.3</v>
      </c>
      <c r="H118" s="11">
        <v>354.3</v>
      </c>
      <c r="I118" s="11">
        <f t="shared" si="5"/>
        <v>0</v>
      </c>
      <c r="J118" s="11">
        <f t="shared" si="8"/>
        <v>100</v>
      </c>
      <c r="K118" s="11">
        <f t="shared" si="9"/>
        <v>8.333725361057535</v>
      </c>
      <c r="L118" s="11">
        <f t="shared" si="6"/>
        <v>23.600000000000023</v>
      </c>
      <c r="M118" s="11">
        <f t="shared" si="7"/>
        <v>107.13637738131237</v>
      </c>
    </row>
    <row r="119" spans="1:13" ht="31.5">
      <c r="A119" s="88"/>
      <c r="B119" s="71"/>
      <c r="C119" s="31" t="s">
        <v>91</v>
      </c>
      <c r="D119" s="15" t="s">
        <v>112</v>
      </c>
      <c r="E119" s="11">
        <v>-0.1</v>
      </c>
      <c r="F119" s="11"/>
      <c r="G119" s="11"/>
      <c r="H119" s="11"/>
      <c r="I119" s="11">
        <f t="shared" si="5"/>
        <v>0</v>
      </c>
      <c r="J119" s="11"/>
      <c r="K119" s="11"/>
      <c r="L119" s="11">
        <f t="shared" si="6"/>
        <v>0.1</v>
      </c>
      <c r="M119" s="11">
        <f t="shared" si="7"/>
        <v>0</v>
      </c>
    </row>
    <row r="120" spans="1:13" s="1" customFormat="1" ht="15.75">
      <c r="A120" s="89"/>
      <c r="B120" s="72"/>
      <c r="C120" s="32"/>
      <c r="D120" s="23" t="s">
        <v>10</v>
      </c>
      <c r="E120" s="57">
        <f>SUM(E114:E119)</f>
        <v>361.49999999999994</v>
      </c>
      <c r="F120" s="57">
        <f>SUM(F114:F119)</f>
        <v>5333.7</v>
      </c>
      <c r="G120" s="57">
        <f>SUM(G114:G119)</f>
        <v>354.3</v>
      </c>
      <c r="H120" s="57">
        <f>SUM(H114:H119)</f>
        <v>401.7</v>
      </c>
      <c r="I120" s="57">
        <f t="shared" si="5"/>
        <v>47.39999999999998</v>
      </c>
      <c r="J120" s="57">
        <f t="shared" si="8"/>
        <v>113.37849280270956</v>
      </c>
      <c r="K120" s="57">
        <f t="shared" si="9"/>
        <v>7.53135721919118</v>
      </c>
      <c r="L120" s="57">
        <f t="shared" si="6"/>
        <v>40.200000000000045</v>
      </c>
      <c r="M120" s="57">
        <f t="shared" si="7"/>
        <v>111.12033195020747</v>
      </c>
    </row>
    <row r="121" spans="1:13" ht="36.75" customHeight="1">
      <c r="A121" s="70" t="s">
        <v>18</v>
      </c>
      <c r="B121" s="70" t="s">
        <v>71</v>
      </c>
      <c r="C121" s="31" t="s">
        <v>89</v>
      </c>
      <c r="D121" s="15" t="s">
        <v>130</v>
      </c>
      <c r="E121" s="11">
        <v>9.1</v>
      </c>
      <c r="F121" s="11"/>
      <c r="G121" s="11"/>
      <c r="H121" s="11">
        <v>10.8</v>
      </c>
      <c r="I121" s="11">
        <f t="shared" si="5"/>
        <v>10.8</v>
      </c>
      <c r="J121" s="11"/>
      <c r="K121" s="11"/>
      <c r="L121" s="11">
        <f t="shared" si="6"/>
        <v>1.700000000000001</v>
      </c>
      <c r="M121" s="11">
        <f t="shared" si="7"/>
        <v>118.6813186813187</v>
      </c>
    </row>
    <row r="122" spans="1:13" ht="15.75">
      <c r="A122" s="71"/>
      <c r="B122" s="71"/>
      <c r="C122" s="31" t="s">
        <v>3</v>
      </c>
      <c r="D122" s="15" t="s">
        <v>4</v>
      </c>
      <c r="E122" s="11">
        <v>72.8</v>
      </c>
      <c r="F122" s="11">
        <v>1413.6</v>
      </c>
      <c r="G122" s="11"/>
      <c r="H122" s="11">
        <v>32.6</v>
      </c>
      <c r="I122" s="11">
        <f t="shared" si="5"/>
        <v>32.6</v>
      </c>
      <c r="J122" s="11"/>
      <c r="K122" s="11">
        <f t="shared" si="9"/>
        <v>2.3061686474250145</v>
      </c>
      <c r="L122" s="11">
        <f t="shared" si="6"/>
        <v>-40.199999999999996</v>
      </c>
      <c r="M122" s="11">
        <f t="shared" si="7"/>
        <v>44.78021978021978</v>
      </c>
    </row>
    <row r="123" spans="1:13" ht="15.75" hidden="1">
      <c r="A123" s="71"/>
      <c r="B123" s="71"/>
      <c r="C123" s="31" t="s">
        <v>104</v>
      </c>
      <c r="D123" s="15" t="s">
        <v>5</v>
      </c>
      <c r="E123" s="11"/>
      <c r="F123" s="11"/>
      <c r="G123" s="11"/>
      <c r="H123" s="11"/>
      <c r="I123" s="11">
        <f t="shared" si="5"/>
        <v>0</v>
      </c>
      <c r="J123" s="11" t="e">
        <f t="shared" si="8"/>
        <v>#DIV/0!</v>
      </c>
      <c r="K123" s="11" t="e">
        <f t="shared" si="9"/>
        <v>#DIV/0!</v>
      </c>
      <c r="L123" s="11">
        <f t="shared" si="6"/>
        <v>0</v>
      </c>
      <c r="M123" s="11" t="e">
        <f t="shared" si="7"/>
        <v>#DIV/0!</v>
      </c>
    </row>
    <row r="124" spans="1:13" ht="16.5" customHeight="1">
      <c r="A124" s="71"/>
      <c r="B124" s="71"/>
      <c r="C124" s="31" t="s">
        <v>109</v>
      </c>
      <c r="D124" s="15" t="s">
        <v>110</v>
      </c>
      <c r="E124" s="11"/>
      <c r="F124" s="11">
        <v>3671.7</v>
      </c>
      <c r="G124" s="11">
        <v>306</v>
      </c>
      <c r="H124" s="11">
        <v>306</v>
      </c>
      <c r="I124" s="11">
        <f t="shared" si="5"/>
        <v>0</v>
      </c>
      <c r="J124" s="11">
        <f t="shared" si="8"/>
        <v>100</v>
      </c>
      <c r="K124" s="11">
        <f t="shared" si="9"/>
        <v>8.334014216847782</v>
      </c>
      <c r="L124" s="11">
        <f t="shared" si="6"/>
        <v>306</v>
      </c>
      <c r="M124" s="11"/>
    </row>
    <row r="125" spans="1:13" ht="31.5" hidden="1">
      <c r="A125" s="71"/>
      <c r="B125" s="71"/>
      <c r="C125" s="31" t="s">
        <v>91</v>
      </c>
      <c r="D125" s="15" t="s">
        <v>112</v>
      </c>
      <c r="E125" s="11"/>
      <c r="F125" s="11"/>
      <c r="G125" s="11"/>
      <c r="H125" s="11"/>
      <c r="I125" s="11">
        <f t="shared" si="5"/>
        <v>0</v>
      </c>
      <c r="J125" s="11" t="e">
        <f t="shared" si="8"/>
        <v>#DIV/0!</v>
      </c>
      <c r="K125" s="11" t="e">
        <f t="shared" si="9"/>
        <v>#DIV/0!</v>
      </c>
      <c r="L125" s="11">
        <f t="shared" si="6"/>
        <v>0</v>
      </c>
      <c r="M125" s="11" t="e">
        <f t="shared" si="7"/>
        <v>#DIV/0!</v>
      </c>
    </row>
    <row r="126" spans="1:13" s="1" customFormat="1" ht="18" customHeight="1">
      <c r="A126" s="72"/>
      <c r="B126" s="72"/>
      <c r="C126" s="34"/>
      <c r="D126" s="23" t="s">
        <v>10</v>
      </c>
      <c r="E126" s="57">
        <f>SUM(E121:E125)</f>
        <v>81.89999999999999</v>
      </c>
      <c r="F126" s="57">
        <f>SUM(F121:F125)</f>
        <v>5085.299999999999</v>
      </c>
      <c r="G126" s="57">
        <f>SUM(G121:G125)</f>
        <v>306</v>
      </c>
      <c r="H126" s="57">
        <f>SUM(H121:H125)</f>
        <v>349.4</v>
      </c>
      <c r="I126" s="57">
        <f t="shared" si="5"/>
        <v>43.39999999999998</v>
      </c>
      <c r="J126" s="57">
        <f t="shared" si="8"/>
        <v>114.18300653594771</v>
      </c>
      <c r="K126" s="57">
        <f t="shared" si="9"/>
        <v>6.870784417831791</v>
      </c>
      <c r="L126" s="57">
        <f t="shared" si="6"/>
        <v>267.5</v>
      </c>
      <c r="M126" s="57">
        <f t="shared" si="7"/>
        <v>426.6178266178266</v>
      </c>
    </row>
    <row r="127" spans="1:13" ht="18" customHeight="1" hidden="1">
      <c r="A127" s="70" t="s">
        <v>19</v>
      </c>
      <c r="B127" s="70" t="s">
        <v>72</v>
      </c>
      <c r="C127" s="31" t="s">
        <v>89</v>
      </c>
      <c r="D127" s="16" t="s">
        <v>88</v>
      </c>
      <c r="E127" s="11"/>
      <c r="F127" s="11"/>
      <c r="G127" s="11"/>
      <c r="H127" s="11"/>
      <c r="I127" s="11">
        <f t="shared" si="5"/>
        <v>0</v>
      </c>
      <c r="J127" s="11" t="e">
        <f t="shared" si="8"/>
        <v>#DIV/0!</v>
      </c>
      <c r="K127" s="11" t="e">
        <f t="shared" si="9"/>
        <v>#DIV/0!</v>
      </c>
      <c r="L127" s="11">
        <f t="shared" si="6"/>
        <v>0</v>
      </c>
      <c r="M127" s="11" t="e">
        <f t="shared" si="7"/>
        <v>#DIV/0!</v>
      </c>
    </row>
    <row r="128" spans="1:13" ht="18" customHeight="1">
      <c r="A128" s="71"/>
      <c r="B128" s="71"/>
      <c r="C128" s="31" t="s">
        <v>3</v>
      </c>
      <c r="D128" s="15" t="s">
        <v>4</v>
      </c>
      <c r="E128" s="11">
        <v>4.4</v>
      </c>
      <c r="F128" s="11">
        <v>44.1</v>
      </c>
      <c r="G128" s="11">
        <v>3.2</v>
      </c>
      <c r="H128" s="11">
        <v>80.4</v>
      </c>
      <c r="I128" s="11">
        <f t="shared" si="5"/>
        <v>77.2</v>
      </c>
      <c r="J128" s="11">
        <f t="shared" si="8"/>
        <v>2512.5</v>
      </c>
      <c r="K128" s="11">
        <f t="shared" si="9"/>
        <v>182.31292517006804</v>
      </c>
      <c r="L128" s="11">
        <f t="shared" si="6"/>
        <v>76</v>
      </c>
      <c r="M128" s="11">
        <f t="shared" si="7"/>
        <v>1827.2727272727273</v>
      </c>
    </row>
    <row r="129" spans="1:13" ht="15.75" hidden="1">
      <c r="A129" s="71"/>
      <c r="B129" s="71"/>
      <c r="C129" s="31" t="s">
        <v>104</v>
      </c>
      <c r="D129" s="15" t="s">
        <v>5</v>
      </c>
      <c r="E129" s="11"/>
      <c r="F129" s="11"/>
      <c r="G129" s="11"/>
      <c r="H129" s="11"/>
      <c r="I129" s="11">
        <f t="shared" si="5"/>
        <v>0</v>
      </c>
      <c r="J129" s="11" t="e">
        <f t="shared" si="8"/>
        <v>#DIV/0!</v>
      </c>
      <c r="K129" s="11" t="e">
        <f t="shared" si="9"/>
        <v>#DIV/0!</v>
      </c>
      <c r="L129" s="11">
        <f t="shared" si="6"/>
        <v>0</v>
      </c>
      <c r="M129" s="11" t="e">
        <f t="shared" si="7"/>
        <v>#DIV/0!</v>
      </c>
    </row>
    <row r="130" spans="1:13" ht="16.5" customHeight="1">
      <c r="A130" s="71"/>
      <c r="B130" s="71"/>
      <c r="C130" s="31" t="s">
        <v>109</v>
      </c>
      <c r="D130" s="15" t="s">
        <v>110</v>
      </c>
      <c r="E130" s="11"/>
      <c r="F130" s="11">
        <v>579.8</v>
      </c>
      <c r="G130" s="11">
        <v>48.3</v>
      </c>
      <c r="H130" s="11">
        <v>48.3</v>
      </c>
      <c r="I130" s="11">
        <f t="shared" si="5"/>
        <v>0</v>
      </c>
      <c r="J130" s="11">
        <f t="shared" si="8"/>
        <v>100</v>
      </c>
      <c r="K130" s="11">
        <f t="shared" si="9"/>
        <v>8.330458778889273</v>
      </c>
      <c r="L130" s="11">
        <f t="shared" si="6"/>
        <v>48.3</v>
      </c>
      <c r="M130" s="11"/>
    </row>
    <row r="131" spans="1:13" ht="31.5">
      <c r="A131" s="71"/>
      <c r="B131" s="71"/>
      <c r="C131" s="31" t="s">
        <v>91</v>
      </c>
      <c r="D131" s="15" t="s">
        <v>112</v>
      </c>
      <c r="E131" s="11"/>
      <c r="F131" s="11"/>
      <c r="G131" s="11"/>
      <c r="H131" s="11">
        <v>-0.2</v>
      </c>
      <c r="I131" s="11">
        <f t="shared" si="5"/>
        <v>-0.2</v>
      </c>
      <c r="J131" s="11"/>
      <c r="K131" s="11"/>
      <c r="L131" s="11">
        <f t="shared" si="6"/>
        <v>-0.2</v>
      </c>
      <c r="M131" s="11"/>
    </row>
    <row r="132" spans="1:13" s="1" customFormat="1" ht="15.75">
      <c r="A132" s="72"/>
      <c r="B132" s="72"/>
      <c r="C132" s="34"/>
      <c r="D132" s="23" t="s">
        <v>10</v>
      </c>
      <c r="E132" s="57">
        <f>SUM(E127:E131)</f>
        <v>4.4</v>
      </c>
      <c r="F132" s="57">
        <f>SUM(F127:F131)</f>
        <v>623.9</v>
      </c>
      <c r="G132" s="57">
        <f>SUM(G127:G131)</f>
        <v>51.5</v>
      </c>
      <c r="H132" s="57">
        <f>SUM(H127:H131)</f>
        <v>128.5</v>
      </c>
      <c r="I132" s="57">
        <f t="shared" si="5"/>
        <v>77</v>
      </c>
      <c r="J132" s="57">
        <f t="shared" si="8"/>
        <v>249.5145631067961</v>
      </c>
      <c r="K132" s="57">
        <f t="shared" si="9"/>
        <v>20.596249398942142</v>
      </c>
      <c r="L132" s="57">
        <f t="shared" si="6"/>
        <v>124.1</v>
      </c>
      <c r="M132" s="57">
        <f t="shared" si="7"/>
        <v>2920.4545454545455</v>
      </c>
    </row>
    <row r="133" spans="1:13" s="1" customFormat="1" ht="94.5">
      <c r="A133" s="70" t="s">
        <v>50</v>
      </c>
      <c r="B133" s="70" t="s">
        <v>51</v>
      </c>
      <c r="C133" s="31" t="s">
        <v>124</v>
      </c>
      <c r="D133" s="15" t="s">
        <v>125</v>
      </c>
      <c r="E133" s="57"/>
      <c r="F133" s="57"/>
      <c r="G133" s="57"/>
      <c r="H133" s="59">
        <v>0.8</v>
      </c>
      <c r="I133" s="59">
        <f t="shared" si="5"/>
        <v>0.8</v>
      </c>
      <c r="J133" s="59"/>
      <c r="K133" s="59"/>
      <c r="L133" s="59">
        <f t="shared" si="6"/>
        <v>0.8</v>
      </c>
      <c r="M133" s="59"/>
    </row>
    <row r="134" spans="1:13" s="1" customFormat="1" ht="47.25" customHeight="1">
      <c r="A134" s="71"/>
      <c r="B134" s="71"/>
      <c r="C134" s="31" t="s">
        <v>129</v>
      </c>
      <c r="D134" s="11" t="s">
        <v>128</v>
      </c>
      <c r="E134" s="59"/>
      <c r="F134" s="59">
        <v>2467.7</v>
      </c>
      <c r="G134" s="59"/>
      <c r="H134" s="59"/>
      <c r="I134" s="59">
        <f t="shared" si="5"/>
        <v>0</v>
      </c>
      <c r="J134" s="59"/>
      <c r="K134" s="59">
        <f t="shared" si="9"/>
        <v>0</v>
      </c>
      <c r="L134" s="59">
        <f t="shared" si="6"/>
        <v>0</v>
      </c>
      <c r="M134" s="59"/>
    </row>
    <row r="135" spans="1:13" ht="78.75" hidden="1">
      <c r="A135" s="71"/>
      <c r="B135" s="71"/>
      <c r="C135" s="33" t="s">
        <v>103</v>
      </c>
      <c r="D135" s="11" t="s">
        <v>85</v>
      </c>
      <c r="E135" s="11"/>
      <c r="F135" s="11"/>
      <c r="G135" s="11"/>
      <c r="H135" s="11"/>
      <c r="I135" s="11">
        <f t="shared" si="5"/>
        <v>0</v>
      </c>
      <c r="J135" s="11" t="e">
        <f t="shared" si="8"/>
        <v>#DIV/0!</v>
      </c>
      <c r="K135" s="11" t="e">
        <f t="shared" si="9"/>
        <v>#DIV/0!</v>
      </c>
      <c r="L135" s="11">
        <f t="shared" si="6"/>
        <v>0</v>
      </c>
      <c r="M135" s="11" t="e">
        <f t="shared" si="7"/>
        <v>#DIV/0!</v>
      </c>
    </row>
    <row r="136" spans="1:13" ht="31.5">
      <c r="A136" s="71"/>
      <c r="B136" s="71"/>
      <c r="C136" s="31" t="s">
        <v>89</v>
      </c>
      <c r="D136" s="15" t="s">
        <v>130</v>
      </c>
      <c r="E136" s="58">
        <f>45.8+81.3</f>
        <v>127.1</v>
      </c>
      <c r="F136" s="11">
        <v>575.6</v>
      </c>
      <c r="G136" s="11">
        <v>20</v>
      </c>
      <c r="H136" s="59">
        <v>12.1</v>
      </c>
      <c r="I136" s="59">
        <f aca="true" t="shared" si="10" ref="I136:I199">H136-G136</f>
        <v>-7.9</v>
      </c>
      <c r="J136" s="59">
        <f aca="true" t="shared" si="11" ref="J136:J199">H136/G136*100</f>
        <v>60.5</v>
      </c>
      <c r="K136" s="59">
        <f aca="true" t="shared" si="12" ref="K136:K199">H136/F136*100</f>
        <v>2.1021542738012506</v>
      </c>
      <c r="L136" s="59">
        <f aca="true" t="shared" si="13" ref="L136:L199">H136-E136</f>
        <v>-115</v>
      </c>
      <c r="M136" s="59">
        <f aca="true" t="shared" si="14" ref="M136:M199">H136/E136*100</f>
        <v>9.520062942564909</v>
      </c>
    </row>
    <row r="137" spans="1:13" ht="78.75" hidden="1">
      <c r="A137" s="71"/>
      <c r="B137" s="71"/>
      <c r="C137" s="33" t="s">
        <v>136</v>
      </c>
      <c r="D137" s="11" t="s">
        <v>137</v>
      </c>
      <c r="E137" s="58"/>
      <c r="F137" s="11"/>
      <c r="G137" s="11"/>
      <c r="H137" s="58"/>
      <c r="I137" s="58">
        <f t="shared" si="10"/>
        <v>0</v>
      </c>
      <c r="J137" s="58" t="e">
        <f t="shared" si="11"/>
        <v>#DIV/0!</v>
      </c>
      <c r="K137" s="58" t="e">
        <f t="shared" si="12"/>
        <v>#DIV/0!</v>
      </c>
      <c r="L137" s="58">
        <f t="shared" si="13"/>
        <v>0</v>
      </c>
      <c r="M137" s="58" t="e">
        <f t="shared" si="14"/>
        <v>#DIV/0!</v>
      </c>
    </row>
    <row r="138" spans="1:13" ht="15.75">
      <c r="A138" s="71"/>
      <c r="B138" s="71"/>
      <c r="C138" s="31" t="s">
        <v>3</v>
      </c>
      <c r="D138" s="15" t="s">
        <v>4</v>
      </c>
      <c r="E138" s="11">
        <v>0.2</v>
      </c>
      <c r="F138" s="11"/>
      <c r="G138" s="11"/>
      <c r="H138" s="11">
        <v>1.8</v>
      </c>
      <c r="I138" s="11">
        <f t="shared" si="10"/>
        <v>1.8</v>
      </c>
      <c r="J138" s="11"/>
      <c r="K138" s="11"/>
      <c r="L138" s="11">
        <f t="shared" si="13"/>
        <v>1.6</v>
      </c>
      <c r="M138" s="11">
        <f t="shared" si="14"/>
        <v>900</v>
      </c>
    </row>
    <row r="139" spans="1:13" ht="15.75" customHeight="1" hidden="1">
      <c r="A139" s="71"/>
      <c r="B139" s="71"/>
      <c r="C139" s="31" t="s">
        <v>104</v>
      </c>
      <c r="D139" s="15" t="s">
        <v>5</v>
      </c>
      <c r="E139" s="11"/>
      <c r="F139" s="11"/>
      <c r="G139" s="11"/>
      <c r="H139" s="11"/>
      <c r="I139" s="11">
        <f t="shared" si="10"/>
        <v>0</v>
      </c>
      <c r="J139" s="11"/>
      <c r="K139" s="11"/>
      <c r="L139" s="11">
        <f t="shared" si="13"/>
        <v>0</v>
      </c>
      <c r="M139" s="11" t="e">
        <f t="shared" si="14"/>
        <v>#DIV/0!</v>
      </c>
    </row>
    <row r="140" spans="1:13" ht="15.75" customHeight="1" hidden="1">
      <c r="A140" s="71"/>
      <c r="B140" s="71"/>
      <c r="C140" s="31" t="s">
        <v>105</v>
      </c>
      <c r="D140" s="15" t="s">
        <v>30</v>
      </c>
      <c r="E140" s="11"/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0</v>
      </c>
      <c r="M140" s="11" t="e">
        <f t="shared" si="14"/>
        <v>#DIV/0!</v>
      </c>
    </row>
    <row r="141" spans="1:13" ht="31.5" hidden="1">
      <c r="A141" s="71"/>
      <c r="B141" s="71"/>
      <c r="C141" s="31" t="s">
        <v>107</v>
      </c>
      <c r="D141" s="16" t="s">
        <v>108</v>
      </c>
      <c r="E141" s="11"/>
      <c r="F141" s="59"/>
      <c r="G141" s="59"/>
      <c r="H141" s="11"/>
      <c r="I141" s="11">
        <f t="shared" si="10"/>
        <v>0</v>
      </c>
      <c r="J141" s="11"/>
      <c r="K141" s="11"/>
      <c r="L141" s="11">
        <f t="shared" si="13"/>
        <v>0</v>
      </c>
      <c r="M141" s="11" t="e">
        <f t="shared" si="14"/>
        <v>#DIV/0!</v>
      </c>
    </row>
    <row r="142" spans="1:13" ht="31.5" hidden="1">
      <c r="A142" s="71"/>
      <c r="B142" s="71"/>
      <c r="C142" s="31" t="s">
        <v>109</v>
      </c>
      <c r="D142" s="15" t="s">
        <v>110</v>
      </c>
      <c r="E142" s="11"/>
      <c r="F142" s="59"/>
      <c r="G142" s="59"/>
      <c r="H142" s="11"/>
      <c r="I142" s="11">
        <f t="shared" si="10"/>
        <v>0</v>
      </c>
      <c r="J142" s="11"/>
      <c r="K142" s="11"/>
      <c r="L142" s="11">
        <f t="shared" si="13"/>
        <v>0</v>
      </c>
      <c r="M142" s="11" t="e">
        <f t="shared" si="14"/>
        <v>#DIV/0!</v>
      </c>
    </row>
    <row r="143" spans="1:13" ht="15.75" hidden="1">
      <c r="A143" s="71"/>
      <c r="B143" s="71"/>
      <c r="C143" s="31" t="s">
        <v>111</v>
      </c>
      <c r="D143" s="15" t="s">
        <v>8</v>
      </c>
      <c r="E143" s="11"/>
      <c r="F143" s="59"/>
      <c r="G143" s="59"/>
      <c r="H143" s="11"/>
      <c r="I143" s="11">
        <f t="shared" si="10"/>
        <v>0</v>
      </c>
      <c r="J143" s="11"/>
      <c r="K143" s="11"/>
      <c r="L143" s="11">
        <f t="shared" si="13"/>
        <v>0</v>
      </c>
      <c r="M143" s="11" t="e">
        <f t="shared" si="14"/>
        <v>#DIV/0!</v>
      </c>
    </row>
    <row r="144" spans="1:13" ht="31.5">
      <c r="A144" s="71"/>
      <c r="B144" s="71"/>
      <c r="C144" s="31" t="s">
        <v>91</v>
      </c>
      <c r="D144" s="15" t="s">
        <v>112</v>
      </c>
      <c r="E144" s="11"/>
      <c r="F144" s="58"/>
      <c r="G144" s="58"/>
      <c r="H144" s="11">
        <v>-169.8</v>
      </c>
      <c r="I144" s="11">
        <f t="shared" si="10"/>
        <v>-169.8</v>
      </c>
      <c r="J144" s="11"/>
      <c r="K144" s="11"/>
      <c r="L144" s="11">
        <f t="shared" si="13"/>
        <v>-169.8</v>
      </c>
      <c r="M144" s="11"/>
    </row>
    <row r="145" spans="1:13" s="1" customFormat="1" ht="15.75">
      <c r="A145" s="71"/>
      <c r="B145" s="71"/>
      <c r="C145" s="32"/>
      <c r="D145" s="23" t="s">
        <v>83</v>
      </c>
      <c r="E145" s="57">
        <f>SUM(E133:E144)</f>
        <v>127.3</v>
      </c>
      <c r="F145" s="57">
        <f>SUM(F133:F144)</f>
        <v>3043.2999999999997</v>
      </c>
      <c r="G145" s="57">
        <f>SUM(G133:G144)</f>
        <v>20</v>
      </c>
      <c r="H145" s="57">
        <f>SUM(H133:H144)</f>
        <v>-155.10000000000002</v>
      </c>
      <c r="I145" s="57">
        <f t="shared" si="10"/>
        <v>-175.10000000000002</v>
      </c>
      <c r="J145" s="57">
        <f t="shared" si="11"/>
        <v>-775.5000000000001</v>
      </c>
      <c r="K145" s="57">
        <f t="shared" si="12"/>
        <v>-5.09644136299412</v>
      </c>
      <c r="L145" s="57">
        <f t="shared" si="13"/>
        <v>-282.40000000000003</v>
      </c>
      <c r="M145" s="57">
        <f t="shared" si="14"/>
        <v>-121.83817753338573</v>
      </c>
    </row>
    <row r="146" spans="1:13" ht="15.75">
      <c r="A146" s="71"/>
      <c r="B146" s="71"/>
      <c r="C146" s="31" t="s">
        <v>3</v>
      </c>
      <c r="D146" s="15" t="s">
        <v>4</v>
      </c>
      <c r="E146" s="11">
        <v>4528.3</v>
      </c>
      <c r="F146" s="11">
        <v>102978.5</v>
      </c>
      <c r="G146" s="11">
        <v>8350</v>
      </c>
      <c r="H146" s="11">
        <v>2784.2</v>
      </c>
      <c r="I146" s="11">
        <f t="shared" si="10"/>
        <v>-5565.8</v>
      </c>
      <c r="J146" s="11">
        <f t="shared" si="11"/>
        <v>33.3437125748503</v>
      </c>
      <c r="K146" s="11">
        <f t="shared" si="12"/>
        <v>2.7036711546584966</v>
      </c>
      <c r="L146" s="11">
        <f t="shared" si="13"/>
        <v>-1744.1000000000004</v>
      </c>
      <c r="M146" s="11">
        <f t="shared" si="14"/>
        <v>61.48444228518428</v>
      </c>
    </row>
    <row r="147" spans="1:13" s="1" customFormat="1" ht="15.75">
      <c r="A147" s="71"/>
      <c r="B147" s="71"/>
      <c r="C147" s="32"/>
      <c r="D147" s="23" t="s">
        <v>6</v>
      </c>
      <c r="E147" s="57">
        <f>SUM(E146)</f>
        <v>4528.3</v>
      </c>
      <c r="F147" s="57">
        <f>SUM(F146)</f>
        <v>102978.5</v>
      </c>
      <c r="G147" s="57">
        <f>SUM(G146)</f>
        <v>8350</v>
      </c>
      <c r="H147" s="57">
        <f>SUM(H146)</f>
        <v>2784.2</v>
      </c>
      <c r="I147" s="57">
        <f t="shared" si="10"/>
        <v>-5565.8</v>
      </c>
      <c r="J147" s="57">
        <f t="shared" si="11"/>
        <v>33.3437125748503</v>
      </c>
      <c r="K147" s="57">
        <f t="shared" si="12"/>
        <v>2.7036711546584966</v>
      </c>
      <c r="L147" s="57">
        <f t="shared" si="13"/>
        <v>-1744.1000000000004</v>
      </c>
      <c r="M147" s="57">
        <f t="shared" si="14"/>
        <v>61.48444228518428</v>
      </c>
    </row>
    <row r="148" spans="1:13" s="1" customFormat="1" ht="17.25" customHeight="1">
      <c r="A148" s="72"/>
      <c r="B148" s="72"/>
      <c r="C148" s="32"/>
      <c r="D148" s="23" t="s">
        <v>10</v>
      </c>
      <c r="E148" s="57">
        <f>E145+E147</f>
        <v>4655.6</v>
      </c>
      <c r="F148" s="57">
        <f>F145+F147</f>
        <v>106021.8</v>
      </c>
      <c r="G148" s="57">
        <f>G145+G147</f>
        <v>8370</v>
      </c>
      <c r="H148" s="57">
        <f>H145+H147</f>
        <v>2629.1</v>
      </c>
      <c r="I148" s="57">
        <f t="shared" si="10"/>
        <v>-5740.9</v>
      </c>
      <c r="J148" s="57">
        <f t="shared" si="11"/>
        <v>31.410991636798087</v>
      </c>
      <c r="K148" s="57">
        <f t="shared" si="12"/>
        <v>2.4797730278112615</v>
      </c>
      <c r="L148" s="57">
        <f t="shared" si="13"/>
 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     </c>
      <c r="B149" s="70" t="s">
        <v>74</v>
      </c>
      <c r="C149" s="31" t="s">
        <v>124</v>
      </c>
      <c r="D149" s="15" t="s">
        <v>125</v>
      </c>
      <c r="E149" s="59"/>
      <c r="F149" s="57"/>
      <c r="G149" s="57"/>
      <c r="H149" s="59"/>
      <c r="I149" s="59">
        <f t="shared" si="10"/>
        <v>0</v>
      </c>
      <c r="J149" s="59" t="e">
        <f t="shared" si="11"/>
        <v>#DIV/0!</v>
      </c>
      <c r="K149" s="59" t="e">
        <f t="shared" si="12"/>
        <v>#DIV/0!</v>
      </c>
      <c r="L149" s="59">
        <f t="shared" si="13"/>
        <v>0</v>
      </c>
      <c r="M149" s="59" t="e">
        <f t="shared" si="14"/>
        <v>#DIV/0!</v>
      </c>
    </row>
    <row r="150" spans="1:13" s="1" customFormat="1" ht="31.5" hidden="1">
      <c r="A150" s="91"/>
      <c r="B150" s="71"/>
      <c r="C150" s="31" t="s">
        <v>89</v>
      </c>
      <c r="D150" s="15" t="s">
        <v>130</v>
      </c>
      <c r="E150" s="59"/>
      <c r="F150" s="57"/>
      <c r="G150" s="57"/>
      <c r="H150" s="59"/>
      <c r="I150" s="59">
        <f t="shared" si="10"/>
        <v>0</v>
      </c>
      <c r="J150" s="59" t="e">
        <f t="shared" si="11"/>
        <v>#DIV/0!</v>
      </c>
      <c r="K150" s="59" t="e">
        <f t="shared" si="12"/>
        <v>#DIV/0!</v>
      </c>
      <c r="L150" s="59">
        <f t="shared" si="13"/>
        <v>0</v>
      </c>
      <c r="M150" s="59" t="e">
        <f t="shared" si="14"/>
        <v>#DIV/0!</v>
      </c>
    </row>
    <row r="151" spans="1:13" s="1" customFormat="1" ht="78.75" hidden="1">
      <c r="A151" s="91"/>
      <c r="B151" s="71"/>
      <c r="C151" s="33" t="s">
        <v>136</v>
      </c>
      <c r="D151" s="11" t="s">
        <v>137</v>
      </c>
      <c r="E151" s="59"/>
      <c r="F151" s="57"/>
      <c r="G151" s="57"/>
      <c r="H151" s="59"/>
      <c r="I151" s="59">
        <f t="shared" si="10"/>
        <v>0</v>
      </c>
      <c r="J151" s="59" t="e">
        <f t="shared" si="11"/>
        <v>#DIV/0!</v>
      </c>
      <c r="K151" s="59" t="e">
        <f t="shared" si="12"/>
        <v>#DIV/0!</v>
      </c>
      <c r="L151" s="59">
        <f t="shared" si="13"/>
        <v>0</v>
      </c>
      <c r="M151" s="59" t="e">
        <f t="shared" si="14"/>
        <v>#DIV/0!</v>
      </c>
    </row>
    <row r="152" spans="1:13" s="1" customFormat="1" ht="15.75">
      <c r="A152" s="91"/>
      <c r="B152" s="71"/>
      <c r="C152" s="31" t="s">
        <v>3</v>
      </c>
      <c r="D152" s="15" t="s">
        <v>4</v>
      </c>
      <c r="E152" s="59"/>
      <c r="F152" s="59"/>
      <c r="G152" s="59"/>
      <c r="H152" s="59">
        <v>1.5</v>
      </c>
      <c r="I152" s="59">
        <f t="shared" si="10"/>
        <v>1.5</v>
      </c>
      <c r="J152" s="59"/>
      <c r="K152" s="59"/>
      <c r="L152" s="59">
        <f t="shared" si="13"/>
        <v>1.5</v>
      </c>
      <c r="M152" s="59"/>
    </row>
    <row r="153" spans="1:13" s="1" customFormat="1" ht="15.75">
      <c r="A153" s="91"/>
      <c r="B153" s="71"/>
      <c r="C153" s="31" t="s">
        <v>104</v>
      </c>
      <c r="D153" s="15" t="s">
        <v>5</v>
      </c>
      <c r="E153" s="59">
        <v>5.6</v>
      </c>
      <c r="F153" s="57"/>
      <c r="G153" s="57"/>
      <c r="H153" s="59"/>
      <c r="I153" s="59">
        <f t="shared" si="10"/>
        <v>0</v>
      </c>
      <c r="J153" s="59"/>
      <c r="K153" s="59"/>
      <c r="L153" s="59">
        <f t="shared" si="13"/>
        <v>-5.6</v>
      </c>
      <c r="M153" s="59">
        <f t="shared" si="14"/>
        <v>0</v>
      </c>
    </row>
    <row r="154" spans="1:13" s="1" customFormat="1" ht="31.5">
      <c r="A154" s="91"/>
      <c r="B154" s="71"/>
      <c r="C154" s="31" t="s">
        <v>107</v>
      </c>
      <c r="D154" s="16" t="s">
        <v>108</v>
      </c>
      <c r="E154" s="59"/>
      <c r="F154" s="59">
        <v>261502.3</v>
      </c>
      <c r="G154" s="59"/>
      <c r="H154" s="59"/>
      <c r="I154" s="59">
        <f t="shared" si="10"/>
        <v>0</v>
      </c>
      <c r="J154" s="59"/>
      <c r="K154" s="59">
        <f t="shared" si="12"/>
        <v>0</v>
      </c>
      <c r="L154" s="59">
        <f t="shared" si="13"/>
        <v>0</v>
      </c>
      <c r="M154" s="59"/>
    </row>
    <row r="155" spans="1:13" s="1" customFormat="1" ht="31.5">
      <c r="A155" s="91"/>
      <c r="B155" s="71"/>
      <c r="C155" s="31" t="s">
        <v>91</v>
      </c>
      <c r="D155" s="15" t="s">
        <v>112</v>
      </c>
      <c r="E155" s="59">
        <v>-50000</v>
      </c>
      <c r="F155" s="57"/>
      <c r="G155" s="57"/>
      <c r="H155" s="59"/>
      <c r="I155" s="59">
        <f t="shared" si="10"/>
        <v>0</v>
      </c>
      <c r="J155" s="59"/>
      <c r="K155" s="59"/>
      <c r="L155" s="59">
        <f t="shared" si="13"/>
        <v>50000</v>
      </c>
      <c r="M155" s="59">
        <f t="shared" si="14"/>
        <v>0</v>
      </c>
    </row>
    <row r="156" spans="1:13" s="1" customFormat="1" ht="17.25" customHeight="1">
      <c r="A156" s="92"/>
      <c r="B156" s="72"/>
      <c r="C156" s="32"/>
      <c r="D156" s="23" t="s">
        <v>10</v>
      </c>
      <c r="E156" s="57">
        <f>SUM(E149:E155)</f>
        <v>-49994.4</v>
      </c>
      <c r="F156" s="57">
        <f>SUM(F149:F155)</f>
        <v>261502.3</v>
      </c>
      <c r="G156" s="57">
        <f>SUM(G149:G155)</f>
        <v>0</v>
      </c>
      <c r="H156" s="57">
        <f>SUM(H149:H155)</f>
        <v>1.5</v>
      </c>
      <c r="I156" s="57">
        <f t="shared" si="10"/>
        <v>1.5</v>
      </c>
      <c r="J156" s="57"/>
      <c r="K156" s="57">
        <f t="shared" si="12"/>
        <v>0.0005736087216058902</v>
      </c>
      <c r="L156" s="57">
        <f t="shared" si="13"/>
        <v>49995.9</v>
      </c>
      <c r="M156" s="57">
        <f t="shared" si="14"/>
        <v>-0.003000336037636215</v>
      </c>
    </row>
    <row r="157" spans="1:13" s="1" customFormat="1" ht="18" customHeight="1">
      <c r="A157" s="70" t="s">
        <v>20</v>
      </c>
      <c r="B157" s="70" t="s">
        <v>73</v>
      </c>
      <c r="C157" s="31" t="s">
        <v>99</v>
      </c>
      <c r="D157" s="15" t="s">
        <v>40</v>
      </c>
      <c r="E157" s="11">
        <v>36.8</v>
      </c>
      <c r="F157" s="11">
        <v>1651.2</v>
      </c>
      <c r="G157" s="11">
        <v>30</v>
      </c>
      <c r="H157" s="11">
        <v>57.6</v>
      </c>
      <c r="I157" s="11">
        <f t="shared" si="10"/>
        <v>27.6</v>
      </c>
      <c r="J157" s="11">
        <f t="shared" si="11"/>
        <v>192.00000000000003</v>
      </c>
      <c r="K157" s="11">
        <f t="shared" si="12"/>
        <v>3.488372093023256</v>
      </c>
      <c r="L157" s="11">
        <f t="shared" si="13"/>
        <v>20.800000000000004</v>
      </c>
      <c r="M157" s="11">
        <f t="shared" si="14"/>
        <v>156.52173913043478</v>
      </c>
    </row>
    <row r="158" spans="1:13" s="1" customFormat="1" ht="17.25" customHeight="1">
      <c r="A158" s="71"/>
      <c r="B158" s="71"/>
      <c r="C158" s="31" t="s">
        <v>138</v>
      </c>
      <c r="D158" s="11" t="s">
        <v>139</v>
      </c>
      <c r="E158" s="11">
        <v>115.6</v>
      </c>
      <c r="F158" s="11">
        <v>1345.4</v>
      </c>
      <c r="G158" s="11">
        <v>112.1</v>
      </c>
      <c r="H158" s="11">
        <v>114.2</v>
      </c>
      <c r="I158" s="11">
        <f t="shared" si="10"/>
        <v>2.1000000000000085</v>
      </c>
      <c r="J158" s="11">
        <f t="shared" si="11"/>
        <v>101.87332738626228</v>
      </c>
      <c r="K158" s="11">
        <f t="shared" si="12"/>
        <v>8.488181953322432</v>
      </c>
      <c r="L158" s="11">
        <f t="shared" si="13"/>
        <v>-1.3999999999999915</v>
      </c>
      <c r="M158" s="11">
        <f t="shared" si="14"/>
        <v>98.78892733564014</v>
      </c>
    </row>
    <row r="159" spans="1:13" s="1" customFormat="1" ht="94.5">
      <c r="A159" s="71"/>
      <c r="B159" s="71"/>
      <c r="C159" s="31" t="s">
        <v>124</v>
      </c>
      <c r="D159" s="55" t="s">
        <v>125</v>
      </c>
      <c r="E159" s="11"/>
      <c r="F159" s="11">
        <v>100.9</v>
      </c>
      <c r="G159" s="11"/>
      <c r="H159" s="11"/>
      <c r="I159" s="11">
        <f t="shared" si="10"/>
        <v>0</v>
      </c>
      <c r="J159" s="11"/>
      <c r="K159" s="11">
        <f t="shared" si="12"/>
        <v>0</v>
      </c>
      <c r="L159" s="11">
        <f t="shared" si="13"/>
        <v>0</v>
      </c>
      <c r="M159" s="11"/>
    </row>
    <row r="160" spans="1:13" s="1" customFormat="1" ht="47.25">
      <c r="A160" s="71"/>
      <c r="B160" s="71"/>
      <c r="C160" s="31" t="s">
        <v>129</v>
      </c>
      <c r="D160" s="11" t="s">
        <v>128</v>
      </c>
      <c r="E160" s="11"/>
      <c r="F160" s="11">
        <v>8525</v>
      </c>
      <c r="G160" s="11"/>
      <c r="H160" s="11"/>
      <c r="I160" s="11">
        <f t="shared" si="10"/>
        <v>0</v>
      </c>
      <c r="J160" s="11"/>
      <c r="K160" s="11">
        <f t="shared" si="12"/>
        <v>0</v>
      </c>
      <c r="L160" s="11">
        <f t="shared" si="13"/>
        <v>0</v>
      </c>
      <c r="M160" s="11"/>
    </row>
    <row r="161" spans="1:13" s="1" customFormat="1" ht="31.5" hidden="1">
      <c r="A161" s="71"/>
      <c r="B161" s="71"/>
      <c r="C161" s="31" t="s">
        <v>89</v>
      </c>
      <c r="D161" s="15" t="s">
        <v>130</v>
      </c>
      <c r="E161" s="11"/>
      <c r="F161" s="11"/>
      <c r="G161" s="11"/>
      <c r="H161" s="11"/>
      <c r="I161" s="11">
        <f t="shared" si="10"/>
        <v>0</v>
      </c>
      <c r="J161" s="11" t="e">
        <f t="shared" si="11"/>
        <v>#DIV/0!</v>
      </c>
      <c r="K161" s="11" t="e">
        <f t="shared" si="12"/>
        <v>#DIV/0!</v>
      </c>
      <c r="L161" s="11">
        <f t="shared" si="13"/>
        <v>0</v>
      </c>
      <c r="M161" s="11" t="e">
        <f t="shared" si="14"/>
        <v>#DIV/0!</v>
      </c>
    </row>
    <row r="162" spans="1:13" ht="18" customHeight="1">
      <c r="A162" s="71"/>
      <c r="B162" s="71"/>
      <c r="C162" s="31" t="s">
        <v>3</v>
      </c>
      <c r="D162" s="15" t="s">
        <v>4</v>
      </c>
      <c r="E162" s="11">
        <v>115.2</v>
      </c>
      <c r="F162" s="11">
        <v>868.2</v>
      </c>
      <c r="G162" s="11">
        <v>60</v>
      </c>
      <c r="H162" s="11">
        <v>149.5</v>
      </c>
      <c r="I162" s="11">
        <f t="shared" si="10"/>
        <v>89.5</v>
      </c>
      <c r="J162" s="11">
        <f t="shared" si="11"/>
        <v>249.16666666666666</v>
      </c>
      <c r="K162" s="11">
        <f t="shared" si="12"/>
        <v>17.219534669431006</v>
      </c>
      <c r="L162" s="11">
        <f t="shared" si="13"/>
        <v>34.3</v>
      </c>
      <c r="M162" s="11">
        <f t="shared" si="14"/>
        <v>129.77430555555557</v>
      </c>
    </row>
    <row r="163" spans="1:13" ht="15.75" hidden="1">
      <c r="A163" s="71"/>
      <c r="B163" s="71"/>
      <c r="C163" s="31" t="s">
        <v>104</v>
      </c>
      <c r="D163" s="15" t="s">
        <v>5</v>
      </c>
      <c r="E163" s="11"/>
      <c r="F163" s="11"/>
      <c r="G163" s="11"/>
      <c r="H163" s="11"/>
      <c r="I163" s="11">
        <f t="shared" si="10"/>
        <v>0</v>
      </c>
      <c r="J163" s="11" t="e">
        <f t="shared" si="11"/>
        <v>#DIV/0!</v>
      </c>
      <c r="K163" s="11" t="e">
        <f t="shared" si="12"/>
        <v>#DIV/0!</v>
      </c>
      <c r="L163" s="11">
        <f t="shared" si="13"/>
        <v>0</v>
      </c>
      <c r="M163" s="11" t="e">
        <f t="shared" si="14"/>
        <v>#DIV/0!</v>
      </c>
    </row>
    <row r="164" spans="1:13" ht="15.75" hidden="1">
      <c r="A164" s="71"/>
      <c r="B164" s="71"/>
      <c r="C164" s="31" t="s">
        <v>105</v>
      </c>
      <c r="D164" s="15" t="s">
        <v>30</v>
      </c>
      <c r="E164" s="11"/>
      <c r="F164" s="11"/>
      <c r="G164" s="11"/>
      <c r="H164" s="11"/>
      <c r="I164" s="11">
        <f t="shared" si="10"/>
        <v>0</v>
      </c>
      <c r="J164" s="11" t="e">
        <f t="shared" si="11"/>
        <v>#DIV/0!</v>
      </c>
      <c r="K164" s="11" t="e">
        <f t="shared" si="12"/>
        <v>#DIV/0!</v>
      </c>
      <c r="L164" s="11">
        <f t="shared" si="13"/>
        <v>0</v>
      </c>
      <c r="M164" s="11" t="e">
        <f t="shared" si="14"/>
        <v>#DIV/0!</v>
      </c>
    </row>
    <row r="165" spans="1:13" ht="31.5">
      <c r="A165" s="71"/>
      <c r="B165" s="71"/>
      <c r="C165" s="31" t="s">
        <v>107</v>
      </c>
      <c r="D165" s="16" t="s">
        <v>108</v>
      </c>
      <c r="E165" s="11"/>
      <c r="F165" s="11">
        <v>758065.1</v>
      </c>
      <c r="G165" s="11"/>
      <c r="H165" s="11"/>
      <c r="I165" s="11">
        <f t="shared" si="10"/>
        <v>0</v>
      </c>
      <c r="J165" s="11"/>
      <c r="K165" s="11">
        <f t="shared" si="12"/>
        <v>0</v>
      </c>
      <c r="L165" s="11">
        <f t="shared" si="13"/>
        <v>0</v>
      </c>
      <c r="M165" s="11"/>
    </row>
    <row r="166" spans="1:13" ht="31.5" hidden="1">
      <c r="A166" s="71"/>
      <c r="B166" s="71"/>
      <c r="C166" s="31" t="s">
        <v>109</v>
      </c>
      <c r="D166" s="15" t="s">
        <v>110</v>
      </c>
      <c r="E166" s="11"/>
      <c r="F166" s="11"/>
      <c r="G166" s="11"/>
      <c r="H166" s="11"/>
      <c r="I166" s="11">
        <f t="shared" si="10"/>
        <v>0</v>
      </c>
      <c r="J166" s="11"/>
      <c r="K166" s="11" t="e">
        <f t="shared" si="12"/>
        <v>#DIV/0!</v>
      </c>
      <c r="L166" s="11">
        <f t="shared" si="13"/>
        <v>0</v>
      </c>
      <c r="M166" s="11" t="e">
        <f t="shared" si="14"/>
        <v>#DIV/0!</v>
      </c>
    </row>
    <row r="167" spans="1:13" ht="15.75" hidden="1">
      <c r="A167" s="71"/>
      <c r="B167" s="71"/>
      <c r="C167" s="31" t="s">
        <v>111</v>
      </c>
      <c r="D167" s="15" t="s">
        <v>8</v>
      </c>
      <c r="E167" s="11"/>
      <c r="F167" s="11"/>
      <c r="G167" s="11"/>
      <c r="H167" s="11"/>
      <c r="I167" s="11">
        <f t="shared" si="10"/>
        <v>0</v>
      </c>
      <c r="J167" s="11"/>
      <c r="K167" s="11" t="e">
        <f t="shared" si="12"/>
        <v>#DIV/0!</v>
      </c>
      <c r="L167" s="11">
        <f t="shared" si="13"/>
        <v>0</v>
      </c>
      <c r="M167" s="11" t="e">
        <f t="shared" si="14"/>
        <v>#DIV/0!</v>
      </c>
    </row>
    <row r="168" spans="1:13" ht="31.5">
      <c r="A168" s="71"/>
      <c r="B168" s="71"/>
      <c r="C168" s="31" t="s">
        <v>91</v>
      </c>
      <c r="D168" s="15" t="s">
        <v>112</v>
      </c>
      <c r="E168" s="11">
        <v>-8918.9</v>
      </c>
      <c r="F168" s="11"/>
      <c r="G168" s="11"/>
      <c r="H168" s="11">
        <v>-21243.1</v>
      </c>
      <c r="I168" s="11">
        <f t="shared" si="10"/>
        <v>-21243.1</v>
      </c>
      <c r="J168" s="11"/>
      <c r="K168" s="11"/>
      <c r="L168" s="11">
        <f t="shared" si="13"/>
        <v>-12324.199999999999</v>
      </c>
      <c r="M168" s="11">
        <f t="shared" si="14"/>
        <v>238.1807173530368</v>
      </c>
    </row>
    <row r="169" spans="1:13" ht="18" customHeight="1">
      <c r="A169" s="71"/>
      <c r="B169" s="71"/>
      <c r="C169" s="31"/>
      <c r="D169" s="23" t="s">
        <v>83</v>
      </c>
      <c r="E169" s="3">
        <f>SUM(E157:E168)</f>
        <v>-8651.3</v>
      </c>
      <c r="F169" s="3">
        <f>SUM(F157:F168)</f>
        <v>770555.7999999999</v>
      </c>
      <c r="G169" s="3">
        <f>SUM(G157:G168)</f>
        <v>202.1</v>
      </c>
      <c r="H169" s="3">
        <f>SUM(H157:H168)</f>
        <v>-20921.8</v>
      </c>
      <c r="I169" s="3">
        <f t="shared" si="10"/>
        <v>-21123.899999999998</v>
      </c>
      <c r="J169" s="3">
        <f t="shared" si="11"/>
        <v>-10352.201880257298</v>
      </c>
      <c r="K169" s="3">
        <f t="shared" si="12"/>
        <v>-2.7151570334036808</v>
      </c>
      <c r="L169" s="3">
        <f t="shared" si="13"/>
        <v>-12270.5</v>
      </c>
      <c r="M169" s="3">
        <f t="shared" si="14"/>
        <v>241.83417521066198</v>
      </c>
    </row>
    <row r="170" spans="1:13" ht="31.5">
      <c r="A170" s="71"/>
      <c r="B170" s="71"/>
      <c r="C170" s="31" t="s">
        <v>55</v>
      </c>
      <c r="D170" s="15" t="s">
        <v>94</v>
      </c>
      <c r="E170" s="11">
        <v>3918.6</v>
      </c>
      <c r="F170" s="11">
        <v>48752.4</v>
      </c>
      <c r="G170" s="11">
        <v>4026.5</v>
      </c>
      <c r="H170" s="11">
        <v>3731.5</v>
      </c>
      <c r="I170" s="11">
        <f t="shared" si="10"/>
        <v>-295</v>
      </c>
      <c r="J170" s="11">
        <f t="shared" si="11"/>
        <v>92.67353781199553</v>
      </c>
      <c r="K170" s="11">
        <f t="shared" si="12"/>
        <v>7.653982162929414</v>
      </c>
      <c r="L170" s="11">
        <f t="shared" si="13"/>
        <v>-187.0999999999999</v>
      </c>
      <c r="M170" s="11">
        <f t="shared" si="14"/>
        <v>95.22533557903333</v>
      </c>
    </row>
    <row r="171" spans="1:13" ht="15.75">
      <c r="A171" s="71"/>
      <c r="B171" s="71"/>
      <c r="C171" s="31" t="s">
        <v>3</v>
      </c>
      <c r="D171" s="15" t="s">
        <v>4</v>
      </c>
      <c r="E171" s="11">
        <v>805</v>
      </c>
      <c r="F171" s="11">
        <v>14904.6</v>
      </c>
      <c r="G171" s="11">
        <v>700</v>
      </c>
      <c r="H171" s="11">
        <v>940</v>
      </c>
      <c r="I171" s="11">
        <f t="shared" si="10"/>
        <v>240</v>
      </c>
      <c r="J171" s="11">
        <f t="shared" si="11"/>
        <v>134.28571428571428</v>
      </c>
      <c r="K171" s="11">
        <f t="shared" si="12"/>
        <v>6.306777773304885</v>
      </c>
      <c r="L171" s="11">
        <f t="shared" si="13"/>
        <v>135</v>
      </c>
      <c r="M171" s="11">
        <f t="shared" si="14"/>
        <v>116.77018633540372</v>
      </c>
    </row>
    <row r="172" spans="1:13" ht="15.75">
      <c r="A172" s="71"/>
      <c r="B172" s="71"/>
      <c r="C172" s="37"/>
      <c r="D172" s="23" t="s">
        <v>6</v>
      </c>
      <c r="E172" s="3">
        <f>SUM(E170:E171)</f>
        <v>4723.6</v>
      </c>
      <c r="F172" s="3">
        <f>SUM(F170:F171)</f>
        <v>63657</v>
      </c>
      <c r="G172" s="3">
        <f>SUM(G170:G171)</f>
        <v>4726.5</v>
      </c>
      <c r="H172" s="3">
        <f>SUM(H170:H171)</f>
        <v>4671.5</v>
      </c>
      <c r="I172" s="3">
        <f t="shared" si="10"/>
        <v>-55</v>
      </c>
      <c r="J172" s="3">
        <f t="shared" si="11"/>
        <v>98.83634824923305</v>
      </c>
      <c r="K172" s="3">
        <f t="shared" si="12"/>
        <v>7.338548784894042</v>
      </c>
      <c r="L172" s="3">
        <f t="shared" si="13"/>
        <v>-52.100000000000364</v>
      </c>
      <c r="M172" s="3">
        <f t="shared" si="14"/>
        <v>98.89702769074434</v>
      </c>
    </row>
    <row r="173" spans="1:13" s="1" customFormat="1" ht="18" customHeight="1">
      <c r="A173" s="72"/>
      <c r="B173" s="72"/>
      <c r="C173" s="34"/>
      <c r="D173" s="23" t="s">
        <v>10</v>
      </c>
      <c r="E173" s="3">
        <f>E169+E172</f>
        <v>-3927.699999999999</v>
      </c>
      <c r="F173" s="3">
        <f>F169+F172</f>
        <v>834212.7999999999</v>
      </c>
      <c r="G173" s="3">
        <f>G169+G172</f>
        <v>4928.6</v>
      </c>
      <c r="H173" s="3">
        <f>H169+H172</f>
        <v>-16250.3</v>
      </c>
      <c r="I173" s="3">
        <f t="shared" si="10"/>
        <v>-21178.9</v>
      </c>
      <c r="J173" s="3">
        <f t="shared" si="11"/>
        <v>-329.7143204966927</v>
      </c>
      <c r="K173" s="3">
        <f t="shared" si="12"/>
        <v>-1.947980179637618</v>
      </c>
      <c r="L173" s="3">
        <f t="shared" si="13"/>
        <v>-12322.6</v>
      </c>
      <c r="M173" s="3">
        <f t="shared" si="14"/>
        <v>413.7357741171679</v>
      </c>
    </row>
    <row r="174" spans="1:13" s="1" customFormat="1" ht="63">
      <c r="A174" s="70" t="s">
        <v>21</v>
      </c>
      <c r="B174" s="70" t="s">
        <v>75</v>
      </c>
      <c r="C174" s="31" t="s">
        <v>140</v>
      </c>
      <c r="D174" s="11" t="s">
        <v>141</v>
      </c>
      <c r="E174" s="11">
        <v>2612.3</v>
      </c>
      <c r="F174" s="11">
        <v>37387.4</v>
      </c>
      <c r="G174" s="11">
        <v>2300</v>
      </c>
      <c r="H174" s="11">
        <v>2974.2</v>
      </c>
      <c r="I174" s="11">
        <f t="shared" si="10"/>
        <v>674.1999999999998</v>
      </c>
      <c r="J174" s="11">
        <f t="shared" si="11"/>
        <v>129.31304347826088</v>
      </c>
      <c r="K174" s="11">
        <f t="shared" si="12"/>
        <v>7.955086472982876</v>
      </c>
      <c r="L174" s="11">
        <f t="shared" si="13"/>
        <v>361.89999999999964</v>
      </c>
      <c r="M174" s="11">
        <f t="shared" si="14"/>
        <v>113.85369214868122</v>
      </c>
    </row>
    <row r="175" spans="1:13" s="1" customFormat="1" ht="31.5">
      <c r="A175" s="71"/>
      <c r="B175" s="71"/>
      <c r="C175" s="31" t="s">
        <v>89</v>
      </c>
      <c r="D175" s="15" t="s">
        <v>130</v>
      </c>
      <c r="E175" s="11">
        <f>9.6+17616.6</f>
        <v>17626.199999999997</v>
      </c>
      <c r="F175" s="11">
        <v>179855.5</v>
      </c>
      <c r="G175" s="11">
        <v>11000</v>
      </c>
      <c r="H175" s="11">
        <v>15925.7</v>
      </c>
      <c r="I175" s="11">
        <f t="shared" si="10"/>
        <v>4925.700000000001</v>
      </c>
      <c r="J175" s="11">
        <f t="shared" si="11"/>
        <v>144.7790909090909</v>
      </c>
      <c r="K175" s="11">
        <f t="shared" si="12"/>
        <v>8.854719483140633</v>
      </c>
      <c r="L175" s="11">
        <f t="shared" si="13"/>
        <v>-1700.4999999999964</v>
      </c>
      <c r="M175" s="11">
        <f t="shared" si="14"/>
        <v>90.35242990548163</v>
      </c>
    </row>
    <row r="176" spans="1:13" s="1" customFormat="1" ht="15.75">
      <c r="A176" s="71"/>
      <c r="B176" s="71"/>
      <c r="C176" s="31" t="s">
        <v>3</v>
      </c>
      <c r="D176" s="15" t="s">
        <v>4</v>
      </c>
      <c r="E176" s="11">
        <v>278</v>
      </c>
      <c r="F176" s="11">
        <v>43663.2</v>
      </c>
      <c r="G176" s="11">
        <v>3638.6</v>
      </c>
      <c r="H176" s="11">
        <v>2365.3</v>
      </c>
      <c r="I176" s="11">
        <f t="shared" si="10"/>
        <v>-1273.2999999999997</v>
      </c>
      <c r="J176" s="11">
        <f t="shared" si="11"/>
        <v>65.00577145055792</v>
      </c>
      <c r="K176" s="11">
        <f t="shared" si="12"/>
        <v>5.417147620879827</v>
      </c>
      <c r="L176" s="11">
        <f t="shared" si="13"/>
        <v>2087.3</v>
      </c>
      <c r="M176" s="11">
        <f t="shared" si="14"/>
        <v>850.8273381294964</v>
      </c>
    </row>
    <row r="177" spans="1:13" s="1" customFormat="1" ht="15.75" hidden="1">
      <c r="A177" s="71"/>
      <c r="B177" s="71"/>
      <c r="C177" s="31" t="s">
        <v>104</v>
      </c>
      <c r="D177" s="15" t="s">
        <v>5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s="1" customFormat="1" ht="15.75" hidden="1">
      <c r="A178" s="71"/>
      <c r="B178" s="71"/>
      <c r="C178" s="31" t="s">
        <v>105</v>
      </c>
      <c r="D178" s="15" t="s">
        <v>30</v>
      </c>
      <c r="E178" s="11"/>
      <c r="F178" s="11"/>
      <c r="G178" s="11"/>
      <c r="H178" s="11"/>
      <c r="I178" s="11">
        <f t="shared" si="10"/>
        <v>0</v>
      </c>
      <c r="J178" s="11" t="e">
        <f t="shared" si="11"/>
        <v>#DIV/0!</v>
      </c>
      <c r="K178" s="11" t="e">
        <f t="shared" si="12"/>
        <v>#DIV/0!</v>
      </c>
      <c r="L178" s="11">
        <f t="shared" si="13"/>
        <v>0</v>
      </c>
      <c r="M178" s="11" t="e">
        <f t="shared" si="14"/>
        <v>#DIV/0!</v>
      </c>
    </row>
    <row r="179" spans="1:13" s="1" customFormat="1" ht="31.5" hidden="1">
      <c r="A179" s="71"/>
      <c r="B179" s="71"/>
      <c r="C179" s="31" t="s">
        <v>107</v>
      </c>
      <c r="D179" s="16" t="s">
        <v>108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s="1" customFormat="1" ht="15.75" customHeight="1">
      <c r="A180" s="71"/>
      <c r="B180" s="71"/>
      <c r="C180" s="31" t="s">
        <v>109</v>
      </c>
      <c r="D180" s="15" t="s">
        <v>110</v>
      </c>
      <c r="E180" s="11"/>
      <c r="F180" s="11">
        <v>37.6</v>
      </c>
      <c r="G180" s="11"/>
      <c r="H180" s="11"/>
      <c r="I180" s="11">
        <f t="shared" si="10"/>
        <v>0</v>
      </c>
      <c r="J180" s="11"/>
      <c r="K180" s="11">
        <f t="shared" si="12"/>
        <v>0</v>
      </c>
      <c r="L180" s="11">
        <f t="shared" si="13"/>
        <v>0</v>
      </c>
      <c r="M180" s="11"/>
    </row>
    <row r="181" spans="1:13" s="1" customFormat="1" ht="15.75">
      <c r="A181" s="71"/>
      <c r="B181" s="71"/>
      <c r="C181" s="31" t="s">
        <v>111</v>
      </c>
      <c r="D181" s="15" t="s">
        <v>8</v>
      </c>
      <c r="E181" s="11"/>
      <c r="F181" s="11">
        <v>96626.5</v>
      </c>
      <c r="G181" s="11"/>
      <c r="H181" s="11"/>
      <c r="I181" s="11">
        <f t="shared" si="10"/>
        <v>0</v>
      </c>
      <c r="J181" s="11"/>
      <c r="K181" s="11">
        <f t="shared" si="12"/>
        <v>0</v>
      </c>
      <c r="L181" s="11">
        <f t="shared" si="13"/>
        <v>0</v>
      </c>
      <c r="M181" s="11"/>
    </row>
    <row r="182" spans="1:13" s="1" customFormat="1" ht="63" customHeight="1" hidden="1">
      <c r="A182" s="71"/>
      <c r="B182" s="71"/>
      <c r="C182" s="31" t="s">
        <v>90</v>
      </c>
      <c r="D182" s="50" t="s">
        <v>113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s="1" customFormat="1" ht="31.5" hidden="1">
      <c r="A183" s="71"/>
      <c r="B183" s="71"/>
      <c r="C183" s="31" t="s">
        <v>91</v>
      </c>
      <c r="D183" s="15" t="s">
        <v>112</v>
      </c>
      <c r="E183" s="11"/>
      <c r="F183" s="11"/>
      <c r="G183" s="11"/>
      <c r="H183" s="11"/>
      <c r="I183" s="11">
        <f t="shared" si="10"/>
        <v>0</v>
      </c>
      <c r="J183" s="11" t="e">
        <f t="shared" si="11"/>
        <v>#DIV/0!</v>
      </c>
      <c r="K183" s="11" t="e">
        <f t="shared" si="12"/>
        <v>#DIV/0!</v>
      </c>
      <c r="L183" s="11">
        <f t="shared" si="13"/>
        <v>0</v>
      </c>
      <c r="M183" s="11" t="e">
        <f t="shared" si="14"/>
        <v>#DIV/0!</v>
      </c>
    </row>
    <row r="184" spans="1:13" s="1" customFormat="1" ht="17.25" customHeight="1">
      <c r="A184" s="71"/>
      <c r="B184" s="71"/>
      <c r="C184" s="34"/>
      <c r="D184" s="23" t="s">
        <v>83</v>
      </c>
      <c r="E184" s="3">
        <f>SUM(E174:E183)</f>
        <v>20516.499999999996</v>
      </c>
      <c r="F184" s="3">
        <f>SUM(F174:F183)</f>
        <v>357570.19999999995</v>
      </c>
      <c r="G184" s="3">
        <f>SUM(G174:G183)</f>
        <v>16938.6</v>
      </c>
      <c r="H184" s="3">
        <f>SUM(H174:H183)</f>
        <v>21265.2</v>
      </c>
      <c r="I184" s="3">
        <f t="shared" si="10"/>
        <v>4326.600000000002</v>
      </c>
      <c r="J184" s="3">
        <f t="shared" si="11"/>
        <v>125.54284297403564</v>
      </c>
      <c r="K184" s="3">
        <f t="shared" si="12"/>
        <v>5.947139890292872</v>
      </c>
      <c r="L184" s="3">
        <f t="shared" si="13"/>
        <v>748.7000000000044</v>
      </c>
      <c r="M184" s="3">
        <f t="shared" si="14"/>
        <v>103.64925791436164</v>
      </c>
    </row>
    <row r="185" spans="1:13" ht="15.75">
      <c r="A185" s="71"/>
      <c r="B185" s="71"/>
      <c r="C185" s="31" t="s">
        <v>97</v>
      </c>
      <c r="D185" s="15" t="s">
        <v>98</v>
      </c>
      <c r="E185" s="11">
        <v>69647.2</v>
      </c>
      <c r="F185" s="64">
        <v>1265720.5</v>
      </c>
      <c r="G185" s="64">
        <v>70040.8</v>
      </c>
      <c r="H185" s="11">
        <v>50814</v>
      </c>
      <c r="I185" s="11">
        <f t="shared" si="10"/>
        <v>-19226.800000000003</v>
      </c>
      <c r="J185" s="11">
        <f t="shared" si="11"/>
        <v>72.54914278534797</v>
      </c>
      <c r="K185" s="11">
        <f t="shared" si="12"/>
        <v>4.014630402209651</v>
      </c>
      <c r="L185" s="11">
        <f t="shared" si="13"/>
        <v>-18833.199999999997</v>
      </c>
      <c r="M185" s="11">
        <f t="shared" si="14"/>
        <v>72.95914265038653</v>
      </c>
    </row>
    <row r="186" spans="1:13" ht="15.75">
      <c r="A186" s="71"/>
      <c r="B186" s="71"/>
      <c r="C186" s="31" t="s">
        <v>3</v>
      </c>
      <c r="D186" s="15" t="s">
        <v>4</v>
      </c>
      <c r="E186" s="11">
        <v>419.6</v>
      </c>
      <c r="F186" s="11">
        <v>15729.3</v>
      </c>
      <c r="G186" s="11">
        <v>400</v>
      </c>
      <c r="H186" s="11">
        <v>320.7</v>
      </c>
      <c r="I186" s="11">
        <f t="shared" si="10"/>
        <v>-79.30000000000001</v>
      </c>
      <c r="J186" s="11">
        <f t="shared" si="11"/>
        <v>80.175</v>
      </c>
      <c r="K186" s="11">
        <f t="shared" si="12"/>
        <v>2.0388701340809825</v>
      </c>
      <c r="L186" s="11">
        <f t="shared" si="13"/>
        <v>-98.90000000000003</v>
      </c>
      <c r="M186" s="11">
        <f t="shared" si="14"/>
        <v>76.42993326978073</v>
      </c>
    </row>
    <row r="187" spans="1:13" s="1" customFormat="1" ht="15.75">
      <c r="A187" s="71"/>
      <c r="B187" s="71"/>
      <c r="C187" s="34"/>
      <c r="D187" s="23" t="s">
        <v>6</v>
      </c>
      <c r="E187" s="3">
        <f>SUM(E185:E186)</f>
        <v>70066.8</v>
      </c>
      <c r="F187" s="3">
        <f>SUM(F185:F186)</f>
        <v>1281449.8</v>
      </c>
      <c r="G187" s="3">
        <f>SUM(G185:G186)</f>
        <v>70440.8</v>
      </c>
      <c r="H187" s="3">
        <f>SUM(H185:H186)</f>
        <v>51134.7</v>
      </c>
      <c r="I187" s="3">
        <f t="shared" si="10"/>
        <v>-19306.100000000006</v>
      </c>
      <c r="J187" s="3">
        <f t="shared" si="11"/>
        <v>72.59244642309571</v>
      </c>
      <c r="K187" s="3">
        <f t="shared" si="12"/>
        <v>3.9903787101141215</v>
      </c>
      <c r="L187" s="3">
        <f t="shared" si="13"/>
        <v>-18932.100000000006</v>
      </c>
      <c r="M187" s="3">
        <f t="shared" si="14"/>
        <v>72.97992772611279</v>
      </c>
    </row>
    <row r="188" spans="1:13" s="1" customFormat="1" ht="18" customHeight="1">
      <c r="A188" s="72"/>
      <c r="B188" s="72"/>
      <c r="C188" s="34"/>
      <c r="D188" s="23" t="s">
        <v>10</v>
      </c>
      <c r="E188" s="3">
        <f>E184+E187</f>
        <v>90583.3</v>
      </c>
      <c r="F188" s="3">
        <f>F184+F187</f>
        <v>1639020</v>
      </c>
      <c r="G188" s="3">
        <f>G184+G187</f>
        <v>87379.4</v>
      </c>
      <c r="H188" s="3">
        <f>H184+H187</f>
        <v>72399.9</v>
      </c>
      <c r="I188" s="3">
        <f t="shared" si="10"/>
        <v>-14979.5</v>
      </c>
      <c r="J188" s="3">
        <f t="shared" si="11"/>
        <v>82.85694339855847</v>
      </c>
      <c r="K188" s="3">
        <f t="shared" si="12"/>
        <v>4.417267635538309</v>
      </c>
      <c r="L188" s="3">
        <f t="shared" si="13"/>
        <v>-18183.40000000001</v>
      </c>
      <c r="M188" s="3">
        <f t="shared" si="14"/>
        <v>79.92632196000807</v>
      </c>
    </row>
    <row r="189" spans="1:13" s="1" customFormat="1" ht="18.75" customHeight="1">
      <c r="A189" s="70" t="s">
        <v>22</v>
      </c>
      <c r="B189" s="70" t="s">
        <v>76</v>
      </c>
      <c r="C189" s="31" t="s">
        <v>99</v>
      </c>
      <c r="D189" s="15" t="s">
        <v>40</v>
      </c>
      <c r="E189" s="11"/>
      <c r="F189" s="11">
        <v>535</v>
      </c>
      <c r="G189" s="11"/>
      <c r="H189" s="11">
        <v>5</v>
      </c>
      <c r="I189" s="11">
        <f t="shared" si="10"/>
        <v>5</v>
      </c>
      <c r="J189" s="11"/>
      <c r="K189" s="11">
        <f t="shared" si="12"/>
        <v>0.9345794392523363</v>
      </c>
      <c r="L189" s="11">
        <f t="shared" si="13"/>
        <v>5</v>
      </c>
      <c r="M189" s="11"/>
    </row>
    <row r="190" spans="1:13" s="1" customFormat="1" ht="78.75">
      <c r="A190" s="71"/>
      <c r="B190" s="71"/>
      <c r="C190" s="33" t="s">
        <v>103</v>
      </c>
      <c r="D190" s="15" t="s">
        <v>85</v>
      </c>
      <c r="E190" s="11">
        <v>4815.5</v>
      </c>
      <c r="F190" s="11">
        <v>104458.4</v>
      </c>
      <c r="G190" s="11">
        <v>6340</v>
      </c>
      <c r="H190" s="11">
        <v>4193.2</v>
      </c>
      <c r="I190" s="11">
        <f t="shared" si="10"/>
        <v>-2146.8</v>
      </c>
      <c r="J190" s="11">
        <f t="shared" si="11"/>
        <v>66.13880126182966</v>
      </c>
      <c r="K190" s="11">
        <f t="shared" si="12"/>
        <v>4.0142295880465335</v>
      </c>
      <c r="L190" s="11">
        <f t="shared" si="13"/>
        <v>-622.3000000000002</v>
      </c>
      <c r="M190" s="11">
        <f t="shared" si="14"/>
        <v>87.07714671373688</v>
      </c>
    </row>
    <row r="191" spans="1:13" s="1" customFormat="1" ht="31.5">
      <c r="A191" s="71"/>
      <c r="B191" s="71"/>
      <c r="C191" s="31" t="s">
        <v>89</v>
      </c>
      <c r="D191" s="15" t="s">
        <v>130</v>
      </c>
      <c r="E191" s="11"/>
      <c r="F191" s="3"/>
      <c r="G191" s="3"/>
      <c r="H191" s="11">
        <v>5.5</v>
      </c>
      <c r="I191" s="11">
        <f t="shared" si="10"/>
        <v>5.5</v>
      </c>
      <c r="J191" s="11"/>
      <c r="K191" s="11"/>
      <c r="L191" s="11">
        <f t="shared" si="13"/>
        <v>5.5</v>
      </c>
      <c r="M191" s="11"/>
    </row>
    <row r="192" spans="1:13" s="1" customFormat="1" ht="15.75">
      <c r="A192" s="71"/>
      <c r="B192" s="71"/>
      <c r="C192" s="31" t="s">
        <v>3</v>
      </c>
      <c r="D192" s="15" t="s">
        <v>4</v>
      </c>
      <c r="E192" s="11">
        <v>0.3</v>
      </c>
      <c r="F192" s="11"/>
      <c r="G192" s="11"/>
      <c r="H192" s="11"/>
      <c r="I192" s="11">
        <f t="shared" si="10"/>
        <v>0</v>
      </c>
      <c r="J192" s="11"/>
      <c r="K192" s="11"/>
      <c r="L192" s="11">
        <f t="shared" si="13"/>
        <v>-0.3</v>
      </c>
      <c r="M192" s="11">
        <f t="shared" si="14"/>
        <v>0</v>
      </c>
    </row>
    <row r="193" spans="1:13" s="1" customFormat="1" ht="16.5" customHeight="1" hidden="1">
      <c r="A193" s="71"/>
      <c r="B193" s="71"/>
      <c r="C193" s="31" t="s">
        <v>104</v>
      </c>
      <c r="D193" s="15" t="s">
        <v>5</v>
      </c>
      <c r="E193" s="11"/>
      <c r="F193" s="3"/>
      <c r="G193" s="3"/>
      <c r="H193" s="11"/>
      <c r="I193" s="11">
        <f t="shared" si="10"/>
        <v>0</v>
      </c>
      <c r="J193" s="11" t="e">
        <f t="shared" si="11"/>
        <v>#DIV/0!</v>
      </c>
      <c r="K193" s="11" t="e">
        <f t="shared" si="12"/>
        <v>#DIV/0!</v>
      </c>
      <c r="L193" s="11">
        <f t="shared" si="13"/>
        <v>0</v>
      </c>
      <c r="M193" s="11" t="e">
        <f t="shared" si="14"/>
        <v>#DIV/0!</v>
      </c>
    </row>
    <row r="194" spans="1:13" s="1" customFormat="1" ht="15.75">
      <c r="A194" s="71"/>
      <c r="B194" s="71"/>
      <c r="C194" s="31" t="s">
        <v>105</v>
      </c>
      <c r="D194" s="15" t="s">
        <v>30</v>
      </c>
      <c r="E194" s="11">
        <v>1883.3</v>
      </c>
      <c r="F194" s="11">
        <v>40799.5</v>
      </c>
      <c r="G194" s="11">
        <v>2300</v>
      </c>
      <c r="H194" s="11">
        <v>864.3</v>
      </c>
      <c r="I194" s="11">
        <f t="shared" si="10"/>
        <v>-1435.7</v>
      </c>
      <c r="J194" s="11">
        <f t="shared" si="11"/>
        <v>37.57826086956521</v>
      </c>
      <c r="K194" s="11">
        <f t="shared" si="12"/>
        <v>2.1184083138273753</v>
      </c>
      <c r="L194" s="11">
        <f t="shared" si="13"/>
        <v>-1019</v>
      </c>
      <c r="M194" s="11">
        <f t="shared" si="14"/>
        <v>45.89284766102055</v>
      </c>
    </row>
    <row r="195" spans="1:13" s="1" customFormat="1" ht="31.5" hidden="1">
      <c r="A195" s="71"/>
      <c r="B195" s="71"/>
      <c r="C195" s="31" t="s">
        <v>107</v>
      </c>
      <c r="D195" s="16" t="s">
        <v>108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31.5" hidden="1">
      <c r="A196" s="71"/>
      <c r="B196" s="71"/>
      <c r="C196" s="31" t="s">
        <v>109</v>
      </c>
      <c r="D196" s="15" t="s">
        <v>110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78.75">
      <c r="A197" s="71"/>
      <c r="B197" s="71"/>
      <c r="C197" s="31" t="s">
        <v>90</v>
      </c>
      <c r="D197" s="50" t="s">
        <v>113</v>
      </c>
      <c r="E197" s="11">
        <v>2474.4</v>
      </c>
      <c r="F197" s="11"/>
      <c r="G197" s="11"/>
      <c r="H197" s="11"/>
      <c r="I197" s="11">
        <f t="shared" si="10"/>
        <v>0</v>
      </c>
      <c r="J197" s="11"/>
      <c r="K197" s="11"/>
      <c r="L197" s="11">
        <f t="shared" si="13"/>
        <v>-2474.4</v>
      </c>
      <c r="M197" s="11">
        <f t="shared" si="14"/>
        <v>0</v>
      </c>
    </row>
    <row r="198" spans="1:13" s="1" customFormat="1" ht="31.5">
      <c r="A198" s="71"/>
      <c r="B198" s="71"/>
      <c r="C198" s="31" t="s">
        <v>91</v>
      </c>
      <c r="D198" s="15" t="s">
        <v>112</v>
      </c>
      <c r="E198" s="11">
        <v>-0.2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0.2</v>
      </c>
      <c r="M198" s="11">
        <f t="shared" si="14"/>
        <v>0</v>
      </c>
    </row>
    <row r="199" spans="1:13" s="1" customFormat="1" ht="15.75">
      <c r="A199" s="71"/>
      <c r="B199" s="71"/>
      <c r="C199" s="34"/>
      <c r="D199" s="23" t="s">
        <v>83</v>
      </c>
      <c r="E199" s="3">
        <f>SUM(E189:E198)</f>
        <v>9173.3</v>
      </c>
      <c r="F199" s="3">
        <f>SUM(F189:F198)</f>
        <v>145792.9</v>
      </c>
      <c r="G199" s="3">
        <f>SUM(G189:G198)</f>
        <v>8640</v>
      </c>
      <c r="H199" s="3">
        <f>SUM(H189:H198)</f>
        <v>5068</v>
      </c>
      <c r="I199" s="3">
        <f t="shared" si="10"/>
        <v>-3572</v>
      </c>
      <c r="J199" s="3">
        <f t="shared" si="11"/>
        <v>58.657407407407405</v>
      </c>
      <c r="K199" s="3">
        <f t="shared" si="12"/>
        <v>3.476163791240863</v>
      </c>
      <c r="L199" s="3">
        <f t="shared" si="13"/>
        <v>-4105.299999999999</v>
      </c>
      <c r="M199" s="3">
        <f t="shared" si="14"/>
        <v>55.24729377650355</v>
      </c>
    </row>
    <row r="200" spans="1:13" ht="15.75">
      <c r="A200" s="71"/>
      <c r="B200" s="71"/>
      <c r="C200" s="31" t="s">
        <v>23</v>
      </c>
      <c r="D200" s="15" t="s">
        <v>24</v>
      </c>
      <c r="E200" s="11">
        <v>429451.4</v>
      </c>
      <c r="F200" s="11">
        <v>7926134.6</v>
      </c>
      <c r="G200" s="11">
        <v>445486.6</v>
      </c>
      <c r="H200" s="11">
        <v>480640</v>
      </c>
      <c r="I200" s="11">
        <f aca="true" t="shared" si="15" ref="I200:I263">H200-G200</f>
        <v>35153.40000000002</v>
      </c>
      <c r="J200" s="11">
        <f aca="true" t="shared" si="16" ref="J200:J263">H200/G200*100</f>
        <v>107.89101176107205</v>
      </c>
      <c r="K200" s="11">
        <f aca="true" t="shared" si="17" ref="K200:K263">H200/F200*100</f>
        <v>6.063989879758036</v>
      </c>
      <c r="L200" s="11">
        <f aca="true" t="shared" si="18" ref="L200:L263">H200-E200</f>
        <v>51188.59999999998</v>
      </c>
      <c r="M200" s="11">
        <f aca="true" t="shared" si="19" ref="M200:M263">H200/E200*100</f>
        <v>111.91953268751713</v>
      </c>
    </row>
    <row r="201" spans="1:13" ht="18" customHeight="1">
      <c r="A201" s="71"/>
      <c r="B201" s="71"/>
      <c r="C201" s="31" t="s">
        <v>46</v>
      </c>
      <c r="D201" s="15" t="s">
        <v>84</v>
      </c>
      <c r="E201" s="11">
        <v>109202.8</v>
      </c>
      <c r="F201" s="11">
        <v>534438.7</v>
      </c>
      <c r="G201" s="11">
        <v>113227.5</v>
      </c>
      <c r="H201" s="11">
        <v>108515.2</v>
      </c>
      <c r="I201" s="11">
        <f t="shared" si="15"/>
        <v>-4712.300000000003</v>
      </c>
      <c r="J201" s="11">
        <f t="shared" si="16"/>
        <v>95.83820185025722</v>
      </c>
      <c r="K201" s="11">
        <f t="shared" si="17"/>
        <v>20.30451761820392</v>
      </c>
      <c r="L201" s="11">
        <f t="shared" si="18"/>
        <v>-687.6000000000058</v>
      </c>
      <c r="M201" s="11">
        <f t="shared" si="19"/>
        <v>99.37034581530875</v>
      </c>
    </row>
    <row r="202" spans="1:13" ht="15.75">
      <c r="A202" s="71"/>
      <c r="B202" s="71"/>
      <c r="C202" s="31" t="s">
        <v>47</v>
      </c>
      <c r="D202" s="15" t="s">
        <v>26</v>
      </c>
      <c r="E202" s="11">
        <v>330.7</v>
      </c>
      <c r="F202" s="11">
        <v>1948.6</v>
      </c>
      <c r="G202" s="11">
        <v>35</v>
      </c>
      <c r="H202" s="11">
        <v>63.6</v>
      </c>
      <c r="I202" s="11">
        <f t="shared" si="15"/>
        <v>28.6</v>
      </c>
      <c r="J202" s="11">
        <f t="shared" si="16"/>
        <v>181.71428571428572</v>
      </c>
      <c r="K202" s="11">
        <f t="shared" si="17"/>
        <v>3.2638817612644977</v>
      </c>
      <c r="L202" s="11">
        <f t="shared" si="18"/>
        <v>-267.09999999999997</v>
      </c>
      <c r="M202" s="11">
        <f t="shared" si="19"/>
        <v>19.231932264892652</v>
      </c>
    </row>
    <row r="203" spans="1:13" ht="31.5">
      <c r="A203" s="71"/>
      <c r="B203" s="71"/>
      <c r="C203" s="31" t="s">
        <v>95</v>
      </c>
      <c r="D203" s="15" t="s">
        <v>96</v>
      </c>
      <c r="E203" s="11">
        <v>2149.8</v>
      </c>
      <c r="F203" s="11">
        <v>45818.9</v>
      </c>
      <c r="G203" s="11">
        <v>2871.7</v>
      </c>
      <c r="H203" s="11">
        <v>3111</v>
      </c>
      <c r="I203" s="11">
        <f t="shared" si="15"/>
        <v>239.30000000000018</v>
      </c>
      <c r="J203" s="11">
        <f t="shared" si="16"/>
        <v>108.33304314517534</v>
      </c>
      <c r="K203" s="11">
        <f t="shared" si="17"/>
        <v>6.789774525359622</v>
      </c>
      <c r="L203" s="11">
        <f t="shared" si="18"/>
        <v>961.1999999999998</v>
      </c>
      <c r="M203" s="11">
        <f t="shared" si="19"/>
        <v>144.7111359196204</v>
      </c>
    </row>
    <row r="204" spans="1:13" ht="15.75">
      <c r="A204" s="71"/>
      <c r="B204" s="71"/>
      <c r="C204" s="31" t="s">
        <v>3</v>
      </c>
      <c r="D204" s="15" t="s">
        <v>4</v>
      </c>
      <c r="E204" s="11">
        <v>1612.9</v>
      </c>
      <c r="F204" s="11">
        <v>25866.2</v>
      </c>
      <c r="G204" s="11">
        <v>1816.5</v>
      </c>
      <c r="H204" s="11">
        <v>1420.4</v>
      </c>
      <c r="I204" s="11">
        <f t="shared" si="15"/>
        <v>-396.0999999999999</v>
      </c>
      <c r="J204" s="11">
        <f t="shared" si="16"/>
        <v>78.1943297550234</v>
      </c>
      <c r="K204" s="11">
        <f t="shared" si="17"/>
        <v>5.491336183900225</v>
      </c>
      <c r="L204" s="11">
        <f t="shared" si="18"/>
        <v>-192.5</v>
      </c>
      <c r="M204" s="11">
        <f t="shared" si="19"/>
        <v>88.06497612995227</v>
      </c>
    </row>
    <row r="205" spans="1:13" s="1" customFormat="1" ht="15.75">
      <c r="A205" s="71"/>
      <c r="B205" s="71"/>
      <c r="C205" s="37"/>
      <c r="D205" s="23" t="s">
        <v>6</v>
      </c>
      <c r="E205" s="3">
        <f>SUM(E200:E204)</f>
        <v>542747.6000000001</v>
      </c>
      <c r="F205" s="3">
        <f>SUM(F200:F204)</f>
        <v>8534206.999999998</v>
      </c>
      <c r="G205" s="3">
        <f>SUM(G200:G204)</f>
        <v>563437.2999999999</v>
      </c>
      <c r="H205" s="3">
        <f>SUM(H200:H204)</f>
        <v>593750.2</v>
      </c>
      <c r="I205" s="3">
        <f t="shared" si="15"/>
        <v>30312.900000000023</v>
      </c>
      <c r="J205" s="3">
        <f t="shared" si="16"/>
        <v>105.37999525413034</v>
      </c>
      <c r="K205" s="3">
        <f t="shared" si="17"/>
        <v>6.957297848528868</v>
      </c>
      <c r="L205" s="3">
        <f t="shared" si="18"/>
        <v>51002.59999999986</v>
      </c>
      <c r="M205" s="3">
        <f t="shared" si="19"/>
        <v>109.3971120277639</v>
      </c>
    </row>
    <row r="206" spans="1:13" s="1" customFormat="1" ht="15.75">
      <c r="A206" s="72"/>
      <c r="B206" s="72"/>
      <c r="C206" s="34"/>
      <c r="D206" s="23" t="s">
        <v>10</v>
      </c>
      <c r="E206" s="3">
        <f>E199+E205</f>
        <v>551920.9000000001</v>
      </c>
      <c r="F206" s="3">
        <f>F199+F205</f>
        <v>8679999.899999999</v>
      </c>
      <c r="G206" s="3">
        <f>G199+G205</f>
        <v>572077.2999999999</v>
      </c>
      <c r="H206" s="3">
        <f>H199+H205</f>
        <v>598818.2</v>
      </c>
      <c r="I206" s="3">
        <f t="shared" si="15"/>
        <v>26740.900000000023</v>
      </c>
      <c r="J206" s="3">
        <f t="shared" si="16"/>
        <v>104.6743508263656</v>
      </c>
      <c r="K206" s="3">
        <f t="shared" si="17"/>
        <v>6.89882726841967</v>
      </c>
      <c r="L206" s="3">
        <f t="shared" si="18"/>
        <v>46897.299999999814</v>
      </c>
      <c r="M206" s="3">
        <f t="shared" si="19"/>
        <v>108.49710529171838</v>
      </c>
    </row>
    <row r="207" spans="1:13" s="1" customFormat="1" ht="31.5">
      <c r="A207" s="90">
        <v>955</v>
      </c>
      <c r="B207" s="70" t="s">
        <v>77</v>
      </c>
      <c r="C207" s="31" t="s">
        <v>89</v>
      </c>
      <c r="D207" s="15" t="s">
        <v>130</v>
      </c>
      <c r="E207" s="11">
        <v>7.3</v>
      </c>
      <c r="F207" s="3"/>
      <c r="G207" s="3"/>
      <c r="H207" s="11">
        <v>19.7</v>
      </c>
      <c r="I207" s="11">
        <f t="shared" si="15"/>
        <v>19.7</v>
      </c>
      <c r="J207" s="11"/>
      <c r="K207" s="11"/>
      <c r="L207" s="11">
        <f t="shared" si="18"/>
        <v>12.399999999999999</v>
      </c>
      <c r="M207" s="11">
        <f t="shared" si="19"/>
        <v>269.86301369863014</v>
      </c>
    </row>
    <row r="208" spans="1:13" s="1" customFormat="1" ht="15.75" hidden="1">
      <c r="A208" s="91"/>
      <c r="B208" s="71"/>
      <c r="C208" s="31" t="s">
        <v>3</v>
      </c>
      <c r="D208" s="15" t="s">
        <v>4</v>
      </c>
      <c r="E208" s="11"/>
      <c r="F208" s="11"/>
      <c r="G208" s="11"/>
      <c r="H208" s="11"/>
      <c r="I208" s="11">
        <f t="shared" si="15"/>
        <v>0</v>
      </c>
      <c r="J208" s="11"/>
      <c r="K208" s="11"/>
      <c r="L208" s="11">
        <f t="shared" si="18"/>
        <v>0</v>
      </c>
      <c r="M208" s="11" t="e">
        <f t="shared" si="19"/>
        <v>#DIV/0!</v>
      </c>
    </row>
    <row r="209" spans="1:13" s="1" customFormat="1" ht="15.75">
      <c r="A209" s="91"/>
      <c r="B209" s="71"/>
      <c r="C209" s="31" t="s">
        <v>104</v>
      </c>
      <c r="D209" s="15" t="s">
        <v>5</v>
      </c>
      <c r="E209" s="11">
        <v>91.7</v>
      </c>
      <c r="F209" s="65"/>
      <c r="G209" s="65"/>
      <c r="H209" s="11"/>
      <c r="I209" s="11">
        <f t="shared" si="15"/>
        <v>0</v>
      </c>
      <c r="J209" s="11"/>
      <c r="K209" s="11"/>
      <c r="L209" s="11">
        <f t="shared" si="18"/>
        <v>-91.7</v>
      </c>
      <c r="M209" s="11">
        <f t="shared" si="19"/>
        <v>0</v>
      </c>
    </row>
    <row r="210" spans="1:13" s="1" customFormat="1" ht="15.75" hidden="1">
      <c r="A210" s="91"/>
      <c r="B210" s="71"/>
      <c r="C210" s="31" t="s">
        <v>105</v>
      </c>
      <c r="D210" s="15" t="s">
        <v>30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31.5">
      <c r="A211" s="91"/>
      <c r="B211" s="71"/>
      <c r="C211" s="31" t="s">
        <v>107</v>
      </c>
      <c r="D211" s="16" t="s">
        <v>108</v>
      </c>
      <c r="E211" s="58">
        <v>150</v>
      </c>
      <c r="F211" s="58"/>
      <c r="G211" s="58"/>
      <c r="H211" s="58"/>
      <c r="I211" s="58">
        <f t="shared" si="15"/>
        <v>0</v>
      </c>
      <c r="J211" s="58"/>
      <c r="K211" s="58"/>
      <c r="L211" s="58">
        <f t="shared" si="18"/>
        <v>-150</v>
      </c>
      <c r="M211" s="58">
        <f t="shared" si="19"/>
        <v>0</v>
      </c>
    </row>
    <row r="212" spans="1:13" ht="15.75" customHeight="1">
      <c r="A212" s="91"/>
      <c r="B212" s="71"/>
      <c r="C212" s="31" t="s">
        <v>109</v>
      </c>
      <c r="D212" s="15" t="s">
        <v>110</v>
      </c>
      <c r="E212" s="11"/>
      <c r="F212" s="11">
        <v>156864.9</v>
      </c>
      <c r="G212" s="11">
        <v>410</v>
      </c>
      <c r="H212" s="58">
        <v>60</v>
      </c>
      <c r="I212" s="58">
        <f t="shared" si="15"/>
        <v>-350</v>
      </c>
      <c r="J212" s="58">
        <f t="shared" si="16"/>
        <v>14.634146341463413</v>
      </c>
      <c r="K212" s="58">
        <f t="shared" si="17"/>
        <v>0.0382494745478434</v>
      </c>
      <c r="L212" s="58">
        <f t="shared" si="18"/>
        <v>60</v>
      </c>
      <c r="M212" s="58"/>
    </row>
    <row r="213" spans="1:13" ht="15.75" hidden="1">
      <c r="A213" s="91"/>
      <c r="B213" s="71"/>
      <c r="C213" s="31" t="s">
        <v>111</v>
      </c>
      <c r="D213" s="15" t="s">
        <v>8</v>
      </c>
      <c r="E213" s="58"/>
      <c r="F213" s="59"/>
      <c r="G213" s="59"/>
      <c r="H213" s="58"/>
      <c r="I213" s="58">
        <f t="shared" si="15"/>
        <v>0</v>
      </c>
      <c r="J213" s="58" t="e">
        <f t="shared" si="16"/>
        <v>#DIV/0!</v>
      </c>
      <c r="K213" s="58" t="e">
        <f t="shared" si="17"/>
        <v>#DIV/0!</v>
      </c>
      <c r="L213" s="58">
        <f t="shared" si="18"/>
        <v>0</v>
      </c>
      <c r="M213" s="58" t="e">
        <f t="shared" si="19"/>
        <v>#DIV/0!</v>
      </c>
    </row>
    <row r="214" spans="1:13" ht="31.5" hidden="1">
      <c r="A214" s="91"/>
      <c r="B214" s="71"/>
      <c r="C214" s="31" t="s">
        <v>91</v>
      </c>
      <c r="D214" s="15" t="s">
        <v>112</v>
      </c>
      <c r="E214" s="58"/>
      <c r="F214" s="58"/>
      <c r="G214" s="58"/>
      <c r="H214" s="58"/>
      <c r="I214" s="58">
        <f t="shared" si="15"/>
        <v>0</v>
      </c>
      <c r="J214" s="58" t="e">
        <f t="shared" si="16"/>
        <v>#DIV/0!</v>
      </c>
      <c r="K214" s="58" t="e">
        <f t="shared" si="17"/>
        <v>#DIV/0!</v>
      </c>
      <c r="L214" s="58">
        <f t="shared" si="18"/>
        <v>0</v>
      </c>
      <c r="M214" s="58" t="e">
        <f t="shared" si="19"/>
        <v>#DIV/0!</v>
      </c>
    </row>
    <row r="215" spans="1:13" s="1" customFormat="1" ht="15.75">
      <c r="A215" s="91"/>
      <c r="B215" s="71"/>
      <c r="C215" s="34"/>
      <c r="D215" s="23" t="s">
        <v>83</v>
      </c>
      <c r="E215" s="57">
        <f>SUM(E207:E214)</f>
        <v>249</v>
      </c>
      <c r="F215" s="57">
        <f>SUM(F207:F214)</f>
        <v>156864.9</v>
      </c>
      <c r="G215" s="57">
        <f>SUM(G207:G214)</f>
        <v>410</v>
      </c>
      <c r="H215" s="57">
        <f>SUM(H207:H214)</f>
        <v>79.7</v>
      </c>
      <c r="I215" s="57">
        <f t="shared" si="15"/>
        <v>-330.3</v>
      </c>
      <c r="J215" s="57">
        <f t="shared" si="16"/>
        <v>19.439024390243905</v>
      </c>
      <c r="K215" s="57">
        <f t="shared" si="17"/>
        <v>0.05080805202438531</v>
      </c>
      <c r="L215" s="57">
        <f t="shared" si="18"/>
        <v>-169.3</v>
      </c>
      <c r="M215" s="57">
        <f t="shared" si="19"/>
        <v>32.00803212851406</v>
      </c>
    </row>
    <row r="216" spans="1:13" ht="15.75" hidden="1">
      <c r="A216" s="91"/>
      <c r="B216" s="71"/>
      <c r="C216" s="31" t="s">
        <v>3</v>
      </c>
      <c r="D216" s="15" t="s">
        <v>4</v>
      </c>
      <c r="E216" s="58"/>
      <c r="F216" s="58"/>
      <c r="G216" s="58"/>
      <c r="H216" s="58"/>
      <c r="I216" s="58">
        <f t="shared" si="15"/>
        <v>0</v>
      </c>
      <c r="J216" s="58" t="e">
        <f t="shared" si="16"/>
        <v>#DIV/0!</v>
      </c>
      <c r="K216" s="58" t="e">
        <f t="shared" si="17"/>
        <v>#DIV/0!</v>
      </c>
      <c r="L216" s="58">
        <f t="shared" si="18"/>
        <v>0</v>
      </c>
      <c r="M216" s="58" t="e">
        <f t="shared" si="19"/>
        <v>#DIV/0!</v>
      </c>
    </row>
    <row r="217" spans="1:13" ht="15.75">
      <c r="A217" s="91"/>
      <c r="B217" s="71"/>
      <c r="C217" s="31"/>
      <c r="D217" s="23" t="s">
        <v>6</v>
      </c>
      <c r="E217" s="57">
        <f>SUM(E216)</f>
        <v>0</v>
      </c>
      <c r="F217" s="57">
        <f>SUM(F216)</f>
        <v>0</v>
      </c>
      <c r="G217" s="57">
        <f>SUM(G216)</f>
        <v>0</v>
      </c>
      <c r="H217" s="57">
        <f>SUM(H216)</f>
        <v>0</v>
      </c>
      <c r="I217" s="57">
        <f t="shared" si="15"/>
        <v>0</v>
      </c>
      <c r="J217" s="57"/>
      <c r="K217" s="57"/>
      <c r="L217" s="57">
        <f t="shared" si="18"/>
        <v>0</v>
      </c>
      <c r="M217" s="57"/>
    </row>
    <row r="218" spans="1:13" s="1" customFormat="1" ht="15.75">
      <c r="A218" s="92"/>
      <c r="B218" s="72"/>
      <c r="C218" s="32"/>
      <c r="D218" s="23" t="s">
        <v>10</v>
      </c>
      <c r="E218" s="57">
        <f>E215+E217</f>
        <v>249</v>
      </c>
      <c r="F218" s="57">
        <f>F215+F217</f>
        <v>156864.9</v>
      </c>
      <c r="G218" s="57">
        <f>G215+G217</f>
        <v>410</v>
      </c>
      <c r="H218" s="57">
        <f>H215+H217</f>
        <v>79.7</v>
      </c>
      <c r="I218" s="57">
        <f t="shared" si="15"/>
        <v>-330.3</v>
      </c>
      <c r="J218" s="57">
        <f t="shared" si="16"/>
        <v>19.439024390243905</v>
      </c>
      <c r="K218" s="57">
        <f t="shared" si="17"/>
        <v>0.05080805202438531</v>
      </c>
      <c r="L218" s="57">
        <f t="shared" si="18"/>
        <v>-169.3</v>
      </c>
      <c r="M218" s="57">
        <f t="shared" si="19"/>
        <v>32.00803212851406</v>
      </c>
    </row>
    <row r="219" spans="1:13" s="1" customFormat="1" ht="31.5">
      <c r="A219" s="70" t="s">
        <v>25</v>
      </c>
      <c r="B219" s="70" t="s">
        <v>78</v>
      </c>
      <c r="C219" s="31" t="s">
        <v>89</v>
      </c>
      <c r="D219" s="15" t="s">
        <v>130</v>
      </c>
      <c r="E219" s="58">
        <f>52.5+56.5</f>
        <v>109</v>
      </c>
      <c r="F219" s="58">
        <v>410.4</v>
      </c>
      <c r="G219" s="58"/>
      <c r="H219" s="58">
        <v>34</v>
      </c>
      <c r="I219" s="58">
        <f t="shared" si="15"/>
        <v>34</v>
      </c>
      <c r="J219" s="58"/>
      <c r="K219" s="58">
        <f t="shared" si="17"/>
        <v>8.284600389863549</v>
      </c>
      <c r="L219" s="58">
        <f t="shared" si="18"/>
        <v>-75</v>
      </c>
      <c r="M219" s="58">
        <f t="shared" si="19"/>
        <v>31.19266055045872</v>
      </c>
    </row>
    <row r="220" spans="1:13" s="1" customFormat="1" ht="78.75" hidden="1">
      <c r="A220" s="71"/>
      <c r="B220" s="71"/>
      <c r="C220" s="33" t="s">
        <v>136</v>
      </c>
      <c r="D220" s="11" t="s">
        <v>137</v>
      </c>
      <c r="E220" s="58"/>
      <c r="F220" s="58"/>
      <c r="G220" s="58"/>
      <c r="H220" s="59"/>
      <c r="I220" s="59">
        <f t="shared" si="15"/>
        <v>0</v>
      </c>
      <c r="J220" s="59" t="e">
        <f t="shared" si="16"/>
        <v>#DIV/0!</v>
      </c>
      <c r="K220" s="59" t="e">
        <f t="shared" si="17"/>
        <v>#DIV/0!</v>
      </c>
      <c r="L220" s="59">
        <f t="shared" si="18"/>
        <v>0</v>
      </c>
      <c r="M220" s="59" t="e">
        <f t="shared" si="19"/>
        <v>#DIV/0!</v>
      </c>
    </row>
    <row r="221" spans="1:13" ht="15.75" hidden="1">
      <c r="A221" s="71"/>
      <c r="B221" s="71"/>
      <c r="C221" s="31" t="s">
        <v>3</v>
      </c>
      <c r="D221" s="15" t="s">
        <v>4</v>
      </c>
      <c r="E221" s="11"/>
      <c r="F221" s="11"/>
      <c r="G221" s="11"/>
      <c r="H221" s="11"/>
      <c r="I221" s="11">
        <f t="shared" si="15"/>
        <v>0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0</v>
      </c>
      <c r="M221" s="11" t="e">
        <f t="shared" si="19"/>
        <v>#DIV/0!</v>
      </c>
    </row>
    <row r="222" spans="1:13" ht="15.75" hidden="1">
      <c r="A222" s="71"/>
      <c r="B222" s="71"/>
      <c r="C222" s="31" t="s">
        <v>104</v>
      </c>
      <c r="D222" s="15" t="s">
        <v>5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.75" hidden="1">
      <c r="A223" s="71"/>
      <c r="B223" s="71"/>
      <c r="C223" s="31" t="s">
        <v>105</v>
      </c>
      <c r="D223" s="15" t="s">
        <v>30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31.5">
      <c r="A224" s="71"/>
      <c r="B224" s="71"/>
      <c r="C224" s="31" t="s">
        <v>107</v>
      </c>
      <c r="D224" s="16" t="s">
        <v>108</v>
      </c>
      <c r="E224" s="11"/>
      <c r="F224" s="11">
        <v>831.5</v>
      </c>
      <c r="G224" s="11">
        <v>831.5</v>
      </c>
      <c r="H224" s="11"/>
      <c r="I224" s="11">
        <f t="shared" si="15"/>
        <v>-831.5</v>
      </c>
      <c r="J224" s="11">
        <f t="shared" si="16"/>
        <v>0</v>
      </c>
      <c r="K224" s="11">
        <f t="shared" si="17"/>
        <v>0</v>
      </c>
      <c r="L224" s="11">
        <f t="shared" si="18"/>
        <v>0</v>
      </c>
      <c r="M224" s="11"/>
    </row>
    <row r="225" spans="1:13" ht="15.75" customHeight="1">
      <c r="A225" s="71"/>
      <c r="B225" s="71"/>
      <c r="C225" s="31" t="s">
        <v>109</v>
      </c>
      <c r="D225" s="15" t="s">
        <v>110</v>
      </c>
      <c r="E225" s="11"/>
      <c r="F225" s="11">
        <f>6463.4+39.1</f>
        <v>6502.5</v>
      </c>
      <c r="G225" s="11">
        <v>39.1</v>
      </c>
      <c r="H225" s="11"/>
      <c r="I225" s="11">
        <f t="shared" si="15"/>
        <v>-39.1</v>
      </c>
      <c r="J225" s="11">
        <f t="shared" si="16"/>
        <v>0</v>
      </c>
      <c r="K225" s="11">
        <f t="shared" si="17"/>
        <v>0</v>
      </c>
      <c r="L225" s="11">
        <f t="shared" si="18"/>
        <v>0</v>
      </c>
      <c r="M225" s="11"/>
    </row>
    <row r="226" spans="1:13" ht="15.75" hidden="1">
      <c r="A226" s="71"/>
      <c r="B226" s="71"/>
      <c r="C226" s="31" t="s">
        <v>111</v>
      </c>
      <c r="D226" s="15" t="s">
        <v>8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31.5">
      <c r="A227" s="71"/>
      <c r="B227" s="71"/>
      <c r="C227" s="31" t="s">
        <v>91</v>
      </c>
      <c r="D227" s="15" t="s">
        <v>112</v>
      </c>
      <c r="E227" s="11">
        <v>-160.1</v>
      </c>
      <c r="F227" s="11"/>
      <c r="G227" s="11"/>
      <c r="H227" s="11"/>
      <c r="I227" s="11">
        <f t="shared" si="15"/>
        <v>0</v>
      </c>
      <c r="J227" s="11"/>
      <c r="K227" s="11"/>
      <c r="L227" s="11">
        <f t="shared" si="18"/>
        <v>160.1</v>
      </c>
      <c r="M227" s="11">
        <f t="shared" si="19"/>
        <v>0</v>
      </c>
    </row>
    <row r="228" spans="1:13" s="1" customFormat="1" ht="15.75">
      <c r="A228" s="71"/>
      <c r="B228" s="71"/>
      <c r="C228" s="34"/>
      <c r="D228" s="23" t="s">
        <v>83</v>
      </c>
      <c r="E228" s="57">
        <f>SUM(E219:E227)</f>
        <v>-51.099999999999994</v>
      </c>
      <c r="F228" s="57">
        <f>SUM(F219:F227)</f>
        <v>7744.4</v>
      </c>
      <c r="G228" s="57">
        <f>SUM(G219:G227)</f>
        <v>870.6</v>
      </c>
      <c r="H228" s="57">
        <f>SUM(H219:H227)</f>
        <v>34</v>
      </c>
      <c r="I228" s="57">
        <f t="shared" si="15"/>
        <v>-836.6</v>
      </c>
      <c r="J228" s="57">
        <f t="shared" si="16"/>
        <v>3.90535263036986</v>
      </c>
      <c r="K228" s="57">
        <f t="shared" si="17"/>
        <v>0.4390269097670575</v>
      </c>
      <c r="L228" s="57">
        <f t="shared" si="18"/>
        <v>85.1</v>
      </c>
      <c r="M228" s="57">
        <f t="shared" si="19"/>
        <v>-66.5362035225049</v>
      </c>
    </row>
    <row r="229" spans="1:13" ht="15.75">
      <c r="A229" s="71"/>
      <c r="B229" s="71"/>
      <c r="C229" s="31" t="s">
        <v>99</v>
      </c>
      <c r="D229" s="15" t="s">
        <v>40</v>
      </c>
      <c r="E229" s="11">
        <v>10595.3</v>
      </c>
      <c r="F229" s="11">
        <v>195596.9</v>
      </c>
      <c r="G229" s="11">
        <v>10214.8</v>
      </c>
      <c r="H229" s="11">
        <v>10296.6</v>
      </c>
      <c r="I229" s="11">
        <f t="shared" si="15"/>
        <v>81.80000000000109</v>
      </c>
      <c r="J229" s="11">
        <f t="shared" si="16"/>
        <v>100.80079884089754</v>
      </c>
      <c r="K229" s="11">
        <f t="shared" si="17"/>
        <v>5.264193859923138</v>
      </c>
      <c r="L229" s="11">
        <f t="shared" si="18"/>
        <v>-298.6999999999989</v>
      </c>
      <c r="M229" s="11">
        <f t="shared" si="19"/>
        <v>97.18082546034563</v>
      </c>
    </row>
    <row r="230" spans="1:13" ht="15.75">
      <c r="A230" s="71"/>
      <c r="B230" s="71"/>
      <c r="C230" s="31" t="s">
        <v>3</v>
      </c>
      <c r="D230" s="15" t="s">
        <v>4</v>
      </c>
      <c r="E230" s="11">
        <v>2888.4</v>
      </c>
      <c r="F230" s="11">
        <v>40532</v>
      </c>
      <c r="G230" s="11">
        <v>3369.3</v>
      </c>
      <c r="H230" s="11">
        <v>2555.6</v>
      </c>
      <c r="I230" s="11">
        <f t="shared" si="15"/>
        <v>-813.7000000000003</v>
      </c>
      <c r="J230" s="11">
        <f t="shared" si="16"/>
        <v>75.84958299943608</v>
      </c>
      <c r="K230" s="11">
        <f t="shared" si="17"/>
        <v>6.305141616500542</v>
      </c>
      <c r="L230" s="11">
        <f t="shared" si="18"/>
        <v>-332.8000000000002</v>
      </c>
      <c r="M230" s="11">
        <f t="shared" si="19"/>
        <v>88.47805013156072</v>
      </c>
    </row>
    <row r="231" spans="1:13" s="1" customFormat="1" ht="15.75">
      <c r="A231" s="71"/>
      <c r="B231" s="71"/>
      <c r="C231" s="34"/>
      <c r="D231" s="23" t="s">
        <v>6</v>
      </c>
      <c r="E231" s="57">
        <f>SUM(E229:E230)</f>
        <v>13483.699999999999</v>
      </c>
      <c r="F231" s="57">
        <f>SUM(F229:F230)</f>
        <v>236128.9</v>
      </c>
      <c r="G231" s="57">
        <f>SUM(G229:G230)</f>
        <v>13584.099999999999</v>
      </c>
      <c r="H231" s="57">
        <f>SUM(H229:H230)</f>
        <v>12852.2</v>
      </c>
      <c r="I231" s="57">
        <f t="shared" si="15"/>
        <v>-731.8999999999978</v>
      </c>
      <c r="J231" s="57">
        <f t="shared" si="16"/>
        <v>94.61208324438132</v>
      </c>
      <c r="K231" s="57">
        <f t="shared" si="17"/>
        <v>5.442874633304099</v>
      </c>
      <c r="L231" s="57">
        <f t="shared" si="18"/>
        <v>-631.4999999999982</v>
      </c>
      <c r="M231" s="57">
        <f t="shared" si="19"/>
        <v>95.31656741102222</v>
      </c>
    </row>
    <row r="232" spans="1:13" s="1" customFormat="1" ht="15.75">
      <c r="A232" s="72"/>
      <c r="B232" s="72"/>
      <c r="C232" s="34"/>
      <c r="D232" s="23" t="s">
        <v>10</v>
      </c>
      <c r="E232" s="57">
        <f>E228+E231</f>
        <v>13432.599999999999</v>
      </c>
      <c r="F232" s="57">
        <f>F228+F231</f>
        <v>243873.3</v>
      </c>
      <c r="G232" s="57">
        <f>G228+G231</f>
        <v>14454.699999999999</v>
      </c>
      <c r="H232" s="57">
        <f>H228+H231</f>
        <v>12886.2</v>
      </c>
      <c r="I232" s="57">
        <f t="shared" si="15"/>
        <v>-1568.4999999999982</v>
      </c>
      <c r="J232" s="57">
        <f t="shared" si="16"/>
        <v>89.14885815686249</v>
      </c>
      <c r="K232" s="57">
        <f t="shared" si="17"/>
        <v>5.283973276287319</v>
      </c>
      <c r="L232" s="57">
        <f t="shared" si="18"/>
        <v>-546.3999999999978</v>
      </c>
      <c r="M232" s="57">
        <f t="shared" si="19"/>
        <v>95.93228414454389</v>
      </c>
    </row>
    <row r="233" spans="1:13" s="1" customFormat="1" ht="15.75">
      <c r="A233" s="70" t="s">
        <v>27</v>
      </c>
      <c r="B233" s="70" t="s">
        <v>79</v>
      </c>
      <c r="C233" s="31" t="s">
        <v>138</v>
      </c>
      <c r="D233" s="11" t="s">
        <v>139</v>
      </c>
      <c r="E233" s="58">
        <v>28.7</v>
      </c>
      <c r="F233" s="59">
        <v>763</v>
      </c>
      <c r="G233" s="59">
        <v>39.7</v>
      </c>
      <c r="H233" s="59">
        <v>104.9</v>
      </c>
      <c r="I233" s="59">
        <f t="shared" si="15"/>
        <v>65.2</v>
      </c>
      <c r="J233" s="59">
        <f t="shared" si="16"/>
        <v>264.23173803526447</v>
      </c>
      <c r="K233" s="59">
        <f t="shared" si="17"/>
        <v>13.748361730013107</v>
      </c>
      <c r="L233" s="59">
        <f t="shared" si="18"/>
        <v>76.2</v>
      </c>
      <c r="M233" s="59">
        <f t="shared" si="19"/>
        <v>365.50522648083626</v>
      </c>
    </row>
    <row r="234" spans="1:13" s="1" customFormat="1" ht="47.25">
      <c r="A234" s="71"/>
      <c r="B234" s="71"/>
      <c r="C234" s="31" t="s">
        <v>129</v>
      </c>
      <c r="D234" s="11" t="s">
        <v>128</v>
      </c>
      <c r="E234" s="58"/>
      <c r="F234" s="59">
        <v>7500</v>
      </c>
      <c r="G234" s="59"/>
      <c r="H234" s="59"/>
      <c r="I234" s="59">
        <f t="shared" si="15"/>
        <v>0</v>
      </c>
      <c r="J234" s="59"/>
      <c r="K234" s="59">
        <f t="shared" si="17"/>
        <v>0</v>
      </c>
      <c r="L234" s="59">
        <f t="shared" si="18"/>
        <v>0</v>
      </c>
      <c r="M234" s="59"/>
    </row>
    <row r="235" spans="1:13" ht="31.5">
      <c r="A235" s="71"/>
      <c r="B235" s="71"/>
      <c r="C235" s="31" t="s">
        <v>89</v>
      </c>
      <c r="D235" s="15" t="s">
        <v>130</v>
      </c>
      <c r="E235" s="11">
        <v>284</v>
      </c>
      <c r="F235" s="11"/>
      <c r="G235" s="11"/>
      <c r="H235" s="11">
        <v>29.5</v>
      </c>
      <c r="I235" s="11">
        <f t="shared" si="15"/>
        <v>29.5</v>
      </c>
      <c r="J235" s="11"/>
      <c r="K235" s="11"/>
      <c r="L235" s="11">
        <f t="shared" si="18"/>
        <v>-254.5</v>
      </c>
      <c r="M235" s="11">
        <f t="shared" si="19"/>
        <v>10.387323943661972</v>
      </c>
    </row>
    <row r="236" spans="1:13" ht="15.75">
      <c r="A236" s="71"/>
      <c r="B236" s="71"/>
      <c r="C236" s="31" t="s">
        <v>3</v>
      </c>
      <c r="D236" s="15" t="s">
        <v>4</v>
      </c>
      <c r="E236" s="11">
        <v>30.5</v>
      </c>
      <c r="F236" s="11"/>
      <c r="G236" s="11"/>
      <c r="H236" s="11"/>
      <c r="I236" s="11">
        <f t="shared" si="15"/>
        <v>0</v>
      </c>
      <c r="J236" s="11"/>
      <c r="K236" s="11"/>
      <c r="L236" s="11">
        <f t="shared" si="18"/>
        <v>-30.5</v>
      </c>
      <c r="M236" s="11">
        <f t="shared" si="19"/>
        <v>0</v>
      </c>
    </row>
    <row r="237" spans="1:13" ht="15.75" hidden="1">
      <c r="A237" s="71"/>
      <c r="B237" s="71"/>
      <c r="C237" s="31" t="s">
        <v>104</v>
      </c>
      <c r="D237" s="15" t="s">
        <v>5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.75" hidden="1">
      <c r="A238" s="71"/>
      <c r="B238" s="71"/>
      <c r="C238" s="31" t="s">
        <v>105</v>
      </c>
      <c r="D238" s="15" t="s">
        <v>30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31.5" hidden="1">
      <c r="A239" s="71"/>
      <c r="B239" s="71"/>
      <c r="C239" s="31" t="s">
        <v>107</v>
      </c>
      <c r="D239" s="16" t="s">
        <v>108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" customHeight="1">
      <c r="A240" s="71"/>
      <c r="B240" s="71"/>
      <c r="C240" s="31" t="s">
        <v>109</v>
      </c>
      <c r="D240" s="15" t="s">
        <v>110</v>
      </c>
      <c r="E240" s="11"/>
      <c r="F240" s="11">
        <f>2893.4+628.8</f>
        <v>3522.2</v>
      </c>
      <c r="G240" s="11">
        <f>723.4+157.2</f>
        <v>880.5999999999999</v>
      </c>
      <c r="H240" s="11"/>
      <c r="I240" s="11">
        <f t="shared" si="15"/>
        <v>-880.5999999999999</v>
      </c>
      <c r="J240" s="11">
        <f t="shared" si="16"/>
        <v>0</v>
      </c>
      <c r="K240" s="11">
        <f t="shared" si="17"/>
        <v>0</v>
      </c>
      <c r="L240" s="11">
        <f t="shared" si="18"/>
        <v>0</v>
      </c>
      <c r="M240" s="11"/>
    </row>
    <row r="241" spans="1:13" ht="15.75" hidden="1">
      <c r="A241" s="71"/>
      <c r="B241" s="71"/>
      <c r="C241" s="31" t="s">
        <v>111</v>
      </c>
      <c r="D241" s="15" t="s">
        <v>8</v>
      </c>
      <c r="E241" s="11"/>
      <c r="F241" s="11"/>
      <c r="G241" s="11"/>
      <c r="H241" s="11"/>
      <c r="I241" s="11">
        <f t="shared" si="15"/>
        <v>0</v>
      </c>
      <c r="J241" s="11" t="e">
        <f t="shared" si="16"/>
        <v>#DIV/0!</v>
      </c>
      <c r="K241" s="11" t="e">
        <f t="shared" si="17"/>
        <v>#DIV/0!</v>
      </c>
      <c r="L241" s="11">
        <f t="shared" si="18"/>
        <v>0</v>
      </c>
      <c r="M241" s="11" t="e">
        <f t="shared" si="19"/>
        <v>#DIV/0!</v>
      </c>
    </row>
    <row r="242" spans="1:13" ht="78.75" hidden="1">
      <c r="A242" s="71"/>
      <c r="B242" s="71"/>
      <c r="C242" s="31" t="s">
        <v>90</v>
      </c>
      <c r="D242" s="50" t="s">
        <v>113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31.5">
      <c r="A243" s="71"/>
      <c r="B243" s="71"/>
      <c r="C243" s="31" t="s">
        <v>91</v>
      </c>
      <c r="D243" s="15" t="s">
        <v>112</v>
      </c>
      <c r="E243" s="11">
        <v>-72.2</v>
      </c>
      <c r="F243" s="11"/>
      <c r="G243" s="11"/>
      <c r="H243" s="11">
        <v>-0.8</v>
      </c>
      <c r="I243" s="11">
        <f t="shared" si="15"/>
        <v>-0.8</v>
      </c>
      <c r="J243" s="11"/>
      <c r="K243" s="11"/>
      <c r="L243" s="11">
        <f t="shared" si="18"/>
        <v>71.4</v>
      </c>
      <c r="M243" s="11">
        <f t="shared" si="19"/>
        <v>1.10803324099723</v>
      </c>
    </row>
    <row r="244" spans="1:13" s="1" customFormat="1" ht="15.75">
      <c r="A244" s="72"/>
      <c r="B244" s="72"/>
      <c r="C244" s="34"/>
      <c r="D244" s="23" t="s">
        <v>10</v>
      </c>
      <c r="E244" s="57">
        <f>SUM(E233:E243)</f>
        <v>271</v>
      </c>
      <c r="F244" s="57">
        <f>SUM(F233:F243)</f>
        <v>11785.2</v>
      </c>
      <c r="G244" s="57">
        <f>SUM(G233:G243)</f>
        <v>920.3</v>
      </c>
      <c r="H244" s="57">
        <f>SUM(H233:H243)</f>
        <v>133.6</v>
      </c>
      <c r="I244" s="57">
        <f t="shared" si="15"/>
        <v>-786.6999999999999</v>
      </c>
      <c r="J244" s="57">
        <f t="shared" si="16"/>
        <v>14.517005324350754</v>
      </c>
      <c r="K244" s="57">
        <f t="shared" si="17"/>
        <v>1.1336252248582968</v>
      </c>
      <c r="L244" s="57">
        <f t="shared" si="18"/>
        <v>-137.4</v>
      </c>
      <c r="M244" s="57">
        <f t="shared" si="19"/>
        <v>49.298892988929886</v>
      </c>
    </row>
    <row r="245" spans="1:13" s="1" customFormat="1" ht="15.75" hidden="1">
      <c r="A245" s="70" t="s">
        <v>28</v>
      </c>
      <c r="B245" s="70" t="s">
        <v>80</v>
      </c>
      <c r="C245" s="31" t="s">
        <v>138</v>
      </c>
      <c r="D245" s="11" t="s">
        <v>139</v>
      </c>
      <c r="E245" s="58"/>
      <c r="F245" s="59"/>
      <c r="G245" s="59"/>
      <c r="H245" s="58"/>
      <c r="I245" s="58">
        <f t="shared" si="15"/>
        <v>0</v>
      </c>
      <c r="J245" s="58" t="e">
        <f t="shared" si="16"/>
        <v>#DIV/0!</v>
      </c>
      <c r="K245" s="58" t="e">
        <f t="shared" si="17"/>
        <v>#DIV/0!</v>
      </c>
      <c r="L245" s="58">
        <f t="shared" si="18"/>
        <v>0</v>
      </c>
      <c r="M245" s="58" t="e">
        <f t="shared" si="19"/>
        <v>#DIV/0!</v>
      </c>
    </row>
    <row r="246" spans="1:13" s="1" customFormat="1" ht="31.5">
      <c r="A246" s="71"/>
      <c r="B246" s="71"/>
      <c r="C246" s="31" t="s">
        <v>89</v>
      </c>
      <c r="D246" s="15" t="s">
        <v>130</v>
      </c>
      <c r="E246" s="58"/>
      <c r="F246" s="58"/>
      <c r="G246" s="58"/>
      <c r="H246" s="58">
        <v>14.8</v>
      </c>
      <c r="I246" s="58">
        <f t="shared" si="15"/>
        <v>14.8</v>
      </c>
      <c r="J246" s="58"/>
      <c r="K246" s="58"/>
      <c r="L246" s="58">
        <f t="shared" si="18"/>
        <v>14.8</v>
      </c>
      <c r="M246" s="58"/>
    </row>
    <row r="247" spans="1:13" s="1" customFormat="1" ht="78.75" hidden="1">
      <c r="A247" s="71"/>
      <c r="B247" s="71"/>
      <c r="C247" s="33" t="s">
        <v>136</v>
      </c>
      <c r="D247" s="11" t="s">
        <v>137</v>
      </c>
      <c r="E247" s="58"/>
      <c r="F247" s="57"/>
      <c r="G247" s="57"/>
      <c r="H247" s="59"/>
      <c r="I247" s="59">
        <f t="shared" si="15"/>
        <v>0</v>
      </c>
      <c r="J247" s="59" t="e">
        <f t="shared" si="16"/>
        <v>#DIV/0!</v>
      </c>
      <c r="K247" s="59" t="e">
        <f t="shared" si="17"/>
        <v>#DIV/0!</v>
      </c>
      <c r="L247" s="59">
        <f t="shared" si="18"/>
        <v>0</v>
      </c>
      <c r="M247" s="59" t="e">
        <f t="shared" si="19"/>
        <v>#DIV/0!</v>
      </c>
    </row>
    <row r="248" spans="1:13" s="1" customFormat="1" ht="15.75" hidden="1">
      <c r="A248" s="71"/>
      <c r="B248" s="71"/>
      <c r="C248" s="31" t="s">
        <v>3</v>
      </c>
      <c r="D248" s="15" t="s">
        <v>4</v>
      </c>
      <c r="E248" s="58"/>
      <c r="F248" s="58"/>
      <c r="G248" s="58"/>
      <c r="H248" s="59"/>
      <c r="I248" s="59">
        <f t="shared" si="15"/>
        <v>0</v>
      </c>
      <c r="J248" s="59" t="e">
        <f t="shared" si="16"/>
        <v>#DIV/0!</v>
      </c>
      <c r="K248" s="59" t="e">
        <f t="shared" si="17"/>
        <v>#DIV/0!</v>
      </c>
      <c r="L248" s="59">
        <f t="shared" si="18"/>
        <v>0</v>
      </c>
      <c r="M248" s="59" t="e">
        <f t="shared" si="19"/>
        <v>#DIV/0!</v>
      </c>
    </row>
    <row r="249" spans="1:13" s="1" customFormat="1" ht="15.75" hidden="1">
      <c r="A249" s="71"/>
      <c r="B249" s="71"/>
      <c r="C249" s="31" t="s">
        <v>104</v>
      </c>
      <c r="D249" s="15" t="s">
        <v>5</v>
      </c>
      <c r="E249" s="58"/>
      <c r="F249" s="57"/>
      <c r="G249" s="57"/>
      <c r="H249" s="58"/>
      <c r="I249" s="58">
        <f t="shared" si="15"/>
        <v>0</v>
      </c>
      <c r="J249" s="58" t="e">
        <f t="shared" si="16"/>
        <v>#DIV/0!</v>
      </c>
      <c r="K249" s="58" t="e">
        <f t="shared" si="17"/>
        <v>#DIV/0!</v>
      </c>
      <c r="L249" s="58">
        <f t="shared" si="18"/>
        <v>0</v>
      </c>
      <c r="M249" s="58" t="e">
        <f t="shared" si="19"/>
        <v>#DIV/0!</v>
      </c>
    </row>
    <row r="250" spans="1:13" s="1" customFormat="1" ht="15.75" hidden="1">
      <c r="A250" s="71"/>
      <c r="B250" s="71"/>
      <c r="C250" s="31" t="s">
        <v>105</v>
      </c>
      <c r="D250" s="15" t="s">
        <v>30</v>
      </c>
      <c r="E250" s="58"/>
      <c r="F250" s="57"/>
      <c r="G250" s="57"/>
      <c r="H250" s="58"/>
      <c r="I250" s="58">
        <f t="shared" si="15"/>
        <v>0</v>
      </c>
      <c r="J250" s="58" t="e">
        <f t="shared" si="16"/>
        <v>#DIV/0!</v>
      </c>
      <c r="K250" s="58" t="e">
        <f t="shared" si="17"/>
        <v>#DIV/0!</v>
      </c>
      <c r="L250" s="58">
        <f t="shared" si="18"/>
        <v>0</v>
      </c>
      <c r="M250" s="58" t="e">
        <f t="shared" si="19"/>
        <v>#DIV/0!</v>
      </c>
    </row>
    <row r="251" spans="1:13" ht="31.5">
      <c r="A251" s="71"/>
      <c r="B251" s="71"/>
      <c r="C251" s="31" t="s">
        <v>107</v>
      </c>
      <c r="D251" s="16" t="s">
        <v>108</v>
      </c>
      <c r="E251" s="58"/>
      <c r="F251" s="59">
        <v>170.9</v>
      </c>
      <c r="G251" s="59"/>
      <c r="H251" s="58"/>
      <c r="I251" s="58">
        <f t="shared" si="15"/>
        <v>0</v>
      </c>
      <c r="J251" s="58"/>
      <c r="K251" s="58">
        <f t="shared" si="17"/>
        <v>0</v>
      </c>
      <c r="L251" s="58">
        <f t="shared" si="18"/>
        <v>0</v>
      </c>
      <c r="M251" s="58"/>
    </row>
    <row r="252" spans="1:13" ht="31.5" hidden="1">
      <c r="A252" s="71"/>
      <c r="B252" s="71"/>
      <c r="C252" s="31" t="s">
        <v>109</v>
      </c>
      <c r="D252" s="15" t="s">
        <v>110</v>
      </c>
      <c r="E252" s="58"/>
      <c r="F252" s="58"/>
      <c r="G252" s="58"/>
      <c r="H252" s="58"/>
      <c r="I252" s="58">
        <f t="shared" si="15"/>
        <v>0</v>
      </c>
      <c r="J252" s="58" t="e">
        <f t="shared" si="16"/>
        <v>#DIV/0!</v>
      </c>
      <c r="K252" s="58" t="e">
        <f t="shared" si="17"/>
        <v>#DIV/0!</v>
      </c>
      <c r="L252" s="58">
        <f t="shared" si="18"/>
        <v>0</v>
      </c>
      <c r="M252" s="58" t="e">
        <f t="shared" si="19"/>
        <v>#DIV/0!</v>
      </c>
    </row>
    <row r="253" spans="1:13" ht="15.75" hidden="1">
      <c r="A253" s="71"/>
      <c r="B253" s="71"/>
      <c r="C253" s="31" t="s">
        <v>111</v>
      </c>
      <c r="D253" s="15" t="s">
        <v>8</v>
      </c>
      <c r="E253" s="58"/>
      <c r="F253" s="59"/>
      <c r="G253" s="59"/>
      <c r="H253" s="58"/>
      <c r="I253" s="58">
        <f t="shared" si="15"/>
        <v>0</v>
      </c>
      <c r="J253" s="58" t="e">
        <f t="shared" si="16"/>
        <v>#DIV/0!</v>
      </c>
      <c r="K253" s="58" t="e">
        <f t="shared" si="17"/>
        <v>#DIV/0!</v>
      </c>
      <c r="L253" s="58">
        <f t="shared" si="18"/>
        <v>0</v>
      </c>
      <c r="M253" s="58" t="e">
        <f t="shared" si="19"/>
        <v>#DIV/0!</v>
      </c>
    </row>
    <row r="254" spans="1:13" ht="63" customHeight="1">
      <c r="A254" s="71"/>
      <c r="B254" s="71"/>
      <c r="C254" s="31" t="s">
        <v>90</v>
      </c>
      <c r="D254" s="50" t="s">
        <v>113</v>
      </c>
      <c r="E254" s="58">
        <f>145.7+156.9</f>
        <v>302.6</v>
      </c>
      <c r="F254" s="58"/>
      <c r="G254" s="58"/>
      <c r="H254" s="58">
        <v>1426.6</v>
      </c>
      <c r="I254" s="58">
        <f t="shared" si="15"/>
        <v>1426.6</v>
      </c>
      <c r="J254" s="58"/>
      <c r="K254" s="58"/>
      <c r="L254" s="58">
        <f t="shared" si="18"/>
        <v>1124</v>
      </c>
      <c r="M254" s="58">
        <f t="shared" si="19"/>
        <v>471.447455386649</v>
      </c>
    </row>
    <row r="255" spans="1:13" ht="31.5">
      <c r="A255" s="71"/>
      <c r="B255" s="71"/>
      <c r="C255" s="31" t="s">
        <v>91</v>
      </c>
      <c r="D255" s="15" t="s">
        <v>112</v>
      </c>
      <c r="E255" s="58">
        <v>-32.4</v>
      </c>
      <c r="F255" s="58"/>
      <c r="G255" s="58"/>
      <c r="H255" s="58">
        <v>-15.1</v>
      </c>
      <c r="I255" s="58">
        <f t="shared" si="15"/>
        <v>-15.1</v>
      </c>
      <c r="J255" s="58"/>
      <c r="K255" s="58"/>
      <c r="L255" s="58">
        <f t="shared" si="18"/>
        <v>17.299999999999997</v>
      </c>
      <c r="M255" s="58">
        <f t="shared" si="19"/>
        <v>46.60493827160494</v>
      </c>
    </row>
    <row r="256" spans="1:13" s="1" customFormat="1" ht="15.75">
      <c r="A256" s="72"/>
      <c r="B256" s="72"/>
      <c r="C256" s="34"/>
      <c r="D256" s="23" t="s">
        <v>10</v>
      </c>
      <c r="E256" s="57">
        <f>SUM(E245:E255)</f>
        <v>270.20000000000005</v>
      </c>
      <c r="F256" s="57">
        <f>SUM(F245:F255)</f>
        <v>170.9</v>
      </c>
      <c r="G256" s="57">
        <f>SUM(G245:G255)</f>
        <v>0</v>
      </c>
      <c r="H256" s="57">
        <f>SUM(H245:H255)</f>
        <v>1426.3</v>
      </c>
      <c r="I256" s="57">
        <f t="shared" si="15"/>
        <v>1426.3</v>
      </c>
      <c r="J256" s="57"/>
      <c r="K256" s="57">
        <f t="shared" si="17"/>
        <v>834.5816266822703</v>
      </c>
      <c r="L256" s="57">
        <f t="shared" si="18"/>
        <v>1156.1</v>
      </c>
      <c r="M256" s="57">
        <f t="shared" si="19"/>
        <v>527.8682457438933</v>
      </c>
    </row>
    <row r="257" spans="1:13" s="1" customFormat="1" ht="31.5">
      <c r="A257" s="87">
        <v>977</v>
      </c>
      <c r="B257" s="70" t="s">
        <v>29</v>
      </c>
      <c r="C257" s="31" t="s">
        <v>89</v>
      </c>
      <c r="D257" s="15" t="s">
        <v>130</v>
      </c>
      <c r="E257" s="58">
        <v>4.2</v>
      </c>
      <c r="F257" s="58"/>
      <c r="G257" s="58"/>
      <c r="H257" s="58"/>
      <c r="I257" s="58">
        <f t="shared" si="15"/>
        <v>0</v>
      </c>
      <c r="J257" s="58"/>
      <c r="K257" s="58"/>
      <c r="L257" s="58">
        <f t="shared" si="18"/>
        <v>-4.2</v>
      </c>
      <c r="M257" s="58">
        <f t="shared" si="19"/>
        <v>0</v>
      </c>
    </row>
    <row r="258" spans="1:13" s="1" customFormat="1" ht="15.75">
      <c r="A258" s="88"/>
      <c r="B258" s="71"/>
      <c r="C258" s="31" t="s">
        <v>3</v>
      </c>
      <c r="D258" s="15" t="s">
        <v>4</v>
      </c>
      <c r="E258" s="58"/>
      <c r="F258" s="58"/>
      <c r="G258" s="58"/>
      <c r="H258" s="58">
        <v>10</v>
      </c>
      <c r="I258" s="58">
        <f t="shared" si="15"/>
        <v>10</v>
      </c>
      <c r="J258" s="58"/>
      <c r="K258" s="58"/>
      <c r="L258" s="58">
        <f t="shared" si="18"/>
        <v>10</v>
      </c>
      <c r="M258" s="58"/>
    </row>
    <row r="259" spans="1:13" s="1" customFormat="1" ht="15.75" hidden="1">
      <c r="A259" s="88"/>
      <c r="B259" s="71"/>
      <c r="C259" s="31" t="s">
        <v>104</v>
      </c>
      <c r="D259" s="15" t="s">
        <v>5</v>
      </c>
      <c r="E259" s="58"/>
      <c r="F259" s="58"/>
      <c r="G259" s="58"/>
      <c r="H259" s="58"/>
      <c r="I259" s="58">
        <f t="shared" si="15"/>
        <v>0</v>
      </c>
      <c r="J259" s="58"/>
      <c r="K259" s="58"/>
      <c r="L259" s="58">
        <f t="shared" si="18"/>
        <v>0</v>
      </c>
      <c r="M259" s="58" t="e">
        <f t="shared" si="19"/>
        <v>#DIV/0!</v>
      </c>
    </row>
    <row r="260" spans="1:13" s="1" customFormat="1" ht="15.75">
      <c r="A260" s="89"/>
      <c r="B260" s="72"/>
      <c r="C260" s="32"/>
      <c r="D260" s="23" t="s">
        <v>10</v>
      </c>
      <c r="E260" s="57">
        <f>SUM(E257:E259)</f>
        <v>4.2</v>
      </c>
      <c r="F260" s="57">
        <f>SUM(F257:F259)</f>
        <v>0</v>
      </c>
      <c r="G260" s="57">
        <f>SUM(G257:G259)</f>
        <v>0</v>
      </c>
      <c r="H260" s="57">
        <f>SUM(H257:H259)</f>
        <v>10</v>
      </c>
      <c r="I260" s="57">
        <f t="shared" si="15"/>
        <v>10</v>
      </c>
      <c r="J260" s="57"/>
      <c r="K260" s="57"/>
      <c r="L260" s="57">
        <f t="shared" si="18"/>
        <v>5.8</v>
      </c>
      <c r="M260" s="57">
        <f t="shared" si="19"/>
        <v>238.0952380952381</v>
      </c>
    </row>
    <row r="261" spans="1:13" s="1" customFormat="1" ht="15.75" hidden="1">
      <c r="A261" s="87">
        <v>978</v>
      </c>
      <c r="B261" s="70" t="s">
        <v>58</v>
      </c>
      <c r="C261" s="31" t="s">
        <v>105</v>
      </c>
      <c r="D261" s="15" t="s">
        <v>30</v>
      </c>
      <c r="E261" s="58"/>
      <c r="F261" s="58"/>
      <c r="G261" s="58"/>
      <c r="H261" s="58"/>
      <c r="I261" s="58">
        <f t="shared" si="15"/>
        <v>0</v>
      </c>
      <c r="J261" s="58" t="e">
        <f t="shared" si="16"/>
        <v>#DIV/0!</v>
      </c>
      <c r="K261" s="58" t="e">
        <f t="shared" si="17"/>
        <v>#DIV/0!</v>
      </c>
      <c r="L261" s="58">
        <f t="shared" si="18"/>
        <v>0</v>
      </c>
      <c r="M261" s="58" t="e">
        <f t="shared" si="19"/>
        <v>#DIV/0!</v>
      </c>
    </row>
    <row r="262" spans="1:13" s="1" customFormat="1" ht="15.75" hidden="1">
      <c r="A262" s="88"/>
      <c r="B262" s="71"/>
      <c r="C262" s="31"/>
      <c r="D262" s="23" t="s">
        <v>83</v>
      </c>
      <c r="E262" s="57">
        <f>SUM(E261)</f>
        <v>0</v>
      </c>
      <c r="F262" s="57">
        <f>SUM(F261)</f>
        <v>0</v>
      </c>
      <c r="G262" s="57">
        <f>SUM(G261)</f>
        <v>0</v>
      </c>
      <c r="H262" s="57">
        <f>SUM(H261)</f>
        <v>0</v>
      </c>
      <c r="I262" s="57">
        <f t="shared" si="15"/>
        <v>0</v>
      </c>
      <c r="J262" s="57" t="e">
        <f t="shared" si="16"/>
        <v>#DIV/0!</v>
      </c>
      <c r="K262" s="57" t="e">
        <f t="shared" si="17"/>
        <v>#DIV/0!</v>
      </c>
      <c r="L262" s="57">
        <f t="shared" si="18"/>
        <v>0</v>
      </c>
      <c r="M262" s="57" t="e">
        <f t="shared" si="19"/>
        <v>#DIV/0!</v>
      </c>
    </row>
    <row r="263" spans="1:13" s="1" customFormat="1" ht="15.75" hidden="1">
      <c r="A263" s="88"/>
      <c r="B263" s="71"/>
      <c r="C263" s="31" t="s">
        <v>3</v>
      </c>
      <c r="D263" s="15" t="s">
        <v>4</v>
      </c>
      <c r="E263" s="58"/>
      <c r="F263" s="58"/>
      <c r="G263" s="58"/>
      <c r="H263" s="57"/>
      <c r="I263" s="57">
        <f t="shared" si="15"/>
        <v>0</v>
      </c>
      <c r="J263" s="57" t="e">
        <f t="shared" si="16"/>
        <v>#DIV/0!</v>
      </c>
      <c r="K263" s="57" t="e">
        <f t="shared" si="17"/>
        <v>#DIV/0!</v>
      </c>
      <c r="L263" s="57">
        <f t="shared" si="18"/>
        <v>0</v>
      </c>
      <c r="M263" s="57" t="e">
        <f t="shared" si="19"/>
        <v>#DIV/0!</v>
      </c>
    </row>
    <row r="264" spans="1:13" s="1" customFormat="1" ht="15.75" hidden="1">
      <c r="A264" s="88"/>
      <c r="B264" s="71"/>
      <c r="C264" s="32"/>
      <c r="D264" s="23" t="s">
        <v>6</v>
      </c>
      <c r="E264" s="57">
        <f>SUM(E263)</f>
        <v>0</v>
      </c>
      <c r="F264" s="57">
        <f>SUM(F263)</f>
        <v>0</v>
      </c>
      <c r="G264" s="57">
        <f>SUM(G263)</f>
        <v>0</v>
      </c>
      <c r="H264" s="57">
        <f>SUM(H263)</f>
        <v>0</v>
      </c>
      <c r="I264" s="57">
        <f aca="true" t="shared" si="20" ref="I264:I298">H264-G264</f>
        <v>0</v>
      </c>
      <c r="J264" s="57" t="e">
        <f aca="true" t="shared" si="21" ref="J264:J298">H264/G264*100</f>
        <v>#DIV/0!</v>
      </c>
      <c r="K264" s="57" t="e">
        <f aca="true" t="shared" si="22" ref="K264:K298">H264/F264*100</f>
        <v>#DIV/0!</v>
      </c>
      <c r="L264" s="57">
        <f aca="true" t="shared" si="23" ref="L264:L298">H264-E264</f>
        <v>0</v>
      </c>
      <c r="M264" s="57" t="e">
        <f aca="true" t="shared" si="24" ref="M264:M298">H264/E264*100</f>
        <v>#DIV/0!</v>
      </c>
    </row>
    <row r="265" spans="1:13" s="1" customFormat="1" ht="15.75" hidden="1">
      <c r="A265" s="89"/>
      <c r="B265" s="72"/>
      <c r="C265" s="32"/>
      <c r="D265" s="23" t="s">
        <v>10</v>
      </c>
      <c r="E265" s="57">
        <f>E262+E264</f>
        <v>0</v>
      </c>
      <c r="F265" s="57">
        <f>F262+F264</f>
        <v>0</v>
      </c>
      <c r="G265" s="57">
        <f>G262+G264</f>
        <v>0</v>
      </c>
      <c r="H265" s="57">
        <f>H262+H264</f>
        <v>0</v>
      </c>
      <c r="I265" s="57">
        <f t="shared" si="20"/>
        <v>0</v>
      </c>
      <c r="J265" s="57" t="e">
        <f t="shared" si="21"/>
        <v>#DIV/0!</v>
      </c>
      <c r="K265" s="57" t="e">
        <f t="shared" si="22"/>
        <v>#DIV/0!</v>
      </c>
      <c r="L265" s="57">
        <f t="shared" si="23"/>
        <v>0</v>
      </c>
      <c r="M265" s="57" t="e">
        <f t="shared" si="24"/>
        <v>#DIV/0!</v>
      </c>
    </row>
    <row r="266" spans="1:13" s="1" customFormat="1" ht="31.5" hidden="1">
      <c r="A266" s="87">
        <v>985</v>
      </c>
      <c r="B266" s="70" t="s">
        <v>31</v>
      </c>
      <c r="C266" s="31" t="s">
        <v>89</v>
      </c>
      <c r="D266" s="15" t="s">
        <v>130</v>
      </c>
      <c r="E266" s="58"/>
      <c r="F266" s="59"/>
      <c r="G266" s="59"/>
      <c r="H266" s="59"/>
      <c r="I266" s="59">
        <f t="shared" si="20"/>
        <v>0</v>
      </c>
      <c r="J266" s="59" t="e">
        <f t="shared" si="21"/>
        <v>#DIV/0!</v>
      </c>
      <c r="K266" s="59" t="e">
        <f t="shared" si="22"/>
        <v>#DIV/0!</v>
      </c>
      <c r="L266" s="59">
        <f t="shared" si="23"/>
        <v>0</v>
      </c>
      <c r="M266" s="59" t="e">
        <f t="shared" si="24"/>
        <v>#DIV/0!</v>
      </c>
    </row>
    <row r="267" spans="1:13" s="1" customFormat="1" ht="15.75" hidden="1">
      <c r="A267" s="88"/>
      <c r="B267" s="71"/>
      <c r="C267" s="31" t="s">
        <v>3</v>
      </c>
      <c r="D267" s="15" t="s">
        <v>4</v>
      </c>
      <c r="E267" s="58"/>
      <c r="F267" s="58"/>
      <c r="G267" s="58"/>
      <c r="H267" s="58"/>
      <c r="I267" s="58">
        <f t="shared" si="20"/>
        <v>0</v>
      </c>
      <c r="J267" s="58" t="e">
        <f t="shared" si="21"/>
        <v>#DIV/0!</v>
      </c>
      <c r="K267" s="58" t="e">
        <f t="shared" si="22"/>
        <v>#DIV/0!</v>
      </c>
      <c r="L267" s="58">
        <f t="shared" si="23"/>
        <v>0</v>
      </c>
      <c r="M267" s="58" t="e">
        <f t="shared" si="24"/>
        <v>#DIV/0!</v>
      </c>
    </row>
    <row r="268" spans="1:13" s="1" customFormat="1" ht="15.75" hidden="1">
      <c r="A268" s="88"/>
      <c r="B268" s="71"/>
      <c r="C268" s="31" t="s">
        <v>104</v>
      </c>
      <c r="D268" s="15" t="s">
        <v>5</v>
      </c>
      <c r="E268" s="58"/>
      <c r="F268" s="58"/>
      <c r="G268" s="58"/>
      <c r="H268" s="58"/>
      <c r="I268" s="58">
        <f t="shared" si="20"/>
        <v>0</v>
      </c>
      <c r="J268" s="58" t="e">
        <f t="shared" si="21"/>
        <v>#DIV/0!</v>
      </c>
      <c r="K268" s="58" t="e">
        <f t="shared" si="22"/>
        <v>#DIV/0!</v>
      </c>
      <c r="L268" s="58">
        <f t="shared" si="23"/>
        <v>0</v>
      </c>
      <c r="M268" s="58" t="e">
        <f t="shared" si="24"/>
        <v>#DIV/0!</v>
      </c>
    </row>
    <row r="269" spans="1:13" s="1" customFormat="1" ht="31.5" hidden="1">
      <c r="A269" s="88"/>
      <c r="B269" s="71"/>
      <c r="C269" s="31" t="s">
        <v>109</v>
      </c>
      <c r="D269" s="15" t="s">
        <v>110</v>
      </c>
      <c r="E269" s="58"/>
      <c r="F269" s="58"/>
      <c r="G269" s="58"/>
      <c r="H269" s="58"/>
      <c r="I269" s="58">
        <f t="shared" si="20"/>
        <v>0</v>
      </c>
      <c r="J269" s="58" t="e">
        <f t="shared" si="21"/>
        <v>#DIV/0!</v>
      </c>
      <c r="K269" s="58" t="e">
        <f t="shared" si="22"/>
        <v>#DIV/0!</v>
      </c>
      <c r="L269" s="58">
        <f t="shared" si="23"/>
        <v>0</v>
      </c>
      <c r="M269" s="58" t="e">
        <f t="shared" si="24"/>
        <v>#DIV/0!</v>
      </c>
    </row>
    <row r="270" spans="1:13" s="1" customFormat="1" ht="15.75" hidden="1">
      <c r="A270" s="88"/>
      <c r="B270" s="71"/>
      <c r="C270" s="31" t="s">
        <v>111</v>
      </c>
      <c r="D270" s="15" t="s">
        <v>8</v>
      </c>
      <c r="E270" s="58"/>
      <c r="F270" s="59"/>
      <c r="G270" s="59"/>
      <c r="H270" s="58"/>
      <c r="I270" s="58">
        <f t="shared" si="20"/>
        <v>0</v>
      </c>
      <c r="J270" s="58" t="e">
        <f t="shared" si="21"/>
        <v>#DIV/0!</v>
      </c>
      <c r="K270" s="58" t="e">
        <f t="shared" si="22"/>
        <v>#DIV/0!</v>
      </c>
      <c r="L270" s="58">
        <f t="shared" si="23"/>
        <v>0</v>
      </c>
      <c r="M270" s="58" t="e">
        <f t="shared" si="24"/>
        <v>#DIV/0!</v>
      </c>
    </row>
    <row r="271" spans="1:13" s="1" customFormat="1" ht="15.75" hidden="1">
      <c r="A271" s="89"/>
      <c r="B271" s="72"/>
      <c r="C271" s="34"/>
      <c r="D271" s="23" t="s">
        <v>10</v>
      </c>
      <c r="E271" s="57">
        <f>SUM(E266:E270)</f>
        <v>0</v>
      </c>
      <c r="F271" s="57">
        <f>SUM(F266:F270)</f>
        <v>0</v>
      </c>
      <c r="G271" s="57">
        <f>SUM(G266:G270)</f>
        <v>0</v>
      </c>
      <c r="H271" s="57">
        <f>SUM(H266:H270)</f>
        <v>0</v>
      </c>
      <c r="I271" s="57">
        <f t="shared" si="20"/>
        <v>0</v>
      </c>
      <c r="J271" s="57" t="e">
        <f t="shared" si="21"/>
        <v>#DIV/0!</v>
      </c>
      <c r="K271" s="57" t="e">
        <f t="shared" si="22"/>
        <v>#DIV/0!</v>
      </c>
      <c r="L271" s="57">
        <f t="shared" si="23"/>
        <v>0</v>
      </c>
      <c r="M271" s="57" t="e">
        <f t="shared" si="24"/>
        <v>#DIV/0!</v>
      </c>
    </row>
    <row r="272" spans="1:13" s="1" customFormat="1" ht="78.75">
      <c r="A272" s="70" t="s">
        <v>32</v>
      </c>
      <c r="B272" s="70" t="s">
        <v>81</v>
      </c>
      <c r="C272" s="33" t="s">
        <v>103</v>
      </c>
      <c r="D272" s="15" t="s">
        <v>85</v>
      </c>
      <c r="E272" s="58">
        <v>2379.3</v>
      </c>
      <c r="F272" s="58">
        <v>29089.9</v>
      </c>
      <c r="G272" s="58">
        <v>2300</v>
      </c>
      <c r="H272" s="58">
        <v>2114.2</v>
      </c>
      <c r="I272" s="58">
        <f t="shared" si="20"/>
        <v>-185.80000000000018</v>
      </c>
      <c r="J272" s="58">
        <f t="shared" si="21"/>
        <v>91.92173913043477</v>
      </c>
      <c r="K272" s="58">
        <f t="shared" si="22"/>
        <v>7.267814602319017</v>
      </c>
      <c r="L272" s="58">
        <f t="shared" si="23"/>
        <v>-265.10000000000036</v>
      </c>
      <c r="M272" s="58">
        <f t="shared" si="24"/>
        <v>88.85806749884418</v>
      </c>
    </row>
    <row r="273" spans="1:13" s="1" customFormat="1" ht="31.5">
      <c r="A273" s="71"/>
      <c r="B273" s="71"/>
      <c r="C273" s="31" t="s">
        <v>89</v>
      </c>
      <c r="D273" s="15" t="s">
        <v>130</v>
      </c>
      <c r="E273" s="58">
        <v>1698.8</v>
      </c>
      <c r="F273" s="58">
        <v>12292.3</v>
      </c>
      <c r="G273" s="58"/>
      <c r="H273" s="58">
        <v>12.5</v>
      </c>
      <c r="I273" s="58">
        <f t="shared" si="20"/>
        <v>12.5</v>
      </c>
      <c r="J273" s="58"/>
      <c r="K273" s="58">
        <f t="shared" si="22"/>
        <v>0.10168967565061056</v>
      </c>
      <c r="L273" s="58">
        <f t="shared" si="23"/>
        <v>-1686.3</v>
      </c>
      <c r="M273" s="58">
        <f t="shared" si="24"/>
        <v>0.7358135154226513</v>
      </c>
    </row>
    <row r="274" spans="1:13" s="1" customFormat="1" ht="31.5" hidden="1">
      <c r="A274" s="71"/>
      <c r="B274" s="71"/>
      <c r="C274" s="31" t="s">
        <v>133</v>
      </c>
      <c r="D274" s="15" t="s">
        <v>132</v>
      </c>
      <c r="E274" s="58"/>
      <c r="F274" s="58"/>
      <c r="G274" s="58"/>
      <c r="H274" s="58"/>
      <c r="I274" s="58">
        <f t="shared" si="20"/>
        <v>0</v>
      </c>
      <c r="J274" s="58"/>
      <c r="K274" s="58" t="e">
        <f t="shared" si="22"/>
        <v>#DIV/0!</v>
      </c>
      <c r="L274" s="58">
        <f t="shared" si="23"/>
        <v>0</v>
      </c>
      <c r="M274" s="58" t="e">
        <f t="shared" si="24"/>
        <v>#DIV/0!</v>
      </c>
    </row>
    <row r="275" spans="1:13" s="1" customFormat="1" ht="15.75">
      <c r="A275" s="71"/>
      <c r="B275" s="71"/>
      <c r="C275" s="31" t="s">
        <v>3</v>
      </c>
      <c r="D275" s="15" t="s">
        <v>4</v>
      </c>
      <c r="E275" s="58">
        <v>12.1</v>
      </c>
      <c r="F275" s="58"/>
      <c r="G275" s="58"/>
      <c r="H275" s="58">
        <v>6.6</v>
      </c>
      <c r="I275" s="58">
        <f t="shared" si="20"/>
        <v>6.6</v>
      </c>
      <c r="J275" s="58"/>
      <c r="K275" s="58"/>
      <c r="L275" s="58">
        <f t="shared" si="23"/>
        <v>-5.5</v>
      </c>
      <c r="M275" s="58">
        <f t="shared" si="24"/>
        <v>54.54545454545454</v>
      </c>
    </row>
    <row r="276" spans="1:13" s="1" customFormat="1" ht="15.75">
      <c r="A276" s="71"/>
      <c r="B276" s="71"/>
      <c r="C276" s="31" t="s">
        <v>104</v>
      </c>
      <c r="D276" s="15" t="s">
        <v>5</v>
      </c>
      <c r="E276" s="58"/>
      <c r="F276" s="58"/>
      <c r="G276" s="58"/>
      <c r="H276" s="59">
        <v>-1</v>
      </c>
      <c r="I276" s="59">
        <f t="shared" si="20"/>
        <v>-1</v>
      </c>
      <c r="J276" s="59"/>
      <c r="K276" s="59"/>
      <c r="L276" s="59">
        <f t="shared" si="23"/>
        <v>-1</v>
      </c>
      <c r="M276" s="59"/>
    </row>
    <row r="277" spans="1:13" s="1" customFormat="1" ht="15.75" hidden="1">
      <c r="A277" s="71"/>
      <c r="B277" s="71"/>
      <c r="C277" s="31" t="s">
        <v>105</v>
      </c>
      <c r="D277" s="15" t="s">
        <v>30</v>
      </c>
      <c r="E277" s="58"/>
      <c r="F277" s="58"/>
      <c r="G277" s="58"/>
      <c r="H277" s="58"/>
      <c r="I277" s="58">
        <f t="shared" si="20"/>
        <v>0</v>
      </c>
      <c r="J277" s="58" t="e">
        <f t="shared" si="21"/>
        <v>#DIV/0!</v>
      </c>
      <c r="K277" s="58" t="e">
        <f t="shared" si="22"/>
        <v>#DIV/0!</v>
      </c>
      <c r="L277" s="58">
        <f t="shared" si="23"/>
        <v>0</v>
      </c>
      <c r="M277" s="58"/>
    </row>
    <row r="278" spans="1:13" s="1" customFormat="1" ht="31.5" hidden="1">
      <c r="A278" s="71"/>
      <c r="B278" s="71"/>
      <c r="C278" s="31" t="s">
        <v>107</v>
      </c>
      <c r="D278" s="16" t="s">
        <v>108</v>
      </c>
      <c r="E278" s="11"/>
      <c r="F278" s="11"/>
      <c r="G278" s="11"/>
      <c r="H278" s="11"/>
      <c r="I278" s="11">
        <f t="shared" si="20"/>
        <v>0</v>
      </c>
      <c r="J278" s="11" t="e">
        <f t="shared" si="21"/>
        <v>#DIV/0!</v>
      </c>
      <c r="K278" s="11" t="e">
        <f t="shared" si="22"/>
        <v>#DIV/0!</v>
      </c>
      <c r="L278" s="11">
        <f t="shared" si="23"/>
        <v>0</v>
      </c>
      <c r="M278" s="11"/>
    </row>
    <row r="279" spans="1:13" s="1" customFormat="1" ht="15.75" customHeight="1">
      <c r="A279" s="71"/>
      <c r="B279" s="71"/>
      <c r="C279" s="31" t="s">
        <v>109</v>
      </c>
      <c r="D279" s="15" t="s">
        <v>110</v>
      </c>
      <c r="E279" s="58"/>
      <c r="F279" s="59">
        <f>271040.6-29089.9-12292.3</f>
        <v>229658.4</v>
      </c>
      <c r="G279" s="59">
        <f>2679-2300</f>
        <v>379</v>
      </c>
      <c r="H279" s="59"/>
      <c r="I279" s="59">
        <f t="shared" si="20"/>
        <v>-379</v>
      </c>
      <c r="J279" s="59">
        <f t="shared" si="21"/>
        <v>0</v>
      </c>
      <c r="K279" s="59">
        <f t="shared" si="22"/>
        <v>0</v>
      </c>
      <c r="L279" s="59">
        <f t="shared" si="23"/>
        <v>0</v>
      </c>
      <c r="M279" s="59"/>
    </row>
    <row r="280" spans="1:13" s="1" customFormat="1" ht="15.75" hidden="1">
      <c r="A280" s="71"/>
      <c r="B280" s="71"/>
      <c r="C280" s="31" t="s">
        <v>111</v>
      </c>
      <c r="D280" s="15" t="s">
        <v>8</v>
      </c>
      <c r="E280" s="58"/>
      <c r="F280" s="59"/>
      <c r="G280" s="59"/>
      <c r="H280" s="59"/>
      <c r="I280" s="59">
        <f t="shared" si="20"/>
        <v>0</v>
      </c>
      <c r="J280" s="59" t="e">
        <f t="shared" si="21"/>
        <v>#DIV/0!</v>
      </c>
      <c r="K280" s="59" t="e">
        <f t="shared" si="22"/>
        <v>#DIV/0!</v>
      </c>
      <c r="L280" s="59">
        <f t="shared" si="23"/>
        <v>0</v>
      </c>
      <c r="M280" s="59" t="e">
        <f t="shared" si="24"/>
        <v>#DIV/0!</v>
      </c>
    </row>
    <row r="281" spans="1:13" s="1" customFormat="1" ht="31.5">
      <c r="A281" s="71"/>
      <c r="B281" s="71"/>
      <c r="C281" s="31" t="s">
        <v>91</v>
      </c>
      <c r="D281" s="15" t="s">
        <v>112</v>
      </c>
      <c r="E281" s="58">
        <v>-33956.5</v>
      </c>
      <c r="F281" s="58"/>
      <c r="G281" s="58"/>
      <c r="H281" s="59">
        <v>-29266.3</v>
      </c>
      <c r="I281" s="59">
        <f t="shared" si="20"/>
        <v>-29266.3</v>
      </c>
      <c r="J281" s="59"/>
      <c r="K281" s="59"/>
      <c r="L281" s="59">
        <f t="shared" si="23"/>
        <v>4690.200000000001</v>
      </c>
      <c r="M281" s="59">
        <f t="shared" si="24"/>
        <v>86.1876223992461</v>
      </c>
    </row>
    <row r="282" spans="1:13" s="1" customFormat="1" ht="15.75">
      <c r="A282" s="72"/>
      <c r="B282" s="72"/>
      <c r="C282" s="34"/>
      <c r="D282" s="23" t="s">
        <v>10</v>
      </c>
      <c r="E282" s="57">
        <f>SUM(E272:E281)</f>
        <v>-29866.3</v>
      </c>
      <c r="F282" s="57">
        <f>SUM(F272:F281)</f>
        <v>271040.6</v>
      </c>
      <c r="G282" s="57">
        <f>SUM(G272:G281)</f>
        <v>2679</v>
      </c>
      <c r="H282" s="57">
        <f>SUM(H272:H281)</f>
        <v>-27134</v>
      </c>
      <c r="I282" s="57">
        <f t="shared" si="20"/>
        <v>-29813</v>
      </c>
      <c r="J282" s="57">
        <f t="shared" si="21"/>
        <v>-1012.8406121687198</v>
      </c>
      <c r="K282" s="57">
        <f t="shared" si="22"/>
        <v>-10.011046315570436</v>
      </c>
      <c r="L282" s="57">
        <f t="shared" si="23"/>
        <v>2732.2999999999993</v>
      </c>
      <c r="M282" s="57">
        <f t="shared" si="24"/>
        <v>90.85156179372737</v>
      </c>
    </row>
    <row r="283" spans="1:13" ht="63">
      <c r="A283" s="70" t="s">
        <v>33</v>
      </c>
      <c r="B283" s="70" t="s">
        <v>82</v>
      </c>
      <c r="C283" s="33" t="s">
        <v>114</v>
      </c>
      <c r="D283" s="11" t="s">
        <v>115</v>
      </c>
      <c r="E283" s="11">
        <v>8600.8</v>
      </c>
      <c r="F283" s="11">
        <v>499043.5</v>
      </c>
      <c r="G283" s="11">
        <v>5770</v>
      </c>
      <c r="H283" s="11">
        <v>9630.3</v>
      </c>
      <c r="I283" s="11">
        <f t="shared" si="20"/>
        <v>3860.2999999999993</v>
      </c>
      <c r="J283" s="11">
        <f t="shared" si="21"/>
        <v>166.90294627383014</v>
      </c>
      <c r="K283" s="11">
        <f t="shared" si="22"/>
        <v>1.9297516148391873</v>
      </c>
      <c r="L283" s="11">
        <f t="shared" si="23"/>
        <v>1029.5</v>
      </c>
      <c r="M283" s="11">
        <f t="shared" si="24"/>
        <v>111.96981676123153</v>
      </c>
    </row>
    <row r="284" spans="1:13" ht="31.5">
      <c r="A284" s="71"/>
      <c r="B284" s="71"/>
      <c r="C284" s="31" t="s">
        <v>116</v>
      </c>
      <c r="D284" s="11" t="s">
        <v>117</v>
      </c>
      <c r="E284" s="11">
        <v>1221.2</v>
      </c>
      <c r="F284" s="11">
        <v>54222.9</v>
      </c>
      <c r="G284" s="11">
        <v>1400</v>
      </c>
      <c r="H284" s="11">
        <v>7498.8</v>
      </c>
      <c r="I284" s="11">
        <f t="shared" si="20"/>
        <v>6098.8</v>
      </c>
      <c r="J284" s="11">
        <f t="shared" si="21"/>
        <v>535.6285714285715</v>
      </c>
      <c r="K284" s="11">
        <f t="shared" si="22"/>
        <v>13.829581228595297</v>
      </c>
      <c r="L284" s="11">
        <f t="shared" si="23"/>
        <v>6277.6</v>
      </c>
      <c r="M284" s="11">
        <f t="shared" si="24"/>
        <v>614.0517523747134</v>
      </c>
    </row>
    <row r="285" spans="1:13" ht="94.5" customHeight="1">
      <c r="A285" s="71"/>
      <c r="B285" s="71"/>
      <c r="C285" s="31" t="s">
        <v>118</v>
      </c>
      <c r="D285" s="11" t="s">
        <v>119</v>
      </c>
      <c r="E285" s="11">
        <v>28.7</v>
      </c>
      <c r="F285" s="11">
        <v>1807</v>
      </c>
      <c r="G285" s="11">
        <v>10</v>
      </c>
      <c r="H285" s="11">
        <v>191.2</v>
      </c>
      <c r="I285" s="11">
        <f t="shared" si="20"/>
        <v>181.2</v>
      </c>
      <c r="J285" s="11">
        <f t="shared" si="21"/>
        <v>1911.9999999999998</v>
      </c>
      <c r="K285" s="11">
        <f t="shared" si="22"/>
        <v>10.581073602656337</v>
      </c>
      <c r="L285" s="11">
        <f t="shared" si="23"/>
        <v>162.5</v>
      </c>
      <c r="M285" s="11">
        <f t="shared" si="24"/>
        <v>666.2020905923345</v>
      </c>
    </row>
    <row r="286" spans="1:13" ht="94.5">
      <c r="A286" s="71"/>
      <c r="B286" s="71"/>
      <c r="C286" s="31" t="s">
        <v>124</v>
      </c>
      <c r="D286" s="55" t="s">
        <v>125</v>
      </c>
      <c r="E286" s="11"/>
      <c r="F286" s="11">
        <v>1356.7</v>
      </c>
      <c r="G286" s="11">
        <v>10</v>
      </c>
      <c r="H286" s="11">
        <v>-124.1</v>
      </c>
      <c r="I286" s="11">
        <f t="shared" si="20"/>
        <v>-134.1</v>
      </c>
      <c r="J286" s="11">
        <f t="shared" si="21"/>
        <v>-1241</v>
      </c>
      <c r="K286" s="11">
        <f t="shared" si="22"/>
        <v>-9.147195400604408</v>
      </c>
      <c r="L286" s="11">
        <f t="shared" si="23"/>
        <v>-124.1</v>
      </c>
      <c r="M286" s="11"/>
    </row>
    <row r="287" spans="1:13" ht="31.5">
      <c r="A287" s="71"/>
      <c r="B287" s="71"/>
      <c r="C287" s="31" t="s">
        <v>89</v>
      </c>
      <c r="D287" s="15" t="s">
        <v>130</v>
      </c>
      <c r="E287" s="11">
        <v>6</v>
      </c>
      <c r="F287" s="11"/>
      <c r="G287" s="11"/>
      <c r="H287" s="11"/>
      <c r="I287" s="11">
        <f t="shared" si="20"/>
        <v>0</v>
      </c>
      <c r="J287" s="11"/>
      <c r="K287" s="11"/>
      <c r="L287" s="11">
        <f t="shared" si="23"/>
        <v>-6</v>
      </c>
      <c r="M287" s="11">
        <f t="shared" si="24"/>
        <v>0</v>
      </c>
    </row>
    <row r="288" spans="1:13" ht="47.25">
      <c r="A288" s="71"/>
      <c r="B288" s="71"/>
      <c r="C288" s="33" t="s">
        <v>120</v>
      </c>
      <c r="D288" s="11" t="s">
        <v>121</v>
      </c>
      <c r="E288" s="11">
        <v>13670.7</v>
      </c>
      <c r="F288" s="11">
        <v>133407</v>
      </c>
      <c r="G288" s="11">
        <v>8000</v>
      </c>
      <c r="H288" s="11">
        <v>33893.7</v>
      </c>
      <c r="I288" s="11">
        <f t="shared" si="20"/>
        <v>25893.699999999997</v>
      </c>
      <c r="J288" s="11">
        <f t="shared" si="21"/>
        <v>423.67124999999993</v>
      </c>
      <c r="K288" s="11">
        <f t="shared" si="22"/>
        <v>25.406238053475455</v>
      </c>
      <c r="L288" s="11">
        <f t="shared" si="23"/>
        <v>20222.999999999996</v>
      </c>
      <c r="M288" s="11">
        <f t="shared" si="24"/>
        <v>247.92951348504465</v>
      </c>
    </row>
    <row r="289" spans="1:13" ht="48" customHeight="1">
      <c r="A289" s="71"/>
      <c r="B289" s="71"/>
      <c r="C289" s="33" t="s">
        <v>126</v>
      </c>
      <c r="D289" s="11" t="s">
        <v>127</v>
      </c>
      <c r="E289" s="11">
        <v>8764.8</v>
      </c>
      <c r="F289" s="11"/>
      <c r="G289" s="11"/>
      <c r="H289" s="11"/>
      <c r="I289" s="11">
        <f t="shared" si="20"/>
        <v>0</v>
      </c>
      <c r="J289" s="11"/>
      <c r="K289" s="11"/>
      <c r="L289" s="11">
        <f t="shared" si="23"/>
        <v>-8764.8</v>
      </c>
      <c r="M289" s="11">
        <f t="shared" si="24"/>
        <v>0</v>
      </c>
    </row>
    <row r="290" spans="1:13" ht="78.75">
      <c r="A290" s="71"/>
      <c r="B290" s="71"/>
      <c r="C290" s="33" t="s">
        <v>122</v>
      </c>
      <c r="D290" s="11" t="s">
        <v>123</v>
      </c>
      <c r="E290" s="11">
        <v>3010</v>
      </c>
      <c r="F290" s="11">
        <v>56735.3</v>
      </c>
      <c r="G290" s="11">
        <v>2000</v>
      </c>
      <c r="H290" s="11">
        <v>1279.4</v>
      </c>
      <c r="I290" s="11">
        <f t="shared" si="20"/>
        <v>-720.5999999999999</v>
      </c>
      <c r="J290" s="11">
        <f t="shared" si="21"/>
        <v>63.970000000000006</v>
      </c>
      <c r="K290" s="11">
        <f t="shared" si="22"/>
        <v>2.2550334624122903</v>
      </c>
      <c r="L290" s="11">
        <f t="shared" si="23"/>
        <v>-1730.6</v>
      </c>
      <c r="M290" s="11">
        <f t="shared" si="24"/>
        <v>42.50498338870432</v>
      </c>
    </row>
    <row r="291" spans="1:13" ht="15.75">
      <c r="A291" s="71"/>
      <c r="B291" s="71"/>
      <c r="C291" s="31" t="s">
        <v>3</v>
      </c>
      <c r="D291" s="15" t="s">
        <v>4</v>
      </c>
      <c r="E291" s="11">
        <v>0.2</v>
      </c>
      <c r="F291" s="11"/>
      <c r="G291" s="11"/>
      <c r="H291" s="11"/>
      <c r="I291" s="11">
        <f t="shared" si="20"/>
        <v>0</v>
      </c>
      <c r="J291" s="11"/>
      <c r="K291" s="11"/>
      <c r="L291" s="11">
        <f t="shared" si="23"/>
        <v>-0.2</v>
      </c>
      <c r="M291" s="11">
        <f t="shared" si="24"/>
        <v>0</v>
      </c>
    </row>
    <row r="292" spans="1:13" ht="15.75">
      <c r="A292" s="71"/>
      <c r="B292" s="71"/>
      <c r="C292" s="31" t="s">
        <v>104</v>
      </c>
      <c r="D292" s="15" t="s">
        <v>5</v>
      </c>
      <c r="E292" s="11">
        <v>-21.6</v>
      </c>
      <c r="F292" s="11"/>
      <c r="G292" s="11"/>
      <c r="H292" s="11">
        <v>-769.5</v>
      </c>
      <c r="I292" s="11">
        <f t="shared" si="20"/>
        <v>-769.5</v>
      </c>
      <c r="J292" s="11"/>
      <c r="K292" s="11"/>
      <c r="L292" s="11">
        <f t="shared" si="23"/>
        <v>-747.9</v>
      </c>
      <c r="M292" s="11">
        <f t="shared" si="24"/>
        <v>3562.5</v>
      </c>
    </row>
    <row r="293" spans="1:13" ht="15.75" hidden="1">
      <c r="A293" s="71"/>
      <c r="B293" s="71"/>
      <c r="C293" s="31" t="s">
        <v>105</v>
      </c>
      <c r="D293" s="15" t="s">
        <v>30</v>
      </c>
      <c r="E293" s="11"/>
      <c r="F293" s="11"/>
      <c r="G293" s="11"/>
      <c r="H293" s="11"/>
      <c r="I293" s="11">
        <f t="shared" si="20"/>
        <v>0</v>
      </c>
      <c r="J293" s="11" t="e">
        <f t="shared" si="21"/>
        <v>#DIV/0!</v>
      </c>
      <c r="K293" s="11" t="e">
        <f t="shared" si="22"/>
        <v>#DIV/0!</v>
      </c>
      <c r="L293" s="11">
        <f t="shared" si="23"/>
        <v>0</v>
      </c>
      <c r="M293" s="11" t="e">
        <f t="shared" si="24"/>
        <v>#DIV/0!</v>
      </c>
    </row>
    <row r="294" spans="1:13" s="1" customFormat="1" ht="15.75">
      <c r="A294" s="71"/>
      <c r="B294" s="71"/>
      <c r="C294" s="32"/>
      <c r="D294" s="23" t="s">
        <v>83</v>
      </c>
      <c r="E294" s="57">
        <f>SUM(E283:E293)</f>
        <v>35280.799999999996</v>
      </c>
      <c r="F294" s="57">
        <f>SUM(F283:F293)</f>
        <v>746572.4</v>
      </c>
      <c r="G294" s="57">
        <f>SUM(G283:G293)</f>
        <v>17190</v>
      </c>
      <c r="H294" s="57">
        <f>SUM(H283:H293)</f>
        <v>51599.799999999996</v>
      </c>
      <c r="I294" s="57">
        <f t="shared" si="20"/>
        <v>34409.799999999996</v>
      </c>
      <c r="J294" s="57">
        <f t="shared" si="21"/>
        <v>300.17335660267594</v>
      </c>
      <c r="K294" s="57">
        <f t="shared" si="22"/>
        <v>6.911560084460662</v>
      </c>
      <c r="L294" s="57">
        <f t="shared" si="23"/>
        <v>16319</v>
      </c>
      <c r="M294" s="57">
        <f t="shared" si="24"/>
        <v>146.25462007664225</v>
      </c>
    </row>
    <row r="295" spans="1:13" ht="15.75">
      <c r="A295" s="71"/>
      <c r="B295" s="71"/>
      <c r="C295" s="31" t="s">
        <v>93</v>
      </c>
      <c r="D295" s="15" t="s">
        <v>34</v>
      </c>
      <c r="E295" s="11">
        <v>12365.7</v>
      </c>
      <c r="F295" s="11">
        <v>379493.3</v>
      </c>
      <c r="G295" s="11">
        <v>12000</v>
      </c>
      <c r="H295" s="11">
        <v>10005.5</v>
      </c>
      <c r="I295" s="11">
        <f t="shared" si="20"/>
        <v>-1994.5</v>
      </c>
      <c r="J295" s="11">
        <f t="shared" si="21"/>
        <v>83.37916666666668</v>
      </c>
      <c r="K295" s="11">
        <f t="shared" si="22"/>
        <v>2.6365419363135003</v>
      </c>
      <c r="L295" s="11">
        <f t="shared" si="23"/>
        <v>-2360.2000000000007</v>
      </c>
      <c r="M295" s="11">
        <f t="shared" si="24"/>
        <v>80.9133328481202</v>
      </c>
    </row>
    <row r="296" spans="1:13" ht="15.75">
      <c r="A296" s="71"/>
      <c r="B296" s="71"/>
      <c r="C296" s="31" t="s">
        <v>35</v>
      </c>
      <c r="D296" s="15" t="s">
        <v>36</v>
      </c>
      <c r="E296" s="11">
        <v>334845.7</v>
      </c>
      <c r="F296" s="11">
        <v>2668536.2</v>
      </c>
      <c r="G296" s="11">
        <v>318207.3</v>
      </c>
      <c r="H296" s="11">
        <v>249201</v>
      </c>
      <c r="I296" s="11">
        <f t="shared" si="20"/>
        <v>-69006.29999999999</v>
      </c>
      <c r="J296" s="11">
        <f t="shared" si="21"/>
        <v>78.3140424496861</v>
      </c>
      <c r="K296" s="11">
        <f t="shared" si="22"/>
        <v>9.33849051776026</v>
      </c>
      <c r="L296" s="11">
        <f t="shared" si="23"/>
        <v>-85644.70000000001</v>
      </c>
      <c r="M296" s="11">
        <f t="shared" si="24"/>
        <v>74.4226370534249</v>
      </c>
    </row>
    <row r="297" spans="1:13" ht="31.5" hidden="1">
      <c r="A297" s="71"/>
      <c r="B297" s="71"/>
      <c r="C297" s="31" t="s">
        <v>9</v>
      </c>
      <c r="D297" s="16" t="s">
        <v>100</v>
      </c>
      <c r="E297" s="58"/>
      <c r="F297" s="11"/>
      <c r="G297" s="11"/>
      <c r="H297" s="11"/>
      <c r="I297" s="11">
        <f t="shared" si="20"/>
        <v>0</v>
      </c>
      <c r="J297" s="11" t="e">
        <f t="shared" si="21"/>
        <v>#DIV/0!</v>
      </c>
      <c r="K297" s="11" t="e">
        <f t="shared" si="22"/>
        <v>#DIV/0!</v>
      </c>
      <c r="L297" s="11">
        <f t="shared" si="23"/>
        <v>0</v>
      </c>
      <c r="M297" s="11" t="e">
        <f t="shared" si="24"/>
        <v>#DIV/0!</v>
      </c>
    </row>
    <row r="298" spans="1:13" ht="15.75">
      <c r="A298" s="71"/>
      <c r="B298" s="71"/>
      <c r="C298" s="31" t="s">
        <v>3</v>
      </c>
      <c r="D298" s="15" t="s">
        <v>4</v>
      </c>
      <c r="E298" s="11">
        <v>136.6</v>
      </c>
      <c r="F298" s="11">
        <v>4140</v>
      </c>
      <c r="G298" s="11">
        <v>324.6</v>
      </c>
      <c r="H298" s="11">
        <v>44.2</v>
      </c>
      <c r="I298" s="11">
        <f t="shared" si="20"/>
        <v>-280.40000000000003</v>
      </c>
      <c r="J298" s="11">
        <f t="shared" si="21"/>
        <v>13.61675908810844</v>
      </c>
      <c r="K298" s="11">
        <f t="shared" si="22"/>
        <v>1.067632850241546</v>
      </c>
      <c r="L298" s="11">
        <f t="shared" si="23"/>
        <v>-92.39999999999999</v>
      </c>
      <c r="M298" s="11">
        <f t="shared" si="24"/>
        <v>32.357247437774525</v>
      </c>
    </row>
    <row r="299" spans="1:13" s="1" customFormat="1" ht="15.75">
      <c r="A299" s="71"/>
      <c r="B299" s="71"/>
      <c r="C299" s="32"/>
      <c r="D299" s="23" t="s">
        <v>6</v>
      </c>
      <c r="E299" s="57">
        <f>SUM(E295:E298)</f>
        <v>347348</v>
      </c>
      <c r="F299" s="57">
        <f>SUM(F295:F298)</f>
        <v>3052169.5</v>
      </c>
      <c r="G299" s="57">
        <f>SUM(G295:G298)</f>
        <v>330531.89999999997</v>
      </c>
      <c r="H299" s="57">
        <f>SUM(H295:H298)</f>
        <v>259250.7</v>
      </c>
      <c r="I299" s="57">
        <f>H299-G299</f>
        <v>-71281.19999999995</v>
      </c>
      <c r="J299" s="57">
        <f>H299/G299*100</f>
        <v>78.43439619594963</v>
      </c>
      <c r="K299" s="57">
        <f>H299/F299*100</f>
        <v>8.49398108460228</v>
      </c>
      <c r="L299" s="57">
        <f>H299-E299</f>
        <v>-88097.29999999999</v>
      </c>
      <c r="M299" s="57">
        <f>H299/E299*100</f>
        <v>74.63716503333832</v>
      </c>
    </row>
    <row r="300" spans="1:13" s="1" customFormat="1" ht="15.75">
      <c r="A300" s="72"/>
      <c r="B300" s="72"/>
      <c r="C300" s="32"/>
      <c r="D300" s="23" t="s">
        <v>10</v>
      </c>
      <c r="E300" s="57">
        <f>E294+E299</f>
        <v>382628.8</v>
      </c>
      <c r="F300" s="57">
        <f>F294+F299</f>
        <v>3798741.9</v>
      </c>
      <c r="G300" s="57">
        <f>G294+G299</f>
        <v>347721.89999999997</v>
      </c>
      <c r="H300" s="57">
        <f>H294+H299</f>
        <v>310850.5</v>
      </c>
      <c r="I300" s="57">
        <f>H300-G300</f>
        <v>-36871.399999999965</v>
      </c>
      <c r="J300" s="57">
        <f>H300/G300*100</f>
        <v>89.3962962931009</v>
      </c>
      <c r="K300" s="57">
        <f>H300/F300*100</f>
        <v>8.182985530025086</v>
      </c>
      <c r="L300" s="57">
        <f>H300-E300</f>
        <v>-71778.29999999999</v>
      </c>
      <c r="M300" s="57">
        <f>H300/E300*100</f>
        <v>81.24074821341206</v>
      </c>
    </row>
    <row r="301" spans="1:13" s="1" customFormat="1" ht="7.5" customHeight="1">
      <c r="A301" s="93"/>
      <c r="B301" s="93"/>
      <c r="C301" s="96"/>
      <c r="D301" s="23"/>
      <c r="E301" s="57"/>
      <c r="F301" s="57"/>
      <c r="G301" s="57"/>
      <c r="H301" s="57"/>
      <c r="I301" s="57"/>
      <c r="J301" s="57"/>
      <c r="K301" s="57"/>
      <c r="L301" s="57"/>
      <c r="M301" s="57"/>
    </row>
    <row r="302" spans="1:13" s="1" customFormat="1" ht="18" customHeight="1">
      <c r="A302" s="94"/>
      <c r="B302" s="94"/>
      <c r="C302" s="97"/>
      <c r="D302" s="23" t="s">
        <v>37</v>
      </c>
      <c r="E302" s="57">
        <f>E313+E324</f>
        <v>1089293.5</v>
      </c>
      <c r="F302" s="57">
        <f>F313+F324</f>
        <v>14921662.399999999</v>
      </c>
      <c r="G302" s="57">
        <f>G313+G324</f>
        <v>1047991.4999999999</v>
      </c>
      <c r="H302" s="57">
        <f>H313+H324</f>
        <v>1023770.7999999999</v>
      </c>
      <c r="I302" s="57">
        <f>H302-G302</f>
        <v>-24220.699999999953</v>
      </c>
      <c r="J302" s="57">
        <f>H302/G302*100</f>
        <v>97.68884575876808</v>
      </c>
      <c r="K302" s="57">
        <f>H302/F302*100</f>
        <v>6.860970128904673</v>
      </c>
      <c r="L302" s="57">
        <f>H302-E302</f>
        <v>-65522.70000000007</v>
      </c>
      <c r="M302" s="57">
        <f>H302/E302*100</f>
        <v>93.98484430504726</v>
      </c>
    </row>
    <row r="303" spans="1:13" s="1" customFormat="1" ht="7.5" customHeight="1">
      <c r="A303" s="94"/>
      <c r="B303" s="94"/>
      <c r="C303" s="97"/>
      <c r="D303" s="23"/>
      <c r="E303" s="57"/>
      <c r="F303" s="57"/>
      <c r="G303" s="57"/>
      <c r="H303" s="57"/>
      <c r="I303" s="57"/>
      <c r="J303" s="57"/>
      <c r="K303" s="57"/>
      <c r="L303" s="57"/>
      <c r="M303" s="57"/>
    </row>
    <row r="304" spans="1:13" s="1" customFormat="1" ht="18.75" customHeight="1">
      <c r="A304" s="95"/>
      <c r="B304" s="95"/>
      <c r="C304" s="98"/>
      <c r="D304" s="23" t="s">
        <v>44</v>
      </c>
      <c r="E304" s="3">
        <f>E17+E30+E39+E43+E56+E69+E81+E87+E94+E100+E107+E113+E120+E126+E132+E148+E156+E173+E188+E206+E218+E232+E244+E256+E260+E265+E271+E282+E300</f>
        <v>1235374.2999999998</v>
      </c>
      <c r="F304" s="3">
        <f>F17+F30+F39+F43+F56+F69+F81+F87+F94+F100+F107+F113+F120+F126+F132+F148+F156+F173+F188+F206+F218+F232+F244+F256+F260+F265+F271+F282+F300</f>
        <v>24950746.099999998</v>
      </c>
      <c r="G304" s="3">
        <f>G17+G30+G39+G43+G56+G69+G81+G87+G94+G100+G107+G113+G120+G126+G132+G148+G156+G173+G188+G206+G218+G232+G244+G256+G260+G265+G271+G282+G300</f>
        <v>1306809.7999999998</v>
      </c>
      <c r="H304" s="3">
        <f>H17+H30+H39+H43+H56+H69+H81+H87+H94+H100+H107+H113+H120+H126+H132+H148+H156+H173+H188+H206+H218+H232+H244+H256+H260+H265+H271+H282+H300</f>
        <v>1235716.2999999998</v>
      </c>
      <c r="I304" s="3">
        <f>H304-G304</f>
        <v>-71093.5</v>
      </c>
      <c r="J304" s="3">
        <f>H304/G304*100</f>
        <v>94.55976684594805</v>
      </c>
      <c r="K304" s="3">
        <f>H304/F304*100</f>
        <v>4.952622639208372</v>
      </c>
      <c r="L304" s="3">
        <f>H304-E304</f>
        <v>342</v>
      </c>
      <c r="M304" s="3">
        <f>H304/E304*100</f>
        <v>100.02768391733584</v>
      </c>
    </row>
    <row r="305" spans="1:13" ht="15.75">
      <c r="A305" s="17"/>
      <c r="B305" s="17"/>
      <c r="C305" s="38"/>
      <c r="D305" s="30"/>
      <c r="E305" s="47"/>
      <c r="F305" s="47"/>
      <c r="G305" s="47"/>
      <c r="H305" s="47"/>
      <c r="I305" s="61"/>
      <c r="J305" s="61"/>
      <c r="K305" s="62"/>
      <c r="L305" s="62"/>
      <c r="M305" s="62"/>
    </row>
    <row r="306" spans="1:13" ht="15.75">
      <c r="A306" s="17"/>
      <c r="B306" s="17"/>
      <c r="C306" s="38"/>
      <c r="D306" s="25" t="s">
        <v>38</v>
      </c>
      <c r="E306" s="47"/>
      <c r="F306" s="47"/>
      <c r="G306" s="47"/>
      <c r="H306" s="47"/>
      <c r="I306" s="61"/>
      <c r="J306" s="61"/>
      <c r="K306" s="62"/>
      <c r="L306" s="62"/>
      <c r="M306" s="62"/>
    </row>
    <row r="307" spans="1:13" ht="15.75" hidden="1">
      <c r="A307" s="17"/>
      <c r="B307" s="17"/>
      <c r="C307" s="38"/>
      <c r="D307" s="7"/>
      <c r="E307" s="63">
        <f aca="true" t="shared" si="25" ref="E307:M307">E304-E354</f>
        <v>0</v>
      </c>
      <c r="F307" s="63">
        <f t="shared" si="25"/>
        <v>0</v>
      </c>
      <c r="G307" s="63">
        <f t="shared" si="25"/>
        <v>0</v>
      </c>
      <c r="H307" s="63">
        <f t="shared" si="25"/>
        <v>0</v>
      </c>
      <c r="I307" s="63">
        <f t="shared" si="25"/>
        <v>0</v>
      </c>
      <c r="J307" s="63">
        <f t="shared" si="25"/>
        <v>0</v>
      </c>
      <c r="K307" s="63">
        <f t="shared" si="25"/>
        <v>0</v>
      </c>
      <c r="L307" s="63">
        <f t="shared" si="25"/>
        <v>2.3283064365386963E-10</v>
      </c>
      <c r="M307" s="63">
        <f t="shared" si="25"/>
        <v>0</v>
      </c>
    </row>
    <row r="308" spans="1:13" ht="15.75" hidden="1">
      <c r="A308" s="17"/>
      <c r="B308" s="17"/>
      <c r="C308" s="38"/>
      <c r="D308" s="25"/>
      <c r="E308" s="49"/>
      <c r="F308" s="49"/>
      <c r="G308" s="49"/>
      <c r="H308" s="51"/>
      <c r="I308" s="66"/>
      <c r="J308" s="66"/>
      <c r="K308" s="62"/>
      <c r="L308" s="62"/>
      <c r="M308" s="62"/>
    </row>
    <row r="309" spans="1:13" ht="15.75" hidden="1">
      <c r="A309" s="99" t="s">
        <v>145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ht="15.75">
      <c r="A310" s="19"/>
      <c r="B310" s="18"/>
      <c r="C310" s="39"/>
      <c r="D310" s="26"/>
      <c r="E310" s="18"/>
      <c r="F310" s="18"/>
      <c r="G310" s="18"/>
      <c r="H310" s="45"/>
      <c r="J310" s="42"/>
      <c r="M310" s="42" t="s">
        <v>42</v>
      </c>
    </row>
    <row r="311" spans="1:13" ht="42" customHeight="1">
      <c r="A311" s="81" t="s">
        <v>0</v>
      </c>
      <c r="B311" s="83" t="s">
        <v>56</v>
      </c>
      <c r="C311" s="85" t="s">
        <v>1</v>
      </c>
      <c r="D311" s="85" t="s">
        <v>57</v>
      </c>
      <c r="E311" s="75" t="s">
        <v>147</v>
      </c>
      <c r="F311" s="86" t="s">
        <v>144</v>
      </c>
      <c r="G311" s="74" t="s">
        <v>143</v>
      </c>
      <c r="H311" s="73" t="s">
        <v>148</v>
      </c>
      <c r="I311" s="73" t="s">
        <v>154</v>
      </c>
      <c r="J311" s="73" t="s">
        <v>150</v>
      </c>
      <c r="K311" s="73" t="s">
        <v>151</v>
      </c>
      <c r="L311" s="73" t="s">
        <v>152</v>
      </c>
      <c r="M311" s="73" t="s">
        <v>153</v>
      </c>
    </row>
    <row r="312" spans="1:13" ht="53.25" customHeight="1">
      <c r="A312" s="82"/>
      <c r="B312" s="84"/>
      <c r="C312" s="85"/>
      <c r="D312" s="85"/>
      <c r="E312" s="75"/>
      <c r="F312" s="86"/>
      <c r="G312" s="74"/>
      <c r="H312" s="73"/>
      <c r="I312" s="73"/>
      <c r="J312" s="73"/>
      <c r="K312" s="73"/>
      <c r="L312" s="73"/>
      <c r="M312" s="73"/>
    </row>
    <row r="313" spans="1:13" s="1" customFormat="1" ht="20.25" customHeight="1">
      <c r="A313" s="70"/>
      <c r="B313" s="70"/>
      <c r="C313" s="32"/>
      <c r="D313" s="23" t="s">
        <v>39</v>
      </c>
      <c r="E313" s="2">
        <f>SUM(E314:E323)</f>
        <v>972588.2999999999</v>
      </c>
      <c r="F313" s="2">
        <f>SUM(F314:F323)</f>
        <v>13069436.899999999</v>
      </c>
      <c r="G313" s="2">
        <f>SUM(G314:G323)</f>
        <v>976206.7999999999</v>
      </c>
      <c r="H313" s="2">
        <f>SUM(H314:H323)</f>
        <v>916455.3999999999</v>
      </c>
      <c r="I313" s="2">
        <f>H313-G313</f>
        <v>-59751.40000000002</v>
      </c>
      <c r="J313" s="2">
        <f>H313/G313*100</f>
        <v>93.87922722931248</v>
      </c>
      <c r="K313" s="2">
        <f>H313/F313*100</f>
        <v>7.012202645088711</v>
      </c>
      <c r="L313" s="2">
        <f>H313-E313</f>
        <v>-56132.90000000002</v>
      </c>
      <c r="M313" s="2">
        <f>H313/E313*100</f>
        <v>94.22850346852826</v>
      </c>
    </row>
    <row r="314" spans="1:13" ht="18" customHeight="1">
      <c r="A314" s="71"/>
      <c r="B314" s="71"/>
      <c r="C314" s="31" t="s">
        <v>23</v>
      </c>
      <c r="D314" s="15" t="s">
        <v>24</v>
      </c>
      <c r="E314" s="10">
        <f aca="true" t="shared" si="26" ref="E314:H323">SUMIF($C$6:$C$304,$C314,E$6:E$304)</f>
        <v>429451.4</v>
      </c>
      <c r="F314" s="10">
        <f t="shared" si="26"/>
        <v>7926134.6</v>
      </c>
      <c r="G314" s="10">
        <f t="shared" si="26"/>
        <v>445486.6</v>
      </c>
      <c r="H314" s="22">
        <f t="shared" si="26"/>
        <v>480640</v>
      </c>
      <c r="I314" s="10">
        <f>H314-G314</f>
        <v>35153.40000000002</v>
      </c>
      <c r="J314" s="10">
        <f>H314/G314*100</f>
        <v>107.89101176107205</v>
      </c>
      <c r="K314" s="10">
        <f>H314/F314*100</f>
        <v>6.063989879758036</v>
      </c>
      <c r="L314" s="10">
        <f>H314-E314</f>
        <v>51188.59999999998</v>
      </c>
      <c r="M314" s="10">
        <f>H314/E314*100</f>
        <v>111.91953268751713</v>
      </c>
    </row>
    <row r="315" spans="1:13" ht="33.75" customHeight="1">
      <c r="A315" s="71"/>
      <c r="B315" s="71"/>
      <c r="C315" s="31" t="s">
        <v>55</v>
      </c>
      <c r="D315" s="15" t="s">
        <v>94</v>
      </c>
      <c r="E315" s="10">
        <f t="shared" si="26"/>
        <v>3918.6</v>
      </c>
      <c r="F315" s="10">
        <f t="shared" si="26"/>
        <v>48752.4</v>
      </c>
      <c r="G315" s="10">
        <f t="shared" si="26"/>
        <v>4026.5</v>
      </c>
      <c r="H315" s="22">
        <f t="shared" si="26"/>
        <v>3731.5</v>
      </c>
      <c r="I315" s="10">
        <f>H315-G315</f>
        <v>-295</v>
      </c>
      <c r="J315" s="10">
        <f>H315/G315*100</f>
        <v>92.67353781199553</v>
      </c>
      <c r="K315" s="10">
        <f>H315/F315*100</f>
        <v>7.653982162929414</v>
      </c>
      <c r="L315" s="10">
        <f>H315-E315</f>
        <v>-187.0999999999999</v>
      </c>
      <c r="M315" s="10">
        <f>H315/E315*100</f>
        <v>95.22533557903333</v>
      </c>
    </row>
    <row r="316" spans="1:13" ht="31.5">
      <c r="A316" s="71"/>
      <c r="B316" s="71"/>
      <c r="C316" s="31" t="s">
        <v>46</v>
      </c>
      <c r="D316" s="15" t="s">
        <v>84</v>
      </c>
      <c r="E316" s="10">
        <f t="shared" si="26"/>
        <v>109202.8</v>
      </c>
      <c r="F316" s="10">
        <f t="shared" si="26"/>
        <v>534438.7</v>
      </c>
      <c r="G316" s="10">
        <f t="shared" si="26"/>
        <v>113227.5</v>
      </c>
      <c r="H316" s="22">
        <f t="shared" si="26"/>
        <v>108515.2</v>
      </c>
      <c r="I316" s="10">
        <f aca="true" t="shared" si="27" ref="I316:I323">H316-G316</f>
        <v>-4712.300000000003</v>
      </c>
      <c r="J316" s="10">
        <f aca="true" t="shared" si="28" ref="J316:J322">H316/G316*100</f>
        <v>95.83820185025722</v>
      </c>
      <c r="K316" s="10">
        <f aca="true" t="shared" si="29" ref="K316:K322">H316/F316*100</f>
        <v>20.30451761820392</v>
      </c>
      <c r="L316" s="10">
        <f aca="true" t="shared" si="30" ref="L316:L322">H316-E316</f>
        <v>-687.6000000000058</v>
      </c>
      <c r="M316" s="10">
        <f aca="true" t="shared" si="31" ref="M316:M322">H316/E316*100</f>
        <v>99.37034581530875</v>
      </c>
    </row>
    <row r="317" spans="1:13" ht="18" customHeight="1">
      <c r="A317" s="71"/>
      <c r="B317" s="71"/>
      <c r="C317" s="31" t="s">
        <v>47</v>
      </c>
      <c r="D317" s="15" t="s">
        <v>26</v>
      </c>
      <c r="E317" s="10">
        <f t="shared" si="26"/>
        <v>330.7</v>
      </c>
      <c r="F317" s="10">
        <f t="shared" si="26"/>
        <v>1948.6</v>
      </c>
      <c r="G317" s="10">
        <f t="shared" si="26"/>
        <v>35</v>
      </c>
      <c r="H317" s="22">
        <f t="shared" si="26"/>
        <v>63.6</v>
      </c>
      <c r="I317" s="10">
        <f t="shared" si="27"/>
        <v>28.6</v>
      </c>
      <c r="J317" s="10">
        <f t="shared" si="28"/>
        <v>181.71428571428572</v>
      </c>
      <c r="K317" s="10">
        <f t="shared" si="29"/>
        <v>3.2638817612644977</v>
      </c>
      <c r="L317" s="10">
        <f t="shared" si="30"/>
        <v>-267.09999999999997</v>
      </c>
      <c r="M317" s="10">
        <f t="shared" si="31"/>
        <v>19.231932264892652</v>
      </c>
    </row>
    <row r="318" spans="1:13" ht="34.5" customHeight="1">
      <c r="A318" s="71"/>
      <c r="B318" s="71"/>
      <c r="C318" s="31" t="s">
        <v>95</v>
      </c>
      <c r="D318" s="15" t="s">
        <v>96</v>
      </c>
      <c r="E318" s="10">
        <f t="shared" si="26"/>
        <v>2149.8</v>
      </c>
      <c r="F318" s="10">
        <f t="shared" si="26"/>
        <v>45818.9</v>
      </c>
      <c r="G318" s="10">
        <f t="shared" si="26"/>
        <v>2871.7</v>
      </c>
      <c r="H318" s="10">
        <f t="shared" si="26"/>
        <v>3111</v>
      </c>
      <c r="I318" s="10">
        <f t="shared" si="27"/>
        <v>239.30000000000018</v>
      </c>
      <c r="J318" s="10">
        <f t="shared" si="28"/>
        <v>108.33304314517534</v>
      </c>
      <c r="K318" s="10">
        <f t="shared" si="29"/>
        <v>6.789774525359622</v>
      </c>
      <c r="L318" s="10">
        <f t="shared" si="30"/>
        <v>961.1999999999998</v>
      </c>
      <c r="M318" s="10">
        <f t="shared" si="31"/>
        <v>144.7111359196204</v>
      </c>
    </row>
    <row r="319" spans="1:13" ht="18" customHeight="1">
      <c r="A319" s="71"/>
      <c r="B319" s="71"/>
      <c r="C319" s="31" t="s">
        <v>93</v>
      </c>
      <c r="D319" s="15" t="s">
        <v>34</v>
      </c>
      <c r="E319" s="10">
        <f t="shared" si="26"/>
        <v>12365.7</v>
      </c>
      <c r="F319" s="10">
        <f t="shared" si="26"/>
        <v>379493.3</v>
      </c>
      <c r="G319" s="10">
        <f t="shared" si="26"/>
        <v>12000</v>
      </c>
      <c r="H319" s="10">
        <f t="shared" si="26"/>
        <v>10005.5</v>
      </c>
      <c r="I319" s="10">
        <f t="shared" si="27"/>
        <v>-1994.5</v>
      </c>
      <c r="J319" s="10">
        <f t="shared" si="28"/>
        <v>83.37916666666668</v>
      </c>
      <c r="K319" s="10">
        <f t="shared" si="29"/>
        <v>2.6365419363135003</v>
      </c>
      <c r="L319" s="10">
        <f t="shared" si="30"/>
        <v>-2360.2000000000007</v>
      </c>
      <c r="M319" s="10">
        <f t="shared" si="31"/>
        <v>80.9133328481202</v>
      </c>
    </row>
    <row r="320" spans="1:13" ht="18" customHeight="1">
      <c r="A320" s="71"/>
      <c r="B320" s="71"/>
      <c r="C320" s="31" t="s">
        <v>97</v>
      </c>
      <c r="D320" s="15" t="s">
        <v>98</v>
      </c>
      <c r="E320" s="10">
        <f t="shared" si="26"/>
        <v>69647.2</v>
      </c>
      <c r="F320" s="10">
        <f t="shared" si="26"/>
        <v>1265720.5</v>
      </c>
      <c r="G320" s="10">
        <f t="shared" si="26"/>
        <v>70040.8</v>
      </c>
      <c r="H320" s="10">
        <f t="shared" si="26"/>
        <v>50814</v>
      </c>
      <c r="I320" s="10">
        <f t="shared" si="27"/>
        <v>-19226.800000000003</v>
      </c>
      <c r="J320" s="10">
        <f t="shared" si="28"/>
        <v>72.54914278534797</v>
      </c>
      <c r="K320" s="10">
        <f t="shared" si="29"/>
        <v>4.014630402209651</v>
      </c>
      <c r="L320" s="10">
        <f t="shared" si="30"/>
        <v>-18833.199999999997</v>
      </c>
      <c r="M320" s="10">
        <f t="shared" si="31"/>
        <v>72.95914265038653</v>
      </c>
    </row>
    <row r="321" spans="1:13" ht="18" customHeight="1">
      <c r="A321" s="71"/>
      <c r="B321" s="71"/>
      <c r="C321" s="31" t="s">
        <v>35</v>
      </c>
      <c r="D321" s="15" t="s">
        <v>36</v>
      </c>
      <c r="E321" s="10">
        <f t="shared" si="26"/>
        <v>334845.7</v>
      </c>
      <c r="F321" s="10">
        <f t="shared" si="26"/>
        <v>2668536.2</v>
      </c>
      <c r="G321" s="10">
        <f t="shared" si="26"/>
        <v>318207.3</v>
      </c>
      <c r="H321" s="10">
        <f t="shared" si="26"/>
        <v>249201</v>
      </c>
      <c r="I321" s="10">
        <f t="shared" si="27"/>
        <v>-69006.29999999999</v>
      </c>
      <c r="J321" s="10">
        <f t="shared" si="28"/>
        <v>78.3140424496861</v>
      </c>
      <c r="K321" s="10">
        <f t="shared" si="29"/>
        <v>9.33849051776026</v>
      </c>
      <c r="L321" s="10">
        <f t="shared" si="30"/>
        <v>-85644.70000000001</v>
      </c>
      <c r="M321" s="10">
        <f t="shared" si="31"/>
        <v>74.4226370534249</v>
      </c>
    </row>
    <row r="322" spans="1:13" ht="18" customHeight="1">
      <c r="A322" s="71"/>
      <c r="B322" s="71"/>
      <c r="C322" s="31" t="s">
        <v>99</v>
      </c>
      <c r="D322" s="15" t="s">
        <v>40</v>
      </c>
      <c r="E322" s="10">
        <f t="shared" si="26"/>
        <v>10676.4</v>
      </c>
      <c r="F322" s="10">
        <f t="shared" si="26"/>
        <v>198593.69999999998</v>
      </c>
      <c r="G322" s="10">
        <f t="shared" si="26"/>
        <v>10311.4</v>
      </c>
      <c r="H322" s="22">
        <f t="shared" si="26"/>
        <v>10373.6</v>
      </c>
      <c r="I322" s="10">
        <f t="shared" si="27"/>
        <v>62.20000000000073</v>
      </c>
      <c r="J322" s="10">
        <f t="shared" si="28"/>
        <v>100.6032158581764</v>
      </c>
      <c r="K322" s="10">
        <f t="shared" si="29"/>
        <v>5.223529245892493</v>
      </c>
      <c r="L322" s="10">
        <f t="shared" si="30"/>
        <v>-302.7999999999993</v>
      </c>
      <c r="M322" s="10">
        <f t="shared" si="31"/>
        <v>97.16383799782699</v>
      </c>
    </row>
    <row r="323" spans="1:13" ht="36" customHeight="1">
      <c r="A323" s="71"/>
      <c r="B323" s="71"/>
      <c r="C323" s="31" t="s">
        <v>9</v>
      </c>
      <c r="D323" s="15" t="s">
        <v>100</v>
      </c>
      <c r="E323" s="10">
        <f t="shared" si="26"/>
        <v>0</v>
      </c>
      <c r="F323" s="10">
        <f t="shared" si="26"/>
        <v>0</v>
      </c>
      <c r="G323" s="10">
        <f t="shared" si="26"/>
        <v>0</v>
      </c>
      <c r="H323" s="22">
        <f t="shared" si="26"/>
        <v>0</v>
      </c>
      <c r="I323" s="10">
        <f t="shared" si="27"/>
        <v>0</v>
      </c>
      <c r="J323" s="10"/>
      <c r="K323" s="10"/>
      <c r="L323" s="10">
        <f aca="true" t="shared" si="32" ref="L323:L335">H323-E323</f>
        <v>0</v>
      </c>
      <c r="M323" s="10"/>
    </row>
    <row r="324" spans="1:13" s="1" customFormat="1" ht="20.25" customHeight="1">
      <c r="A324" s="71"/>
      <c r="B324" s="71"/>
      <c r="C324" s="32"/>
      <c r="D324" s="23" t="s">
        <v>41</v>
      </c>
      <c r="E324" s="2">
        <f>SUM(E325:E345)</f>
        <v>116705.2</v>
      </c>
      <c r="F324" s="2">
        <f>SUM(F325:F345)</f>
        <v>1852225.5</v>
      </c>
      <c r="G324" s="2">
        <f>SUM(G325:G345)</f>
        <v>71784.7</v>
      </c>
      <c r="H324" s="2">
        <f>SUM(H325:H345)</f>
        <v>107315.4</v>
      </c>
      <c r="I324" s="2">
        <f>H324-G324</f>
        <v>35530.7</v>
      </c>
      <c r="J324" s="2">
        <f>H324/G324*100</f>
        <v>149.49620183688168</v>
      </c>
      <c r="K324" s="2">
        <f aca="true" t="shared" si="33" ref="K324:K336">H324/F324*100</f>
        <v>5.793862572348777</v>
      </c>
      <c r="L324" s="2">
        <f t="shared" si="32"/>
        <v>-9389.800000000003</v>
      </c>
      <c r="M324" s="2">
        <f>H324/E324*100</f>
        <v>91.95425739384363</v>
      </c>
    </row>
    <row r="325" spans="1:13" ht="78.75">
      <c r="A325" s="71"/>
      <c r="B325" s="71"/>
      <c r="C325" s="36" t="s">
        <v>101</v>
      </c>
      <c r="D325" s="52" t="s">
        <v>102</v>
      </c>
      <c r="E325" s="10">
        <f aca="true" t="shared" si="34" ref="E325:H345">SUMIF($C$6:$C$304,$C325,E$6:E$304)</f>
        <v>0</v>
      </c>
      <c r="F325" s="10">
        <f t="shared" si="34"/>
        <v>547.3</v>
      </c>
      <c r="G325" s="10">
        <f t="shared" si="34"/>
        <v>0</v>
      </c>
      <c r="H325" s="22">
        <f t="shared" si="34"/>
        <v>0</v>
      </c>
      <c r="I325" s="10">
        <f>H325-G325</f>
        <v>0</v>
      </c>
      <c r="J325" s="10"/>
      <c r="K325" s="10">
        <f t="shared" si="33"/>
        <v>0</v>
      </c>
      <c r="L325" s="10">
        <f t="shared" si="32"/>
        <v>0</v>
      </c>
      <c r="M325" s="10"/>
    </row>
    <row r="326" spans="1:13" ht="63">
      <c r="A326" s="71"/>
      <c r="B326" s="71"/>
      <c r="C326" s="33" t="s">
        <v>114</v>
      </c>
      <c r="D326" s="11" t="s">
        <v>115</v>
      </c>
      <c r="E326" s="10">
        <f t="shared" si="34"/>
        <v>8600.8</v>
      </c>
      <c r="F326" s="10">
        <f t="shared" si="34"/>
        <v>499043.5</v>
      </c>
      <c r="G326" s="10">
        <f t="shared" si="34"/>
        <v>5770</v>
      </c>
      <c r="H326" s="22">
        <f t="shared" si="34"/>
        <v>9630.3</v>
      </c>
      <c r="I326" s="10">
        <f aca="true" t="shared" si="35" ref="I326:I335">H326-G326</f>
        <v>3860.2999999999993</v>
      </c>
      <c r="J326" s="10">
        <f aca="true" t="shared" si="36" ref="J326:J332">H326/G326*100</f>
        <v>166.90294627383014</v>
      </c>
      <c r="K326" s="10">
        <f t="shared" si="33"/>
        <v>1.9297516148391873</v>
      </c>
      <c r="L326" s="10">
        <f t="shared" si="32"/>
        <v>1029.5</v>
      </c>
      <c r="M326" s="10">
        <f aca="true" t="shared" si="37" ref="M326:M331">H326/E326*100</f>
        <v>111.96981676123153</v>
      </c>
    </row>
    <row r="327" spans="1:13" ht="31.5">
      <c r="A327" s="71"/>
      <c r="B327" s="71"/>
      <c r="C327" s="31" t="s">
        <v>116</v>
      </c>
      <c r="D327" s="11" t="s">
        <v>117</v>
      </c>
      <c r="E327" s="10">
        <f t="shared" si="34"/>
        <v>1221.2</v>
      </c>
      <c r="F327" s="10">
        <f t="shared" si="34"/>
        <v>54222.9</v>
      </c>
      <c r="G327" s="10">
        <f t="shared" si="34"/>
        <v>1400</v>
      </c>
      <c r="H327" s="22">
        <f t="shared" si="34"/>
        <v>7498.8</v>
      </c>
      <c r="I327" s="10">
        <f t="shared" si="35"/>
        <v>6098.8</v>
      </c>
      <c r="J327" s="10">
        <f t="shared" si="36"/>
        <v>535.6285714285715</v>
      </c>
      <c r="K327" s="10">
        <f t="shared" si="33"/>
        <v>13.829581228595297</v>
      </c>
      <c r="L327" s="10">
        <f t="shared" si="32"/>
        <v>6277.6</v>
      </c>
      <c r="M327" s="10">
        <f t="shared" si="37"/>
        <v>614.0517523747134</v>
      </c>
    </row>
    <row r="328" spans="1:13" ht="15.75">
      <c r="A328" s="71"/>
      <c r="B328" s="71"/>
      <c r="C328" s="31" t="s">
        <v>138</v>
      </c>
      <c r="D328" s="11" t="s">
        <v>139</v>
      </c>
      <c r="E328" s="10">
        <f t="shared" si="34"/>
        <v>144.29999999999998</v>
      </c>
      <c r="F328" s="10">
        <f t="shared" si="34"/>
        <v>2108.4</v>
      </c>
      <c r="G328" s="10">
        <f t="shared" si="34"/>
        <v>151.8</v>
      </c>
      <c r="H328" s="22">
        <f t="shared" si="34"/>
        <v>219.10000000000002</v>
      </c>
      <c r="I328" s="10">
        <f>H328-G328</f>
        <v>67.30000000000001</v>
      </c>
      <c r="J328" s="10">
        <f t="shared" si="36"/>
        <v>144.33465085639</v>
      </c>
      <c r="K328" s="10">
        <f t="shared" si="33"/>
        <v>10.391766268260293</v>
      </c>
      <c r="L328" s="10">
        <f t="shared" si="32"/>
        <v>74.80000000000004</v>
      </c>
      <c r="M328" s="10">
        <f t="shared" si="37"/>
        <v>151.83645183645186</v>
      </c>
    </row>
    <row r="329" spans="1:13" ht="47.25">
      <c r="A329" s="71"/>
      <c r="B329" s="71"/>
      <c r="C329" s="31" t="s">
        <v>134</v>
      </c>
      <c r="D329" s="11" t="s">
        <v>135</v>
      </c>
      <c r="E329" s="10">
        <f t="shared" si="34"/>
        <v>27316.4</v>
      </c>
      <c r="F329" s="10">
        <f t="shared" si="34"/>
        <v>113786.1</v>
      </c>
      <c r="G329" s="10">
        <f t="shared" si="34"/>
        <v>6000</v>
      </c>
      <c r="H329" s="22">
        <f t="shared" si="34"/>
        <v>8397.9</v>
      </c>
      <c r="I329" s="10">
        <f>H329-G329</f>
        <v>2397.8999999999996</v>
      </c>
      <c r="J329" s="10">
        <f t="shared" si="36"/>
        <v>139.96499999999997</v>
      </c>
      <c r="K329" s="10">
        <f t="shared" si="33"/>
        <v>7.380426959004659</v>
      </c>
      <c r="L329" s="10">
        <f t="shared" si="32"/>
        <v>-18918.5</v>
      </c>
      <c r="M329" s="10">
        <f t="shared" si="37"/>
        <v>30.743070097084534</v>
      </c>
    </row>
    <row r="330" spans="1:13" ht="63">
      <c r="A330" s="71"/>
      <c r="B330" s="71"/>
      <c r="C330" s="31" t="s">
        <v>140</v>
      </c>
      <c r="D330" s="11" t="s">
        <v>141</v>
      </c>
      <c r="E330" s="10">
        <f t="shared" si="34"/>
        <v>2612.3</v>
      </c>
      <c r="F330" s="10">
        <f t="shared" si="34"/>
        <v>37387.4</v>
      </c>
      <c r="G330" s="10">
        <f t="shared" si="34"/>
        <v>2300</v>
      </c>
      <c r="H330" s="22">
        <f t="shared" si="34"/>
        <v>2974.2</v>
      </c>
      <c r="I330" s="10">
        <f>H330-G330</f>
        <v>674.1999999999998</v>
      </c>
      <c r="J330" s="10">
        <f t="shared" si="36"/>
        <v>129.31304347826088</v>
      </c>
      <c r="K330" s="10">
        <f t="shared" si="33"/>
        <v>7.955086472982876</v>
      </c>
      <c r="L330" s="10">
        <f t="shared" si="32"/>
        <v>361.89999999999964</v>
      </c>
      <c r="M330" s="10">
        <f t="shared" si="37"/>
        <v>113.85369214868122</v>
      </c>
    </row>
    <row r="331" spans="1:13" ht="110.25">
      <c r="A331" s="71"/>
      <c r="B331" s="71"/>
      <c r="C331" s="31" t="s">
        <v>118</v>
      </c>
      <c r="D331" s="11" t="s">
        <v>119</v>
      </c>
      <c r="E331" s="10">
        <f t="shared" si="34"/>
        <v>28.7</v>
      </c>
      <c r="F331" s="10">
        <f t="shared" si="34"/>
        <v>1807</v>
      </c>
      <c r="G331" s="10">
        <f t="shared" si="34"/>
        <v>10</v>
      </c>
      <c r="H331" s="22">
        <f t="shared" si="34"/>
        <v>191.2</v>
      </c>
      <c r="I331" s="10">
        <f t="shared" si="35"/>
        <v>181.2</v>
      </c>
      <c r="J331" s="10">
        <f t="shared" si="36"/>
        <v>1911.9999999999998</v>
      </c>
      <c r="K331" s="10">
        <f t="shared" si="33"/>
        <v>10.581073602656337</v>
      </c>
      <c r="L331" s="10">
        <f t="shared" si="32"/>
        <v>162.5</v>
      </c>
      <c r="M331" s="10">
        <f t="shared" si="37"/>
        <v>666.2020905923345</v>
      </c>
    </row>
    <row r="332" spans="1:13" ht="94.5">
      <c r="A332" s="71"/>
      <c r="B332" s="71"/>
      <c r="C332" s="31" t="s">
        <v>124</v>
      </c>
      <c r="D332" s="55" t="s">
        <v>125</v>
      </c>
      <c r="E332" s="10">
        <f t="shared" si="34"/>
        <v>0</v>
      </c>
      <c r="F332" s="10">
        <f t="shared" si="34"/>
        <v>1457.6000000000001</v>
      </c>
      <c r="G332" s="10">
        <f t="shared" si="34"/>
        <v>10</v>
      </c>
      <c r="H332" s="22">
        <f t="shared" si="34"/>
        <v>-123.3</v>
      </c>
      <c r="I332" s="10">
        <f t="shared" si="35"/>
        <v>-133.3</v>
      </c>
      <c r="J332" s="10">
        <f t="shared" si="36"/>
        <v>-1233</v>
      </c>
      <c r="K332" s="10">
        <f t="shared" si="33"/>
        <v>-8.459110867178923</v>
      </c>
      <c r="L332" s="10">
        <f t="shared" si="32"/>
        <v>-123.3</v>
      </c>
      <c r="M332" s="10"/>
    </row>
    <row r="333" spans="1:13" ht="47.25">
      <c r="A333" s="71"/>
      <c r="B333" s="71"/>
      <c r="C333" s="31" t="s">
        <v>129</v>
      </c>
      <c r="D333" s="11" t="s">
        <v>128</v>
      </c>
      <c r="E333" s="10">
        <f t="shared" si="34"/>
        <v>0</v>
      </c>
      <c r="F333" s="10">
        <f t="shared" si="34"/>
        <v>18492.7</v>
      </c>
      <c r="G333" s="10">
        <f t="shared" si="34"/>
        <v>0</v>
      </c>
      <c r="H333" s="22">
        <f t="shared" si="34"/>
        <v>0</v>
      </c>
      <c r="I333" s="10">
        <f t="shared" si="35"/>
        <v>0</v>
      </c>
      <c r="J333" s="10"/>
      <c r="K333" s="10">
        <f t="shared" si="33"/>
        <v>0</v>
      </c>
      <c r="L333" s="10">
        <f t="shared" si="32"/>
        <v>0</v>
      </c>
      <c r="M333" s="10"/>
    </row>
    <row r="334" spans="1:13" ht="78.75">
      <c r="A334" s="71"/>
      <c r="B334" s="71"/>
      <c r="C334" s="33" t="s">
        <v>103</v>
      </c>
      <c r="D334" s="52" t="s">
        <v>85</v>
      </c>
      <c r="E334" s="10">
        <f t="shared" si="34"/>
        <v>7194.8</v>
      </c>
      <c r="F334" s="10">
        <f t="shared" si="34"/>
        <v>134105.3</v>
      </c>
      <c r="G334" s="10">
        <f t="shared" si="34"/>
        <v>8669.2</v>
      </c>
      <c r="H334" s="22">
        <f t="shared" si="34"/>
        <v>6337.5</v>
      </c>
      <c r="I334" s="10">
        <f t="shared" si="35"/>
        <v>-2331.7000000000007</v>
      </c>
      <c r="J334" s="10">
        <f>H334/G334*100</f>
        <v>73.10363124625108</v>
      </c>
      <c r="K334" s="10">
        <f t="shared" si="33"/>
        <v>4.725764007835634</v>
      </c>
      <c r="L334" s="10">
        <f t="shared" si="32"/>
        <v>-857.3000000000002</v>
      </c>
      <c r="M334" s="10">
        <f>H334/E334*100</f>
        <v>88.08444988046922</v>
      </c>
    </row>
    <row r="335" spans="1:13" ht="15.75">
      <c r="A335" s="71"/>
      <c r="B335" s="71"/>
      <c r="C335" s="31" t="s">
        <v>92</v>
      </c>
      <c r="D335" s="15" t="s">
        <v>86</v>
      </c>
      <c r="E335" s="10">
        <f t="shared" si="34"/>
        <v>150.3</v>
      </c>
      <c r="F335" s="10">
        <f t="shared" si="34"/>
        <v>6473</v>
      </c>
      <c r="G335" s="10">
        <f t="shared" si="34"/>
        <v>2.2</v>
      </c>
      <c r="H335" s="22">
        <f t="shared" si="34"/>
        <v>163.4</v>
      </c>
      <c r="I335" s="10">
        <f t="shared" si="35"/>
        <v>161.20000000000002</v>
      </c>
      <c r="J335" s="10">
        <f>H335/G335*100</f>
        <v>7427.272727272727</v>
      </c>
      <c r="K335" s="10">
        <f t="shared" si="33"/>
        <v>2.5243318399505643</v>
      </c>
      <c r="L335" s="10">
        <f t="shared" si="32"/>
        <v>13.099999999999994</v>
      </c>
      <c r="M335" s="10">
        <f>H335/E335*100</f>
        <v>108.71590153027277</v>
      </c>
    </row>
    <row r="336" spans="1:13" ht="31.5">
      <c r="A336" s="71"/>
      <c r="B336" s="71"/>
      <c r="C336" s="31" t="s">
        <v>89</v>
      </c>
      <c r="D336" s="15" t="s">
        <v>130</v>
      </c>
      <c r="E336" s="10">
        <f t="shared" si="34"/>
        <v>20046.999999999996</v>
      </c>
      <c r="F336" s="10">
        <f t="shared" si="34"/>
        <v>194293.8</v>
      </c>
      <c r="G336" s="10">
        <f t="shared" si="34"/>
        <v>11080</v>
      </c>
      <c r="H336" s="22">
        <f t="shared" si="34"/>
        <v>16227.7</v>
      </c>
      <c r="I336" s="10">
        <f aca="true" t="shared" si="38" ref="I336:I341">H336-G336</f>
        <v>5147.700000000001</v>
      </c>
      <c r="J336" s="10">
        <f>H336/G336*100</f>
        <v>146.45938628158845</v>
      </c>
      <c r="K336" s="10">
        <f t="shared" si="33"/>
        <v>8.352145050433931</v>
      </c>
      <c r="L336" s="10">
        <f aca="true" t="shared" si="39" ref="L336:L341">H336-E336</f>
        <v>-3819.2999999999956</v>
      </c>
      <c r="M336" s="10">
        <f aca="true" t="shared" si="40" ref="M336:M341">H336/E336*100</f>
        <v>80.94827156182973</v>
      </c>
    </row>
    <row r="337" spans="1:13" ht="31.5">
      <c r="A337" s="71"/>
      <c r="B337" s="71"/>
      <c r="C337" s="31" t="s">
        <v>133</v>
      </c>
      <c r="D337" s="15" t="s">
        <v>132</v>
      </c>
      <c r="E337" s="10">
        <f t="shared" si="34"/>
        <v>0</v>
      </c>
      <c r="F337" s="10">
        <f t="shared" si="34"/>
        <v>0</v>
      </c>
      <c r="G337" s="10">
        <f t="shared" si="34"/>
        <v>0</v>
      </c>
      <c r="H337" s="22">
        <f t="shared" si="34"/>
        <v>0</v>
      </c>
      <c r="I337" s="10">
        <f t="shared" si="38"/>
        <v>0</v>
      </c>
      <c r="J337" s="10"/>
      <c r="K337" s="10"/>
      <c r="L337" s="10">
        <f t="shared" si="39"/>
        <v>0</v>
      </c>
      <c r="M337" s="10"/>
    </row>
    <row r="338" spans="1:13" ht="78.75">
      <c r="A338" s="71"/>
      <c r="B338" s="71"/>
      <c r="C338" s="33" t="s">
        <v>136</v>
      </c>
      <c r="D338" s="11" t="s">
        <v>137</v>
      </c>
      <c r="E338" s="10">
        <f t="shared" si="34"/>
        <v>0</v>
      </c>
      <c r="F338" s="10">
        <f t="shared" si="34"/>
        <v>0</v>
      </c>
      <c r="G338" s="10">
        <f t="shared" si="34"/>
        <v>0</v>
      </c>
      <c r="H338" s="22">
        <f t="shared" si="34"/>
        <v>5.7</v>
      </c>
      <c r="I338" s="10">
        <f t="shared" si="38"/>
        <v>5.7</v>
      </c>
      <c r="J338" s="10"/>
      <c r="K338" s="10"/>
      <c r="L338" s="10">
        <f t="shared" si="39"/>
        <v>5.7</v>
      </c>
      <c r="M338" s="10"/>
    </row>
    <row r="339" spans="1:13" ht="78.75">
      <c r="A339" s="71"/>
      <c r="B339" s="71"/>
      <c r="C339" s="31" t="s">
        <v>131</v>
      </c>
      <c r="D339" s="16" t="s">
        <v>142</v>
      </c>
      <c r="E339" s="10">
        <f t="shared" si="34"/>
        <v>4190.8</v>
      </c>
      <c r="F339" s="10">
        <f t="shared" si="34"/>
        <v>178316.8</v>
      </c>
      <c r="G339" s="10">
        <f t="shared" si="34"/>
        <v>2867.9</v>
      </c>
      <c r="H339" s="22">
        <f t="shared" si="34"/>
        <v>3689.1</v>
      </c>
      <c r="I339" s="10">
        <f t="shared" si="38"/>
        <v>821.1999999999998</v>
      </c>
      <c r="J339" s="10">
        <f>H339/G339*100</f>
        <v>128.63419226611805</v>
      </c>
      <c r="K339" s="10">
        <f>H339/F339*100</f>
        <v>2.068846008901012</v>
      </c>
      <c r="L339" s="10">
        <f t="shared" si="39"/>
        <v>-501.7000000000003</v>
      </c>
      <c r="M339" s="10">
        <f t="shared" si="40"/>
        <v>88.02853870382744</v>
      </c>
    </row>
    <row r="340" spans="1:13" ht="47.25">
      <c r="A340" s="71"/>
      <c r="B340" s="71"/>
      <c r="C340" s="33" t="s">
        <v>120</v>
      </c>
      <c r="D340" s="11" t="s">
        <v>121</v>
      </c>
      <c r="E340" s="10">
        <f t="shared" si="34"/>
        <v>13670.7</v>
      </c>
      <c r="F340" s="10">
        <f t="shared" si="34"/>
        <v>133407</v>
      </c>
      <c r="G340" s="10">
        <f t="shared" si="34"/>
        <v>8000</v>
      </c>
      <c r="H340" s="22">
        <f t="shared" si="34"/>
        <v>33893.7</v>
      </c>
      <c r="I340" s="10">
        <f t="shared" si="38"/>
        <v>25893.699999999997</v>
      </c>
      <c r="J340" s="10">
        <f>H340/G340*100</f>
        <v>423.67124999999993</v>
      </c>
      <c r="K340" s="10">
        <f>H340/F340*100</f>
        <v>25.406238053475455</v>
      </c>
      <c r="L340" s="10">
        <f t="shared" si="39"/>
        <v>20222.999999999996</v>
      </c>
      <c r="M340" s="10">
        <f t="shared" si="40"/>
        <v>247.92951348504465</v>
      </c>
    </row>
    <row r="341" spans="1:13" ht="50.25" customHeight="1">
      <c r="A341" s="71"/>
      <c r="B341" s="71"/>
      <c r="C341" s="33" t="s">
        <v>126</v>
      </c>
      <c r="D341" s="11" t="s">
        <v>127</v>
      </c>
      <c r="E341" s="10">
        <f t="shared" si="34"/>
        <v>8764.8</v>
      </c>
      <c r="F341" s="10">
        <f t="shared" si="34"/>
        <v>0</v>
      </c>
      <c r="G341" s="10">
        <f t="shared" si="34"/>
        <v>0</v>
      </c>
      <c r="H341" s="22">
        <f t="shared" si="34"/>
        <v>0</v>
      </c>
      <c r="I341" s="10">
        <f t="shared" si="38"/>
        <v>0</v>
      </c>
      <c r="J341" s="10"/>
      <c r="K341" s="10"/>
      <c r="L341" s="10">
        <f t="shared" si="39"/>
        <v>-8764.8</v>
      </c>
      <c r="M341" s="10">
        <f t="shared" si="40"/>
        <v>0</v>
      </c>
    </row>
    <row r="342" spans="1:13" ht="78.75">
      <c r="A342" s="71"/>
      <c r="B342" s="71"/>
      <c r="C342" s="33" t="s">
        <v>122</v>
      </c>
      <c r="D342" s="11" t="s">
        <v>123</v>
      </c>
      <c r="E342" s="10">
        <f t="shared" si="34"/>
        <v>3010</v>
      </c>
      <c r="F342" s="10">
        <f t="shared" si="34"/>
        <v>56735.3</v>
      </c>
      <c r="G342" s="10">
        <f t="shared" si="34"/>
        <v>2000</v>
      </c>
      <c r="H342" s="22">
        <f t="shared" si="34"/>
        <v>1279.4</v>
      </c>
      <c r="I342" s="10">
        <f>H342-G342</f>
        <v>-720.5999999999999</v>
      </c>
      <c r="J342" s="10">
        <f>H342/G342*100</f>
        <v>63.970000000000006</v>
      </c>
      <c r="K342" s="10">
        <f>H342/F342*100</f>
        <v>2.2550334624122903</v>
      </c>
      <c r="L342" s="10">
        <f>H342-E342</f>
        <v>-1730.6</v>
      </c>
      <c r="M342" s="10">
        <f>H342/E342*100</f>
        <v>42.50498338870432</v>
      </c>
    </row>
    <row r="343" spans="1:13" ht="19.5" customHeight="1">
      <c r="A343" s="71"/>
      <c r="B343" s="71"/>
      <c r="C343" s="31" t="s">
        <v>3</v>
      </c>
      <c r="D343" s="15" t="s">
        <v>4</v>
      </c>
      <c r="E343" s="22">
        <f t="shared" si="34"/>
        <v>15907.699999999999</v>
      </c>
      <c r="F343" s="10">
        <f t="shared" si="34"/>
        <v>301774.5</v>
      </c>
      <c r="G343" s="22">
        <f t="shared" si="34"/>
        <v>21223.6</v>
      </c>
      <c r="H343" s="22">
        <f t="shared" si="34"/>
        <v>15972.6</v>
      </c>
      <c r="I343" s="10">
        <f>H343-G343</f>
        <v>-5250.999999999998</v>
      </c>
      <c r="J343" s="10">
        <f>H343/G343*100</f>
        <v>75.25867430596129</v>
      </c>
      <c r="K343" s="10">
        <f>H343/F343*100</f>
        <v>5.29289254062222</v>
      </c>
      <c r="L343" s="10">
        <f>H343-E343</f>
        <v>64.90000000000146</v>
      </c>
      <c r="M343" s="10">
        <f>H343/E343*100</f>
        <v>100.40797852612258</v>
      </c>
    </row>
    <row r="344" spans="1:13" ht="19.5" customHeight="1">
      <c r="A344" s="71"/>
      <c r="B344" s="71"/>
      <c r="C344" s="31" t="s">
        <v>104</v>
      </c>
      <c r="D344" s="15" t="s">
        <v>5</v>
      </c>
      <c r="E344" s="22">
        <f t="shared" si="34"/>
        <v>78.69999999999999</v>
      </c>
      <c r="F344" s="10">
        <f t="shared" si="34"/>
        <v>0</v>
      </c>
      <c r="G344" s="10">
        <f t="shared" si="34"/>
        <v>0</v>
      </c>
      <c r="H344" s="22">
        <f t="shared" si="34"/>
        <v>-688.5</v>
      </c>
      <c r="I344" s="10">
        <f>H344-G344</f>
        <v>-688.5</v>
      </c>
      <c r="J344" s="10"/>
      <c r="K344" s="10"/>
      <c r="L344" s="10">
        <f>H344-E344</f>
        <v>-767.2</v>
      </c>
      <c r="M344" s="10">
        <f>H344/E344*100</f>
        <v>-874.8411689961882</v>
      </c>
    </row>
    <row r="345" spans="1:13" ht="19.5" customHeight="1">
      <c r="A345" s="71"/>
      <c r="B345" s="71"/>
      <c r="C345" s="31" t="s">
        <v>105</v>
      </c>
      <c r="D345" s="15" t="s">
        <v>30</v>
      </c>
      <c r="E345" s="10">
        <f t="shared" si="34"/>
        <v>3766.7</v>
      </c>
      <c r="F345" s="10">
        <f t="shared" si="34"/>
        <v>118266.90000000001</v>
      </c>
      <c r="G345" s="10">
        <f t="shared" si="34"/>
        <v>2300</v>
      </c>
      <c r="H345" s="22">
        <f t="shared" si="34"/>
        <v>1646.6</v>
      </c>
      <c r="I345" s="10">
        <f>H345-G345</f>
        <v>-653.4000000000001</v>
      </c>
      <c r="J345" s="10">
        <f aca="true" t="shared" si="41" ref="J345:J350">H345/G345*100</f>
        <v>71.59130434782608</v>
      </c>
      <c r="K345" s="10">
        <f aca="true" t="shared" si="42" ref="K345:K351">H345/F345*100</f>
        <v>1.3922745924683912</v>
      </c>
      <c r="L345" s="10">
        <f>H345-E345</f>
        <v>-2120.1</v>
      </c>
      <c r="M345" s="10">
        <f>H345/E345*100</f>
        <v>43.714657392412455</v>
      </c>
    </row>
    <row r="346" spans="1:13" s="21" customFormat="1" ht="19.5" customHeight="1">
      <c r="A346" s="71"/>
      <c r="B346" s="71"/>
      <c r="C346" s="34"/>
      <c r="D346" s="23" t="s">
        <v>37</v>
      </c>
      <c r="E346" s="20">
        <f>E313+E324</f>
        <v>1089293.5</v>
      </c>
      <c r="F346" s="20">
        <f>F313+F324</f>
        <v>14921662.399999999</v>
      </c>
      <c r="G346" s="20">
        <f>G313+G324</f>
        <v>1047991.4999999999</v>
      </c>
      <c r="H346" s="2">
        <f>H313+H324</f>
        <v>1023770.7999999999</v>
      </c>
      <c r="I346" s="2">
        <f aca="true" t="shared" si="43" ref="I346:I354">H346-G346</f>
        <v>-24220.699999999953</v>
      </c>
      <c r="J346" s="2">
        <f t="shared" si="41"/>
        <v>97.68884575876808</v>
      </c>
      <c r="K346" s="2">
        <f t="shared" si="42"/>
        <v>6.860970128904673</v>
      </c>
      <c r="L346" s="2">
        <f aca="true" t="shared" si="44" ref="L346:L354">H346-E346</f>
        <v>-65522.70000000007</v>
      </c>
      <c r="M346" s="2">
        <f aca="true" t="shared" si="45" ref="M346:M354">H346/E346*100</f>
        <v>93.98484430504726</v>
      </c>
    </row>
    <row r="347" spans="1:13" s="1" customFormat="1" ht="36.75" customHeight="1">
      <c r="A347" s="71"/>
      <c r="B347" s="71"/>
      <c r="C347" s="34" t="s">
        <v>52</v>
      </c>
      <c r="D347" s="23" t="s">
        <v>155</v>
      </c>
      <c r="E347" s="2">
        <f>SUM(E348:E353)</f>
        <v>146080.80000000005</v>
      </c>
      <c r="F347" s="2">
        <f>SUM(F348:F353)</f>
        <v>10029083.700000003</v>
      </c>
      <c r="G347" s="2">
        <f>SUM(G348:G353)</f>
        <v>258818.3</v>
      </c>
      <c r="H347" s="2">
        <f>SUM(H348:H353)</f>
        <v>211945.49999999997</v>
      </c>
      <c r="I347" s="2">
        <f t="shared" si="43"/>
        <v>-46872.80000000002</v>
      </c>
      <c r="J347" s="2">
        <f t="shared" si="41"/>
        <v>81.88968863484537</v>
      </c>
      <c r="K347" s="2">
        <f t="shared" si="42"/>
        <v>2.11330871632869</v>
      </c>
      <c r="L347" s="2">
        <f t="shared" si="44"/>
        <v>65864.69999999992</v>
      </c>
      <c r="M347" s="2">
        <f t="shared" si="45"/>
        <v>145.08785548819552</v>
      </c>
    </row>
    <row r="348" spans="1:13" ht="19.5" customHeight="1">
      <c r="A348" s="71"/>
      <c r="B348" s="71"/>
      <c r="C348" s="31" t="s">
        <v>87</v>
      </c>
      <c r="D348" s="54" t="s">
        <v>106</v>
      </c>
      <c r="E348" s="10">
        <f aca="true" t="shared" si="46" ref="E348:H353">SUMIF($C$6:$C$304,$C348,E$6:E$304)</f>
        <v>24236.8</v>
      </c>
      <c r="F348" s="10">
        <f t="shared" si="46"/>
        <v>355543.6</v>
      </c>
      <c r="G348" s="10">
        <f t="shared" si="46"/>
        <v>28783</v>
      </c>
      <c r="H348" s="10">
        <f t="shared" si="46"/>
        <v>28783</v>
      </c>
      <c r="I348" s="22">
        <f t="shared" si="43"/>
        <v>0</v>
      </c>
      <c r="J348" s="22">
        <f t="shared" si="41"/>
        <v>100</v>
      </c>
      <c r="K348" s="22">
        <f t="shared" si="42"/>
        <v>8.09549096088356</v>
      </c>
      <c r="L348" s="22">
        <f t="shared" si="44"/>
        <v>4546.200000000001</v>
      </c>
      <c r="M348" s="22">
        <f t="shared" si="45"/>
        <v>118.75742672299974</v>
      </c>
    </row>
    <row r="349" spans="1:13" ht="36.75" customHeight="1">
      <c r="A349" s="71"/>
      <c r="B349" s="71"/>
      <c r="C349" s="31" t="s">
        <v>107</v>
      </c>
      <c r="D349" s="15" t="s">
        <v>108</v>
      </c>
      <c r="E349" s="10">
        <f t="shared" si="46"/>
        <v>150</v>
      </c>
      <c r="F349" s="10">
        <f t="shared" si="46"/>
        <v>1091695.7</v>
      </c>
      <c r="G349" s="10">
        <f t="shared" si="46"/>
        <v>9060.7</v>
      </c>
      <c r="H349" s="10">
        <f t="shared" si="46"/>
        <v>8229.2</v>
      </c>
      <c r="I349" s="22">
        <f t="shared" si="43"/>
        <v>-831.5</v>
      </c>
      <c r="J349" s="22">
        <f t="shared" si="41"/>
        <v>90.82300484510026</v>
      </c>
      <c r="K349" s="22">
        <f t="shared" si="42"/>
        <v>0.7537997997060903</v>
      </c>
      <c r="L349" s="22">
        <f t="shared" si="44"/>
        <v>8079.200000000001</v>
      </c>
      <c r="M349" s="22">
        <f t="shared" si="45"/>
        <v>5486.133333333334</v>
      </c>
    </row>
    <row r="350" spans="1:13" ht="19.5" customHeight="1">
      <c r="A350" s="71"/>
      <c r="B350" s="71"/>
      <c r="C350" s="31" t="s">
        <v>109</v>
      </c>
      <c r="D350" s="15" t="s">
        <v>110</v>
      </c>
      <c r="E350" s="10">
        <f t="shared" si="46"/>
        <v>240328.10000000003</v>
      </c>
      <c r="F350" s="10">
        <f t="shared" si="46"/>
        <v>8485217.900000002</v>
      </c>
      <c r="G350" s="10">
        <f t="shared" si="46"/>
        <v>220974.59999999998</v>
      </c>
      <c r="H350" s="22">
        <f t="shared" si="46"/>
        <v>226461.99999999997</v>
      </c>
      <c r="I350" s="22">
        <f t="shared" si="43"/>
        <v>5487.399999999994</v>
      </c>
      <c r="J350" s="22">
        <f t="shared" si="41"/>
        <v>102.4832718330523</v>
      </c>
      <c r="K350" s="22">
        <f t="shared" si="42"/>
        <v>2.6689002294213315</v>
      </c>
      <c r="L350" s="22">
        <f t="shared" si="44"/>
        <v>-13866.100000000064</v>
      </c>
      <c r="M350" s="22">
        <f t="shared" si="45"/>
        <v>94.23034593124979</v>
      </c>
    </row>
    <row r="351" spans="1:13" ht="19.5" customHeight="1">
      <c r="A351" s="71"/>
      <c r="B351" s="71"/>
      <c r="C351" s="31" t="s">
        <v>111</v>
      </c>
      <c r="D351" s="15" t="s">
        <v>8</v>
      </c>
      <c r="E351" s="10">
        <f t="shared" si="46"/>
        <v>0</v>
      </c>
      <c r="F351" s="10">
        <f t="shared" si="46"/>
        <v>96626.5</v>
      </c>
      <c r="G351" s="10">
        <f t="shared" si="46"/>
        <v>0</v>
      </c>
      <c r="H351" s="10">
        <f t="shared" si="46"/>
        <v>0</v>
      </c>
      <c r="I351" s="22">
        <f>H351-G351</f>
        <v>0</v>
      </c>
      <c r="J351" s="22"/>
      <c r="K351" s="22">
        <f t="shared" si="42"/>
        <v>0</v>
      </c>
      <c r="L351" s="22">
        <f>H351-E351</f>
        <v>0</v>
      </c>
      <c r="M351" s="22"/>
    </row>
    <row r="352" spans="1:13" ht="81" customHeight="1">
      <c r="A352" s="71"/>
      <c r="B352" s="71"/>
      <c r="C352" s="31" t="s">
        <v>90</v>
      </c>
      <c r="D352" s="27" t="s">
        <v>113</v>
      </c>
      <c r="E352" s="10">
        <f t="shared" si="46"/>
        <v>25254.7</v>
      </c>
      <c r="F352" s="10">
        <f t="shared" si="46"/>
        <v>0</v>
      </c>
      <c r="G352" s="10">
        <f t="shared" si="46"/>
        <v>0</v>
      </c>
      <c r="H352" s="22">
        <f t="shared" si="46"/>
        <v>23543.399999999998</v>
      </c>
      <c r="I352" s="22">
        <f>H352-G352</f>
        <v>23543.399999999998</v>
      </c>
      <c r="J352" s="22"/>
      <c r="K352" s="22"/>
      <c r="L352" s="22">
        <f>H352-E352</f>
        <v>-1711.300000000003</v>
      </c>
      <c r="M352" s="22">
        <f>H352/E352*100</f>
        <v>93.22383556328127</v>
      </c>
    </row>
    <row r="353" spans="1:13" ht="36.75" customHeight="1">
      <c r="A353" s="71"/>
      <c r="B353" s="71"/>
      <c r="C353" s="31" t="s">
        <v>91</v>
      </c>
      <c r="D353" s="15" t="s">
        <v>112</v>
      </c>
      <c r="E353" s="10">
        <f t="shared" si="46"/>
        <v>-143888.8</v>
      </c>
      <c r="F353" s="10">
        <f t="shared" si="46"/>
        <v>0</v>
      </c>
      <c r="G353" s="10">
        <f t="shared" si="46"/>
        <v>0</v>
      </c>
      <c r="H353" s="22">
        <f t="shared" si="46"/>
        <v>-75072.1</v>
      </c>
      <c r="I353" s="22">
        <f>H353-G353</f>
        <v>-75072.1</v>
      </c>
      <c r="J353" s="22"/>
      <c r="K353" s="22"/>
      <c r="L353" s="22">
        <f>H353-E353</f>
        <v>68816.69999999998</v>
      </c>
      <c r="M353" s="22">
        <f>H353/E353*100</f>
        <v>52.17369246251272</v>
      </c>
    </row>
    <row r="354" spans="1:13" s="1" customFormat="1" ht="22.5" customHeight="1">
      <c r="A354" s="72"/>
      <c r="B354" s="72"/>
      <c r="C354" s="56"/>
      <c r="D354" s="23" t="s">
        <v>45</v>
      </c>
      <c r="E354" s="2">
        <f>E346+E347</f>
        <v>1235374.3</v>
      </c>
      <c r="F354" s="2">
        <f>F346+F347</f>
        <v>24950746.1</v>
      </c>
      <c r="G354" s="2">
        <f>G346+G347</f>
        <v>1306809.7999999998</v>
      </c>
      <c r="H354" s="2">
        <f>H346+H347</f>
        <v>1235716.2999999998</v>
      </c>
      <c r="I354" s="2">
        <f t="shared" si="43"/>
        <v>-71093.5</v>
      </c>
      <c r="J354" s="2">
        <f>H354/G354*100</f>
        <v>94.55976684594805</v>
      </c>
      <c r="K354" s="2">
        <f>H354/F354*100</f>
        <v>4.952622639208371</v>
      </c>
      <c r="L354" s="2">
        <f t="shared" si="44"/>
        <v>341.99999999976717</v>
      </c>
      <c r="M354" s="2">
        <f t="shared" si="45"/>
        <v>100.0276839173358</v>
      </c>
    </row>
    <row r="355" spans="1:9" ht="15.75">
      <c r="A355" s="4"/>
      <c r="B355" s="5"/>
      <c r="C355" s="40"/>
      <c r="D355" s="27"/>
      <c r="E355" s="12"/>
      <c r="F355" s="12"/>
      <c r="G355" s="12"/>
      <c r="H355" s="48"/>
      <c r="I355" s="43"/>
    </row>
    <row r="356" spans="1:8" ht="15.75">
      <c r="A356" s="6"/>
      <c r="B356" s="5"/>
      <c r="C356" s="40"/>
      <c r="D356" s="27"/>
      <c r="E356" s="12"/>
      <c r="F356" s="12"/>
      <c r="G356" s="12"/>
      <c r="H356" s="44"/>
    </row>
    <row r="357" spans="1:8" ht="15.75">
      <c r="A357" s="6"/>
      <c r="B357" s="5"/>
      <c r="C357" s="40"/>
      <c r="D357" s="27"/>
      <c r="E357" s="12"/>
      <c r="F357" s="12"/>
      <c r="G357" s="12"/>
      <c r="H357" s="44"/>
    </row>
    <row r="358" spans="1:8" ht="15.75">
      <c r="A358" s="6"/>
      <c r="B358" s="5"/>
      <c r="C358" s="40"/>
      <c r="D358" s="27"/>
      <c r="E358" s="12"/>
      <c r="F358" s="12"/>
      <c r="G358" s="12"/>
      <c r="H358" s="44"/>
    </row>
    <row r="359" spans="1:8" ht="15.75">
      <c r="A359" s="6"/>
      <c r="B359" s="5"/>
      <c r="C359" s="40"/>
      <c r="D359" s="27"/>
      <c r="E359" s="12"/>
      <c r="F359" s="12"/>
      <c r="G359" s="12"/>
      <c r="H359" s="44"/>
    </row>
    <row r="360" spans="1:8" ht="15.75">
      <c r="A360" s="6"/>
      <c r="B360" s="5"/>
      <c r="C360" s="40"/>
      <c r="D360" s="27"/>
      <c r="E360" s="12"/>
      <c r="F360" s="12"/>
      <c r="G360" s="12"/>
      <c r="H360" s="44"/>
    </row>
    <row r="361" spans="1:8" ht="15.75">
      <c r="A361" s="6"/>
      <c r="B361" s="5"/>
      <c r="C361" s="40"/>
      <c r="D361" s="27"/>
      <c r="E361" s="12"/>
      <c r="F361" s="12"/>
      <c r="G361" s="12"/>
      <c r="H361" s="44"/>
    </row>
    <row r="362" spans="1:8" ht="15.75">
      <c r="A362" s="6"/>
      <c r="B362" s="5"/>
      <c r="C362" s="40"/>
      <c r="D362" s="27"/>
      <c r="E362" s="12"/>
      <c r="F362" s="12"/>
      <c r="G362" s="12"/>
      <c r="H362" s="44"/>
    </row>
    <row r="363" spans="1:8" ht="15.75">
      <c r="A363" s="6"/>
      <c r="B363" s="5"/>
      <c r="C363" s="40"/>
      <c r="D363" s="27"/>
      <c r="E363" s="12"/>
      <c r="F363" s="12"/>
      <c r="G363" s="12"/>
      <c r="H363" s="44"/>
    </row>
    <row r="364" spans="1:8" ht="15.75">
      <c r="A364" s="6"/>
      <c r="B364" s="5"/>
      <c r="C364" s="40"/>
      <c r="D364" s="27"/>
      <c r="E364" s="12"/>
      <c r="F364" s="12"/>
      <c r="G364" s="12"/>
      <c r="H364" s="44"/>
    </row>
    <row r="365" spans="1:8" ht="15.75">
      <c r="A365" s="6"/>
      <c r="B365" s="5"/>
      <c r="C365" s="40"/>
      <c r="D365" s="27"/>
      <c r="E365" s="12"/>
      <c r="F365" s="12"/>
      <c r="G365" s="12"/>
      <c r="H365" s="44"/>
    </row>
    <row r="366" spans="1:8" ht="15.75">
      <c r="A366" s="6"/>
      <c r="B366" s="5"/>
      <c r="C366" s="40"/>
      <c r="D366" s="27"/>
      <c r="E366" s="12"/>
      <c r="F366" s="12"/>
      <c r="G366" s="12"/>
      <c r="H366" s="44"/>
    </row>
    <row r="367" spans="1:8" ht="15.75">
      <c r="A367" s="6"/>
      <c r="B367" s="5"/>
      <c r="C367" s="40"/>
      <c r="D367" s="27"/>
      <c r="E367" s="12"/>
      <c r="F367" s="12"/>
      <c r="G367" s="12"/>
      <c r="H367" s="44"/>
    </row>
    <row r="368" spans="1:8" ht="15.75">
      <c r="A368" s="6"/>
      <c r="B368" s="5"/>
      <c r="C368" s="40"/>
      <c r="D368" s="27"/>
      <c r="E368" s="12"/>
      <c r="F368" s="12"/>
      <c r="G368" s="12"/>
      <c r="H368" s="44"/>
    </row>
    <row r="369" spans="1:8" ht="15.75">
      <c r="A369" s="6"/>
      <c r="B369" s="5"/>
      <c r="C369" s="40"/>
      <c r="D369" s="27"/>
      <c r="E369" s="12"/>
      <c r="F369" s="12"/>
      <c r="G369" s="12"/>
      <c r="H369" s="44"/>
    </row>
    <row r="370" spans="1:8" ht="15.75">
      <c r="A370" s="6"/>
      <c r="B370" s="5"/>
      <c r="C370" s="40"/>
      <c r="D370" s="27"/>
      <c r="E370" s="12"/>
      <c r="F370" s="12"/>
      <c r="G370" s="12"/>
      <c r="H370" s="44"/>
    </row>
    <row r="371" spans="1:8" ht="15.75">
      <c r="A371" s="6"/>
      <c r="B371" s="5"/>
      <c r="C371" s="40"/>
      <c r="D371" s="27"/>
      <c r="E371" s="12"/>
      <c r="F371" s="12"/>
      <c r="G371" s="12"/>
      <c r="H371" s="44"/>
    </row>
    <row r="372" spans="1:8" ht="15.75">
      <c r="A372" s="6"/>
      <c r="B372" s="5"/>
      <c r="C372" s="40"/>
      <c r="D372" s="27"/>
      <c r="E372" s="12"/>
      <c r="F372" s="12"/>
      <c r="G372" s="12"/>
      <c r="H372" s="44"/>
    </row>
    <row r="373" spans="1:8" ht="15.75">
      <c r="A373" s="6"/>
      <c r="B373" s="5"/>
      <c r="C373" s="40"/>
      <c r="D373" s="27"/>
      <c r="E373" s="12"/>
      <c r="F373" s="12"/>
      <c r="G373" s="12"/>
      <c r="H373" s="44"/>
    </row>
    <row r="374" spans="1:8" ht="15.75">
      <c r="A374" s="6"/>
      <c r="B374" s="5"/>
      <c r="C374" s="40"/>
      <c r="D374" s="27"/>
      <c r="E374" s="12"/>
      <c r="F374" s="12"/>
      <c r="G374" s="12"/>
      <c r="H374" s="44"/>
    </row>
    <row r="375" spans="1:8" ht="15.75">
      <c r="A375" s="6"/>
      <c r="B375" s="5"/>
      <c r="C375" s="40"/>
      <c r="D375" s="27"/>
      <c r="E375" s="12"/>
      <c r="F375" s="12"/>
      <c r="G375" s="12"/>
      <c r="H375" s="44"/>
    </row>
    <row r="376" spans="2:8" ht="15.75">
      <c r="B376" s="13"/>
      <c r="C376" s="40"/>
      <c r="D376" s="27"/>
      <c r="E376" s="12"/>
      <c r="F376" s="12"/>
      <c r="G376" s="12"/>
      <c r="H376" s="44"/>
    </row>
    <row r="377" spans="2:8" ht="15.75">
      <c r="B377" s="13"/>
      <c r="C377" s="40"/>
      <c r="D377" s="27"/>
      <c r="E377" s="12"/>
      <c r="F377" s="12"/>
      <c r="G377" s="12"/>
      <c r="H377" s="44"/>
    </row>
    <row r="378" spans="1:8" ht="15.75">
      <c r="A378" s="7"/>
      <c r="B378" s="13"/>
      <c r="C378" s="40"/>
      <c r="D378" s="27"/>
      <c r="E378" s="12"/>
      <c r="F378" s="12"/>
      <c r="G378" s="12"/>
      <c r="H378" s="44"/>
    </row>
    <row r="379" spans="1:8" ht="15.75">
      <c r="A379" s="7"/>
      <c r="B379" s="13"/>
      <c r="C379" s="40"/>
      <c r="D379" s="27"/>
      <c r="E379" s="12"/>
      <c r="F379" s="12"/>
      <c r="G379" s="12"/>
      <c r="H379" s="44"/>
    </row>
    <row r="380" spans="1:8" ht="15.75">
      <c r="A380" s="7"/>
      <c r="B380" s="13"/>
      <c r="C380" s="40"/>
      <c r="D380" s="27"/>
      <c r="E380" s="12"/>
      <c r="F380" s="12"/>
      <c r="G380" s="12"/>
      <c r="H380" s="44"/>
    </row>
    <row r="381" spans="1:8" ht="15.75">
      <c r="A381" s="7"/>
      <c r="B381" s="13"/>
      <c r="C381" s="40"/>
      <c r="D381" s="27"/>
      <c r="E381" s="12"/>
      <c r="F381" s="12"/>
      <c r="G381" s="12"/>
      <c r="H381" s="44"/>
    </row>
    <row r="382" spans="1:8" ht="15.75">
      <c r="A382" s="7"/>
      <c r="B382" s="13"/>
      <c r="C382" s="40"/>
      <c r="D382" s="27"/>
      <c r="E382" s="12"/>
      <c r="F382" s="12"/>
      <c r="G382" s="12"/>
      <c r="H382" s="44"/>
    </row>
    <row r="383" spans="1:8" ht="15.75">
      <c r="A383" s="7"/>
      <c r="B383" s="13"/>
      <c r="C383" s="40"/>
      <c r="D383" s="27"/>
      <c r="E383" s="12"/>
      <c r="F383" s="12"/>
      <c r="G383" s="12"/>
      <c r="H383" s="44"/>
    </row>
    <row r="384" spans="1:8" ht="15.75">
      <c r="A384" s="7"/>
      <c r="B384" s="13"/>
      <c r="C384" s="40"/>
      <c r="D384" s="27"/>
      <c r="E384" s="12"/>
      <c r="F384" s="12"/>
      <c r="G384" s="12"/>
      <c r="H384" s="44"/>
    </row>
    <row r="385" spans="1:8" ht="15.75">
      <c r="A385" s="7"/>
      <c r="B385" s="13"/>
      <c r="C385" s="40"/>
      <c r="D385" s="27"/>
      <c r="E385" s="12"/>
      <c r="F385" s="12"/>
      <c r="G385" s="12"/>
      <c r="H385" s="44"/>
    </row>
    <row r="386" spans="1:8" ht="15.75">
      <c r="A386" s="7"/>
      <c r="B386" s="13"/>
      <c r="C386" s="40"/>
      <c r="D386" s="27"/>
      <c r="E386" s="12"/>
      <c r="F386" s="12"/>
      <c r="G386" s="12"/>
      <c r="H386" s="44"/>
    </row>
    <row r="387" spans="1:8" ht="15.75">
      <c r="A387" s="7"/>
      <c r="B387" s="13"/>
      <c r="C387" s="40"/>
      <c r="D387" s="27"/>
      <c r="E387" s="12"/>
      <c r="F387" s="12"/>
      <c r="G387" s="12"/>
      <c r="H387" s="44"/>
    </row>
    <row r="388" spans="1:8" ht="15.75">
      <c r="A388" s="7"/>
      <c r="B388" s="13"/>
      <c r="C388" s="40"/>
      <c r="D388" s="27"/>
      <c r="E388" s="12"/>
      <c r="F388" s="12"/>
      <c r="G388" s="12"/>
      <c r="H388" s="44"/>
    </row>
    <row r="389" spans="1:8" ht="15.75">
      <c r="A389" s="7"/>
      <c r="B389" s="13"/>
      <c r="C389" s="40"/>
      <c r="D389" s="27"/>
      <c r="E389" s="12"/>
      <c r="F389" s="12"/>
      <c r="G389" s="12"/>
      <c r="H389" s="44"/>
    </row>
    <row r="390" spans="1:8" ht="15.75">
      <c r="A390" s="7"/>
      <c r="B390" s="13"/>
      <c r="C390" s="40"/>
      <c r="D390" s="27"/>
      <c r="E390" s="12"/>
      <c r="F390" s="12"/>
      <c r="G390" s="12"/>
      <c r="H390" s="44"/>
    </row>
    <row r="391" spans="1:8" ht="15.75">
      <c r="A391" s="7"/>
      <c r="B391" s="13"/>
      <c r="C391" s="40"/>
      <c r="D391" s="27"/>
      <c r="E391" s="12"/>
      <c r="F391" s="12"/>
      <c r="G391" s="12"/>
      <c r="H391" s="44"/>
    </row>
    <row r="392" spans="1:8" ht="15.75">
      <c r="A392" s="7"/>
      <c r="B392" s="13"/>
      <c r="C392" s="40"/>
      <c r="D392" s="27"/>
      <c r="E392" s="12"/>
      <c r="F392" s="12"/>
      <c r="G392" s="12"/>
      <c r="H392" s="44"/>
    </row>
    <row r="393" spans="1:8" ht="15.75">
      <c r="A393" s="7"/>
      <c r="B393" s="13"/>
      <c r="C393" s="40"/>
      <c r="D393" s="27"/>
      <c r="E393" s="12"/>
      <c r="F393" s="12"/>
      <c r="G393" s="12"/>
      <c r="H393" s="44"/>
    </row>
    <row r="394" spans="1:8" ht="15.75">
      <c r="A394" s="7"/>
      <c r="B394" s="13"/>
      <c r="C394" s="40"/>
      <c r="D394" s="27"/>
      <c r="E394" s="12"/>
      <c r="F394" s="12"/>
      <c r="G394" s="12"/>
      <c r="H394" s="44"/>
    </row>
    <row r="395" spans="1:8" ht="15.75">
      <c r="A395" s="7"/>
      <c r="B395" s="13"/>
      <c r="C395" s="40"/>
      <c r="D395" s="27"/>
      <c r="E395" s="12"/>
      <c r="F395" s="12"/>
      <c r="G395" s="12"/>
      <c r="H395" s="44"/>
    </row>
    <row r="396" spans="1:8" ht="15.75">
      <c r="A396" s="7"/>
      <c r="B396" s="13"/>
      <c r="C396" s="40"/>
      <c r="D396" s="27"/>
      <c r="E396" s="12"/>
      <c r="F396" s="12"/>
      <c r="G396" s="12"/>
      <c r="H396" s="44"/>
    </row>
    <row r="397" spans="1:8" ht="15.75">
      <c r="A397" s="7"/>
      <c r="B397" s="13"/>
      <c r="C397" s="40"/>
      <c r="D397" s="27"/>
      <c r="E397" s="12"/>
      <c r="F397" s="12"/>
      <c r="G397" s="12"/>
      <c r="H397" s="44"/>
    </row>
    <row r="398" spans="1:8" ht="15.75">
      <c r="A398" s="7"/>
      <c r="B398" s="13"/>
      <c r="C398" s="40"/>
      <c r="D398" s="27"/>
      <c r="E398" s="12"/>
      <c r="F398" s="12"/>
      <c r="G398" s="12"/>
      <c r="H398" s="44"/>
    </row>
    <row r="399" spans="1:8" ht="15.75">
      <c r="A399" s="7"/>
      <c r="B399" s="13"/>
      <c r="C399" s="40"/>
      <c r="D399" s="27"/>
      <c r="E399" s="12"/>
      <c r="F399" s="12"/>
      <c r="G399" s="12"/>
      <c r="H399" s="44"/>
    </row>
    <row r="400" spans="1:8" ht="15.75">
      <c r="A400" s="7"/>
      <c r="B400" s="13"/>
      <c r="C400" s="40"/>
      <c r="D400" s="27"/>
      <c r="E400" s="12"/>
      <c r="F400" s="12"/>
      <c r="G400" s="12"/>
      <c r="H400" s="44"/>
    </row>
    <row r="401" spans="1:8" ht="15.75">
      <c r="A401" s="7"/>
      <c r="B401" s="13"/>
      <c r="C401" s="40"/>
      <c r="D401" s="27"/>
      <c r="E401" s="12"/>
      <c r="F401" s="12"/>
      <c r="G401" s="12"/>
      <c r="H401" s="44"/>
    </row>
    <row r="402" spans="1:8" ht="15.75">
      <c r="A402" s="7"/>
      <c r="B402" s="13"/>
      <c r="C402" s="40"/>
      <c r="D402" s="27"/>
      <c r="E402" s="12"/>
      <c r="F402" s="12"/>
      <c r="G402" s="12"/>
      <c r="H402" s="44"/>
    </row>
    <row r="403" spans="1:8" ht="15.75">
      <c r="A403" s="7"/>
      <c r="B403" s="13"/>
      <c r="C403" s="40"/>
      <c r="D403" s="27"/>
      <c r="E403" s="12"/>
      <c r="F403" s="12"/>
      <c r="G403" s="12"/>
      <c r="H403" s="44"/>
    </row>
    <row r="404" spans="1:8" ht="15.75">
      <c r="A404" s="7"/>
      <c r="B404" s="13"/>
      <c r="C404" s="40"/>
      <c r="D404" s="27"/>
      <c r="E404" s="12"/>
      <c r="F404" s="12"/>
      <c r="G404" s="12"/>
      <c r="H404" s="44"/>
    </row>
    <row r="405" spans="1:8" ht="15.75">
      <c r="A405" s="7"/>
      <c r="B405" s="13"/>
      <c r="C405" s="40"/>
      <c r="D405" s="27"/>
      <c r="E405" s="12"/>
      <c r="F405" s="12"/>
      <c r="G405" s="12"/>
      <c r="H405" s="44"/>
    </row>
    <row r="406" spans="1:8" ht="15.75">
      <c r="A406" s="7"/>
      <c r="B406" s="13"/>
      <c r="C406" s="40"/>
      <c r="D406" s="27"/>
      <c r="E406" s="12"/>
      <c r="F406" s="12"/>
      <c r="G406" s="12"/>
      <c r="H406" s="44"/>
    </row>
    <row r="407" spans="1:8" ht="15.75">
      <c r="A407" s="7"/>
      <c r="B407" s="13"/>
      <c r="C407" s="40"/>
      <c r="D407" s="27"/>
      <c r="E407" s="12"/>
      <c r="F407" s="12"/>
      <c r="G407" s="12"/>
      <c r="H407" s="44"/>
    </row>
    <row r="408" spans="1:8" ht="15.75">
      <c r="A408" s="7"/>
      <c r="B408" s="13"/>
      <c r="C408" s="40"/>
      <c r="D408" s="27"/>
      <c r="E408" s="12"/>
      <c r="F408" s="12"/>
      <c r="G408" s="12"/>
      <c r="H408" s="44"/>
    </row>
    <row r="409" spans="1:8" ht="15.75">
      <c r="A409" s="7"/>
      <c r="B409" s="13"/>
      <c r="C409" s="40"/>
      <c r="D409" s="27"/>
      <c r="E409" s="12"/>
      <c r="F409" s="12"/>
      <c r="G409" s="12"/>
      <c r="H409" s="44"/>
    </row>
    <row r="410" spans="1:8" ht="15.75">
      <c r="A410" s="7"/>
      <c r="B410" s="13"/>
      <c r="C410" s="40"/>
      <c r="D410" s="27"/>
      <c r="E410" s="12"/>
      <c r="F410" s="12"/>
      <c r="G410" s="12"/>
      <c r="H410" s="44"/>
    </row>
    <row r="411" spans="1:8" ht="15.75">
      <c r="A411" s="7"/>
      <c r="B411" s="13"/>
      <c r="C411" s="40"/>
      <c r="D411" s="27"/>
      <c r="E411" s="12"/>
      <c r="F411" s="12"/>
      <c r="G411" s="12"/>
      <c r="H411" s="44"/>
    </row>
    <row r="412" spans="1:8" ht="15.75">
      <c r="A412" s="7"/>
      <c r="B412" s="13"/>
      <c r="C412" s="40"/>
      <c r="D412" s="27"/>
      <c r="E412" s="12"/>
      <c r="F412" s="12"/>
      <c r="G412" s="12"/>
      <c r="H412" s="44"/>
    </row>
    <row r="413" spans="1:8" ht="15.75">
      <c r="A413" s="7"/>
      <c r="B413" s="13"/>
      <c r="C413" s="40"/>
      <c r="D413" s="27"/>
      <c r="E413" s="12"/>
      <c r="F413" s="12"/>
      <c r="G413" s="12"/>
      <c r="H413" s="44"/>
    </row>
    <row r="414" spans="1:8" ht="15.75">
      <c r="A414" s="7"/>
      <c r="B414" s="13"/>
      <c r="C414" s="40"/>
      <c r="D414" s="27"/>
      <c r="E414" s="12"/>
      <c r="F414" s="12"/>
      <c r="G414" s="12"/>
      <c r="H414" s="44"/>
    </row>
    <row r="415" spans="1:8" ht="15.75">
      <c r="A415" s="7"/>
      <c r="B415" s="13"/>
      <c r="C415" s="40"/>
      <c r="D415" s="27"/>
      <c r="E415" s="12"/>
      <c r="F415" s="12"/>
      <c r="G415" s="12"/>
      <c r="H415" s="44"/>
    </row>
    <row r="416" spans="1:8" ht="15.75">
      <c r="A416" s="7"/>
      <c r="B416" s="13"/>
      <c r="C416" s="40"/>
      <c r="D416" s="27"/>
      <c r="E416" s="12"/>
      <c r="F416" s="12"/>
      <c r="G416" s="12"/>
      <c r="H416" s="44"/>
    </row>
    <row r="417" spans="1:8" ht="15.75">
      <c r="A417" s="7"/>
      <c r="B417" s="13"/>
      <c r="C417" s="40"/>
      <c r="D417" s="27"/>
      <c r="E417" s="12"/>
      <c r="F417" s="12"/>
      <c r="G417" s="12"/>
      <c r="H417" s="44"/>
    </row>
    <row r="418" spans="1:8" ht="15.75">
      <c r="A418" s="7"/>
      <c r="B418" s="13"/>
      <c r="C418" s="40"/>
      <c r="D418" s="27"/>
      <c r="E418" s="12"/>
      <c r="F418" s="12"/>
      <c r="G418" s="12"/>
      <c r="H418" s="44"/>
    </row>
    <row r="419" spans="1:8" ht="15.75">
      <c r="A419" s="7"/>
      <c r="B419" s="13"/>
      <c r="C419" s="40"/>
      <c r="D419" s="27"/>
      <c r="E419" s="12"/>
      <c r="F419" s="12"/>
      <c r="G419" s="12"/>
      <c r="H419" s="44"/>
    </row>
    <row r="420" spans="1:8" ht="15.75">
      <c r="A420" s="7"/>
      <c r="B420" s="13"/>
      <c r="C420" s="40"/>
      <c r="D420" s="27"/>
      <c r="E420" s="12"/>
      <c r="F420" s="12"/>
      <c r="G420" s="12"/>
      <c r="H420" s="44"/>
    </row>
    <row r="421" spans="1:8" ht="15.75">
      <c r="A421" s="7"/>
      <c r="B421" s="13"/>
      <c r="C421" s="40"/>
      <c r="D421" s="27"/>
      <c r="E421" s="12"/>
      <c r="F421" s="12"/>
      <c r="G421" s="12"/>
      <c r="H421" s="44"/>
    </row>
    <row r="422" spans="1:8" ht="15.75">
      <c r="A422" s="7"/>
      <c r="B422" s="13"/>
      <c r="C422" s="40"/>
      <c r="D422" s="27"/>
      <c r="E422" s="12"/>
      <c r="F422" s="12"/>
      <c r="G422" s="12"/>
      <c r="H422" s="44"/>
    </row>
    <row r="423" spans="1:8" ht="15.75">
      <c r="A423" s="7"/>
      <c r="B423" s="13"/>
      <c r="C423" s="40"/>
      <c r="D423" s="27"/>
      <c r="E423" s="12"/>
      <c r="F423" s="12"/>
      <c r="G423" s="12"/>
      <c r="H423" s="44"/>
    </row>
    <row r="424" spans="1:8" ht="15.75">
      <c r="A424" s="7"/>
      <c r="B424" s="13"/>
      <c r="C424" s="40"/>
      <c r="D424" s="27"/>
      <c r="E424" s="12"/>
      <c r="F424" s="12"/>
      <c r="G424" s="12"/>
      <c r="H424" s="44"/>
    </row>
    <row r="425" spans="1:8" ht="15.75">
      <c r="A425" s="7"/>
      <c r="B425" s="13"/>
      <c r="C425" s="40"/>
      <c r="D425" s="27"/>
      <c r="E425" s="12"/>
      <c r="F425" s="12"/>
      <c r="G425" s="12"/>
      <c r="H425" s="44"/>
    </row>
    <row r="426" spans="1:8" ht="15.75">
      <c r="A426" s="7"/>
      <c r="B426" s="13"/>
      <c r="C426" s="40"/>
      <c r="D426" s="27"/>
      <c r="E426" s="12"/>
      <c r="F426" s="12"/>
      <c r="G426" s="12"/>
      <c r="H426" s="44"/>
    </row>
    <row r="427" spans="1:8" ht="15.75">
      <c r="A427" s="7"/>
      <c r="B427" s="13"/>
      <c r="C427" s="40"/>
      <c r="D427" s="28"/>
      <c r="E427" s="12"/>
      <c r="F427" s="12"/>
      <c r="G427" s="12"/>
      <c r="H427" s="44"/>
    </row>
    <row r="428" spans="1:8" ht="15.75">
      <c r="A428" s="7"/>
      <c r="B428" s="13"/>
      <c r="C428" s="40"/>
      <c r="D428" s="28"/>
      <c r="E428" s="12"/>
      <c r="F428" s="12"/>
      <c r="G428" s="12"/>
      <c r="H428" s="44"/>
    </row>
    <row r="429" spans="1:8" ht="15.75">
      <c r="A429" s="7"/>
      <c r="B429" s="13"/>
      <c r="C429" s="40"/>
      <c r="D429" s="28"/>
      <c r="E429" s="12"/>
      <c r="F429" s="12"/>
      <c r="G429" s="12"/>
      <c r="H429" s="44"/>
    </row>
    <row r="430" spans="1:8" ht="15.75">
      <c r="A430" s="7"/>
      <c r="B430" s="13"/>
      <c r="C430" s="40"/>
      <c r="D430" s="28"/>
      <c r="E430" s="12"/>
      <c r="F430" s="12"/>
      <c r="G430" s="12"/>
      <c r="H430" s="44"/>
    </row>
    <row r="431" spans="1:8" ht="15.75">
      <c r="A431" s="7"/>
      <c r="B431" s="13"/>
      <c r="C431" s="40"/>
      <c r="D431" s="28"/>
      <c r="E431" s="12"/>
      <c r="F431" s="12"/>
      <c r="G431" s="12"/>
      <c r="H431" s="44"/>
    </row>
    <row r="432" spans="1:8" ht="15.75">
      <c r="A432" s="7"/>
      <c r="B432" s="13"/>
      <c r="C432" s="40"/>
      <c r="D432" s="28"/>
      <c r="E432" s="12"/>
      <c r="F432" s="12"/>
      <c r="G432" s="12"/>
      <c r="H432" s="44"/>
    </row>
    <row r="433" spans="1:8" ht="15.75">
      <c r="A433" s="7"/>
      <c r="B433" s="13"/>
      <c r="C433" s="40"/>
      <c r="D433" s="28"/>
      <c r="E433" s="12"/>
      <c r="F433" s="12"/>
      <c r="G433" s="12"/>
      <c r="H433" s="44"/>
    </row>
    <row r="434" spans="1:8" ht="15.75">
      <c r="A434" s="7"/>
      <c r="B434" s="13"/>
      <c r="C434" s="40"/>
      <c r="D434" s="28"/>
      <c r="E434" s="12"/>
      <c r="F434" s="12"/>
      <c r="G434" s="12"/>
      <c r="H434" s="44"/>
    </row>
    <row r="435" spans="1:8" ht="15.75">
      <c r="A435" s="7"/>
      <c r="B435" s="13"/>
      <c r="C435" s="40"/>
      <c r="D435" s="28"/>
      <c r="E435" s="12"/>
      <c r="F435" s="12"/>
      <c r="G435" s="12"/>
      <c r="H435" s="44"/>
    </row>
    <row r="436" spans="1:8" ht="15.75">
      <c r="A436" s="7"/>
      <c r="B436" s="13"/>
      <c r="C436" s="40"/>
      <c r="D436" s="28"/>
      <c r="E436" s="12"/>
      <c r="F436" s="12"/>
      <c r="G436" s="12"/>
      <c r="H436" s="44"/>
    </row>
    <row r="437" spans="1:8" ht="15.75">
      <c r="A437" s="7"/>
      <c r="B437" s="13"/>
      <c r="C437" s="40"/>
      <c r="D437" s="28"/>
      <c r="E437" s="12"/>
      <c r="F437" s="12"/>
      <c r="G437" s="12"/>
      <c r="H437" s="44"/>
    </row>
    <row r="438" spans="1:8" ht="15.75">
      <c r="A438" s="7"/>
      <c r="B438" s="13"/>
      <c r="C438" s="40"/>
      <c r="D438" s="28"/>
      <c r="E438" s="12"/>
      <c r="F438" s="12"/>
      <c r="G438" s="12"/>
      <c r="H438" s="44"/>
    </row>
    <row r="439" spans="1:8" ht="15.75">
      <c r="A439" s="7"/>
      <c r="B439" s="13"/>
      <c r="C439" s="40"/>
      <c r="D439" s="28"/>
      <c r="E439" s="12"/>
      <c r="F439" s="12"/>
      <c r="G439" s="12"/>
      <c r="H439" s="44"/>
    </row>
    <row r="440" spans="1:8" ht="15.75">
      <c r="A440" s="7"/>
      <c r="B440" s="13"/>
      <c r="C440" s="40"/>
      <c r="D440" s="28"/>
      <c r="E440" s="12"/>
      <c r="F440" s="12"/>
      <c r="G440" s="12"/>
      <c r="H440" s="44"/>
    </row>
    <row r="441" spans="1:8" ht="15.75">
      <c r="A441" s="7"/>
      <c r="B441" s="13"/>
      <c r="C441" s="40"/>
      <c r="D441" s="28"/>
      <c r="E441" s="12"/>
      <c r="F441" s="12"/>
      <c r="G441" s="12"/>
      <c r="H441" s="44"/>
    </row>
    <row r="442" spans="1:8" ht="15.75">
      <c r="A442" s="7"/>
      <c r="B442" s="13"/>
      <c r="C442" s="40"/>
      <c r="D442" s="28"/>
      <c r="E442" s="12"/>
      <c r="F442" s="12"/>
      <c r="G442" s="12"/>
      <c r="H442" s="44"/>
    </row>
    <row r="443" spans="1:8" ht="15.75">
      <c r="A443" s="7"/>
      <c r="B443" s="13"/>
      <c r="C443" s="40"/>
      <c r="D443" s="28"/>
      <c r="E443" s="12"/>
      <c r="F443" s="12"/>
      <c r="G443" s="12"/>
      <c r="H443" s="44"/>
    </row>
    <row r="444" spans="1:8" ht="15.75">
      <c r="A444" s="7"/>
      <c r="B444" s="13"/>
      <c r="C444" s="40"/>
      <c r="D444" s="28"/>
      <c r="E444" s="12"/>
      <c r="F444" s="12"/>
      <c r="G444" s="12"/>
      <c r="H444" s="44"/>
    </row>
    <row r="445" spans="1:8" ht="15.75">
      <c r="A445" s="7"/>
      <c r="B445" s="13"/>
      <c r="C445" s="40"/>
      <c r="D445" s="28"/>
      <c r="E445" s="12"/>
      <c r="F445" s="12"/>
      <c r="G445" s="12"/>
      <c r="H445" s="44"/>
    </row>
    <row r="446" spans="1:8" ht="15.75">
      <c r="A446" s="7"/>
      <c r="B446" s="13"/>
      <c r="C446" s="40"/>
      <c r="D446" s="28"/>
      <c r="E446" s="12"/>
      <c r="F446" s="12"/>
      <c r="G446" s="12"/>
      <c r="H446" s="44"/>
    </row>
    <row r="447" spans="1:8" ht="15.75">
      <c r="A447" s="7"/>
      <c r="B447" s="13"/>
      <c r="C447" s="40"/>
      <c r="D447" s="28"/>
      <c r="E447" s="12"/>
      <c r="F447" s="12"/>
      <c r="G447" s="12"/>
      <c r="H447" s="44"/>
    </row>
    <row r="448" spans="1:8" ht="15.75">
      <c r="A448" s="7"/>
      <c r="B448" s="13"/>
      <c r="C448" s="40"/>
      <c r="D448" s="28"/>
      <c r="E448" s="12"/>
      <c r="F448" s="12"/>
      <c r="G448" s="12"/>
      <c r="H448" s="44"/>
    </row>
    <row r="449" spans="1:8" ht="15.75">
      <c r="A449" s="7"/>
      <c r="B449" s="13"/>
      <c r="C449" s="40"/>
      <c r="D449" s="28"/>
      <c r="E449" s="12"/>
      <c r="F449" s="12"/>
      <c r="G449" s="12"/>
      <c r="H449" s="44"/>
    </row>
    <row r="450" spans="1:8" ht="15.75">
      <c r="A450" s="7"/>
      <c r="B450" s="13"/>
      <c r="C450" s="40"/>
      <c r="D450" s="28"/>
      <c r="E450" s="12"/>
      <c r="F450" s="12"/>
      <c r="G450" s="12"/>
      <c r="H450" s="44"/>
    </row>
    <row r="451" spans="1:8" ht="15.75">
      <c r="A451" s="7"/>
      <c r="B451" s="13"/>
      <c r="C451" s="40"/>
      <c r="D451" s="28"/>
      <c r="E451" s="12"/>
      <c r="F451" s="12"/>
      <c r="G451" s="12"/>
      <c r="H451" s="44"/>
    </row>
    <row r="452" spans="1:8" ht="15.75">
      <c r="A452" s="7"/>
      <c r="B452" s="13"/>
      <c r="C452" s="40"/>
      <c r="D452" s="28"/>
      <c r="E452" s="12"/>
      <c r="F452" s="12"/>
      <c r="G452" s="12"/>
      <c r="H452" s="44"/>
    </row>
    <row r="453" spans="1:8" ht="15.75">
      <c r="A453" s="7"/>
      <c r="B453" s="13"/>
      <c r="C453" s="40"/>
      <c r="D453" s="28"/>
      <c r="E453" s="12"/>
      <c r="F453" s="12"/>
      <c r="G453" s="12"/>
      <c r="H453" s="44"/>
    </row>
    <row r="454" spans="1:8" ht="15.75">
      <c r="A454" s="7"/>
      <c r="B454" s="13"/>
      <c r="C454" s="40"/>
      <c r="D454" s="28"/>
      <c r="E454" s="12"/>
      <c r="F454" s="12"/>
      <c r="G454" s="12"/>
      <c r="H454" s="44"/>
    </row>
    <row r="455" spans="1:8" ht="15.75">
      <c r="A455" s="7"/>
      <c r="B455" s="13"/>
      <c r="C455" s="40"/>
      <c r="D455" s="28"/>
      <c r="E455" s="12"/>
      <c r="F455" s="12"/>
      <c r="G455" s="12"/>
      <c r="H455" s="44"/>
    </row>
    <row r="456" spans="1:8" ht="15.75">
      <c r="A456" s="7"/>
      <c r="B456" s="13"/>
      <c r="C456" s="40"/>
      <c r="D456" s="28"/>
      <c r="E456" s="12"/>
      <c r="F456" s="12"/>
      <c r="G456" s="12"/>
      <c r="H456" s="44"/>
    </row>
    <row r="457" spans="1:8" ht="15.75">
      <c r="A457" s="7"/>
      <c r="B457" s="13"/>
      <c r="C457" s="40"/>
      <c r="D457" s="28"/>
      <c r="E457" s="12"/>
      <c r="F457" s="12"/>
      <c r="G457" s="12"/>
      <c r="H457" s="44"/>
    </row>
    <row r="458" spans="1:8" ht="15.75">
      <c r="A458" s="7"/>
      <c r="B458" s="13"/>
      <c r="C458" s="40"/>
      <c r="D458" s="28"/>
      <c r="E458" s="12"/>
      <c r="F458" s="12"/>
      <c r="G458" s="12"/>
      <c r="H458" s="44"/>
    </row>
    <row r="459" spans="1:8" ht="15.75">
      <c r="A459" s="7"/>
      <c r="B459" s="13"/>
      <c r="C459" s="40"/>
      <c r="D459" s="28"/>
      <c r="E459" s="12"/>
      <c r="F459" s="12"/>
      <c r="G459" s="12"/>
      <c r="H459" s="44"/>
    </row>
    <row r="460" spans="1:8" ht="15.75">
      <c r="A460" s="7"/>
      <c r="B460" s="13"/>
      <c r="C460" s="40"/>
      <c r="D460" s="28"/>
      <c r="E460" s="12"/>
      <c r="F460" s="12"/>
      <c r="G460" s="12"/>
      <c r="H460" s="44"/>
    </row>
    <row r="461" spans="1:8" ht="15.75">
      <c r="A461" s="7"/>
      <c r="B461" s="13"/>
      <c r="C461" s="40"/>
      <c r="D461" s="28"/>
      <c r="E461" s="12"/>
      <c r="F461" s="12"/>
      <c r="G461" s="12"/>
      <c r="H461" s="44"/>
    </row>
    <row r="462" spans="1:8" ht="15.75">
      <c r="A462" s="7"/>
      <c r="B462" s="13"/>
      <c r="C462" s="40"/>
      <c r="D462" s="28"/>
      <c r="E462" s="12"/>
      <c r="F462" s="12"/>
      <c r="G462" s="12"/>
      <c r="H462" s="44"/>
    </row>
    <row r="463" spans="1:8" ht="15.75">
      <c r="A463" s="7"/>
      <c r="B463" s="13"/>
      <c r="C463" s="40"/>
      <c r="D463" s="28"/>
      <c r="E463" s="12"/>
      <c r="F463" s="12"/>
      <c r="G463" s="12"/>
      <c r="H463" s="44"/>
    </row>
    <row r="464" spans="1:8" ht="15.75">
      <c r="A464" s="7"/>
      <c r="B464" s="13"/>
      <c r="C464" s="40"/>
      <c r="D464" s="28"/>
      <c r="E464" s="12"/>
      <c r="F464" s="12"/>
      <c r="G464" s="12"/>
      <c r="H464" s="44"/>
    </row>
    <row r="465" spans="1:8" ht="15.75">
      <c r="A465" s="7"/>
      <c r="B465" s="13"/>
      <c r="C465" s="40"/>
      <c r="D465" s="28"/>
      <c r="E465" s="12"/>
      <c r="F465" s="12"/>
      <c r="G465" s="12"/>
      <c r="H465" s="44"/>
    </row>
    <row r="466" spans="1:8" ht="15.75">
      <c r="A466" s="7"/>
      <c r="B466" s="13"/>
      <c r="C466" s="40"/>
      <c r="D466" s="28"/>
      <c r="E466" s="12"/>
      <c r="F466" s="12"/>
      <c r="G466" s="12"/>
      <c r="H466" s="44"/>
    </row>
    <row r="467" spans="1:8" ht="15.75">
      <c r="A467" s="7"/>
      <c r="B467" s="13"/>
      <c r="C467" s="40"/>
      <c r="D467" s="28"/>
      <c r="E467" s="12"/>
      <c r="F467" s="12"/>
      <c r="G467" s="12"/>
      <c r="H467" s="44"/>
    </row>
    <row r="468" spans="1:8" ht="15.75">
      <c r="A468" s="7"/>
      <c r="B468" s="13"/>
      <c r="C468" s="40"/>
      <c r="D468" s="28"/>
      <c r="E468" s="12"/>
      <c r="F468" s="12"/>
      <c r="G468" s="12"/>
      <c r="H468" s="44"/>
    </row>
    <row r="469" spans="1:8" ht="15.75">
      <c r="A469" s="7"/>
      <c r="B469" s="13"/>
      <c r="C469" s="40"/>
      <c r="D469" s="28"/>
      <c r="E469" s="12"/>
      <c r="F469" s="12"/>
      <c r="G469" s="12"/>
      <c r="H469" s="44"/>
    </row>
    <row r="470" spans="1:8" ht="15.75">
      <c r="A470" s="7"/>
      <c r="B470" s="13"/>
      <c r="C470" s="40"/>
      <c r="D470" s="28"/>
      <c r="E470" s="12"/>
      <c r="F470" s="12"/>
      <c r="G470" s="12"/>
      <c r="H470" s="44"/>
    </row>
    <row r="471" spans="1:8" ht="15.75">
      <c r="A471" s="7"/>
      <c r="B471" s="13"/>
      <c r="C471" s="40"/>
      <c r="D471" s="28"/>
      <c r="E471" s="12"/>
      <c r="F471" s="12"/>
      <c r="G471" s="12"/>
      <c r="H471" s="44"/>
    </row>
    <row r="472" spans="1:8" ht="15.75">
      <c r="A472" s="7"/>
      <c r="B472" s="13"/>
      <c r="C472" s="40"/>
      <c r="D472" s="28"/>
      <c r="E472" s="12"/>
      <c r="F472" s="12"/>
      <c r="G472" s="12"/>
      <c r="H472" s="44"/>
    </row>
    <row r="473" spans="1:8" ht="15.75">
      <c r="A473" s="7"/>
      <c r="B473" s="13"/>
      <c r="C473" s="40"/>
      <c r="D473" s="28"/>
      <c r="E473" s="12"/>
      <c r="F473" s="12"/>
      <c r="G473" s="12"/>
      <c r="H473" s="44"/>
    </row>
    <row r="474" spans="1:8" ht="15.75">
      <c r="A474" s="7"/>
      <c r="B474" s="13"/>
      <c r="C474" s="40"/>
      <c r="D474" s="28"/>
      <c r="E474" s="12"/>
      <c r="F474" s="12"/>
      <c r="G474" s="12"/>
      <c r="H474" s="44"/>
    </row>
    <row r="475" spans="1:8" ht="15.75">
      <c r="A475" s="7"/>
      <c r="B475" s="13"/>
      <c r="C475" s="40"/>
      <c r="D475" s="28"/>
      <c r="E475" s="12"/>
      <c r="F475" s="12"/>
      <c r="G475" s="12"/>
      <c r="H475" s="44"/>
    </row>
    <row r="476" spans="1:8" ht="15.75">
      <c r="A476" s="7"/>
      <c r="B476" s="13"/>
      <c r="C476" s="40"/>
      <c r="D476" s="28"/>
      <c r="E476" s="12"/>
      <c r="F476" s="12"/>
      <c r="G476" s="12"/>
      <c r="H476" s="44"/>
    </row>
    <row r="477" spans="1:8" ht="15.75">
      <c r="A477" s="7"/>
      <c r="B477" s="13"/>
      <c r="C477" s="40"/>
      <c r="D477" s="28"/>
      <c r="E477" s="12"/>
      <c r="F477" s="12"/>
      <c r="G477" s="12"/>
      <c r="H477" s="44"/>
    </row>
    <row r="478" spans="1:8" ht="15.75">
      <c r="A478" s="7"/>
      <c r="B478" s="13"/>
      <c r="C478" s="40"/>
      <c r="D478" s="28"/>
      <c r="E478" s="12"/>
      <c r="F478" s="12"/>
      <c r="G478" s="12"/>
      <c r="H478" s="44"/>
    </row>
    <row r="479" spans="1:8" ht="15.75">
      <c r="A479" s="7"/>
      <c r="B479" s="13"/>
      <c r="C479" s="40"/>
      <c r="D479" s="28"/>
      <c r="E479" s="12"/>
      <c r="F479" s="12"/>
      <c r="G479" s="12"/>
      <c r="H479" s="44"/>
    </row>
    <row r="480" spans="1:8" ht="15.75">
      <c r="A480" s="7"/>
      <c r="B480" s="13"/>
      <c r="C480" s="40"/>
      <c r="D480" s="28"/>
      <c r="E480" s="12"/>
      <c r="F480" s="12"/>
      <c r="G480" s="12"/>
      <c r="H480" s="44"/>
    </row>
    <row r="481" spans="1:8" ht="15.75">
      <c r="A481" s="7"/>
      <c r="B481" s="13"/>
      <c r="C481" s="40"/>
      <c r="D481" s="28"/>
      <c r="E481" s="12"/>
      <c r="F481" s="12"/>
      <c r="G481" s="12"/>
      <c r="H481" s="44"/>
    </row>
    <row r="482" spans="1:8" ht="15.75">
      <c r="A482" s="7"/>
      <c r="B482" s="13"/>
      <c r="C482" s="40"/>
      <c r="D482" s="28"/>
      <c r="E482" s="12"/>
      <c r="F482" s="12"/>
      <c r="G482" s="12"/>
      <c r="H482" s="44"/>
    </row>
    <row r="483" spans="1:8" ht="15.75">
      <c r="A483" s="7"/>
      <c r="B483" s="13"/>
      <c r="C483" s="40"/>
      <c r="D483" s="28"/>
      <c r="E483" s="12"/>
      <c r="F483" s="12"/>
      <c r="G483" s="12"/>
      <c r="H483" s="44"/>
    </row>
    <row r="484" spans="1:8" ht="15.75">
      <c r="A484" s="7"/>
      <c r="B484" s="13"/>
      <c r="C484" s="40"/>
      <c r="D484" s="28"/>
      <c r="E484" s="12"/>
      <c r="F484" s="12"/>
      <c r="G484" s="12"/>
      <c r="H484" s="44"/>
    </row>
    <row r="485" spans="1:8" ht="15.75">
      <c r="A485" s="7"/>
      <c r="B485" s="13"/>
      <c r="C485" s="40"/>
      <c r="D485" s="28"/>
      <c r="E485" s="12"/>
      <c r="F485" s="12"/>
      <c r="G485" s="12"/>
      <c r="H485" s="44"/>
    </row>
    <row r="486" spans="1:8" ht="15.75">
      <c r="A486" s="7"/>
      <c r="B486" s="13"/>
      <c r="C486" s="40"/>
      <c r="D486" s="28"/>
      <c r="E486" s="12"/>
      <c r="F486" s="12"/>
      <c r="G486" s="12"/>
      <c r="H486" s="44"/>
    </row>
    <row r="487" spans="1:8" ht="15.75">
      <c r="A487" s="7"/>
      <c r="B487" s="13"/>
      <c r="C487" s="40"/>
      <c r="D487" s="28"/>
      <c r="E487" s="12"/>
      <c r="F487" s="12"/>
      <c r="G487" s="12"/>
      <c r="H487" s="44"/>
    </row>
    <row r="488" spans="1:8" ht="15.75">
      <c r="A488" s="7"/>
      <c r="B488" s="13"/>
      <c r="C488" s="40"/>
      <c r="D488" s="28"/>
      <c r="E488" s="12"/>
      <c r="F488" s="12"/>
      <c r="G488" s="12"/>
      <c r="H488" s="44"/>
    </row>
    <row r="489" spans="1:8" ht="15.75">
      <c r="A489" s="7"/>
      <c r="B489" s="13"/>
      <c r="C489" s="40"/>
      <c r="D489" s="28"/>
      <c r="E489" s="12"/>
      <c r="F489" s="12"/>
      <c r="G489" s="12"/>
      <c r="H489" s="44"/>
    </row>
    <row r="490" spans="1:8" ht="15.75">
      <c r="A490" s="7"/>
      <c r="B490" s="13"/>
      <c r="C490" s="40"/>
      <c r="D490" s="28"/>
      <c r="E490" s="12"/>
      <c r="F490" s="12"/>
      <c r="G490" s="12"/>
      <c r="H490" s="44"/>
    </row>
    <row r="491" spans="1:8" ht="15.75">
      <c r="A491" s="7"/>
      <c r="B491" s="13"/>
      <c r="C491" s="40"/>
      <c r="D491" s="28"/>
      <c r="E491" s="12"/>
      <c r="F491" s="12"/>
      <c r="G491" s="12"/>
      <c r="H491" s="44"/>
    </row>
    <row r="492" spans="1:8" ht="15.75">
      <c r="A492" s="7"/>
      <c r="B492" s="13"/>
      <c r="C492" s="40"/>
      <c r="D492" s="28"/>
      <c r="E492" s="12"/>
      <c r="F492" s="12"/>
      <c r="G492" s="12"/>
      <c r="H492" s="44"/>
    </row>
    <row r="493" spans="1:8" ht="15.75">
      <c r="A493" s="7"/>
      <c r="B493" s="13"/>
      <c r="C493" s="40"/>
      <c r="D493" s="28"/>
      <c r="E493" s="12"/>
      <c r="F493" s="12"/>
      <c r="G493" s="12"/>
      <c r="H493" s="44"/>
    </row>
    <row r="494" spans="1:8" ht="15.75">
      <c r="A494" s="7"/>
      <c r="B494" s="13"/>
      <c r="C494" s="40"/>
      <c r="D494" s="28"/>
      <c r="E494" s="12"/>
      <c r="F494" s="12"/>
      <c r="G494" s="12"/>
      <c r="H494" s="44"/>
    </row>
    <row r="495" spans="1:8" ht="15.75">
      <c r="A495" s="7"/>
      <c r="B495" s="13"/>
      <c r="C495" s="40"/>
      <c r="D495" s="28"/>
      <c r="E495" s="12"/>
      <c r="F495" s="12"/>
      <c r="G495" s="12"/>
      <c r="H495" s="44"/>
    </row>
    <row r="496" spans="1:8" ht="15.75">
      <c r="A496" s="7"/>
      <c r="B496" s="13"/>
      <c r="C496" s="40"/>
      <c r="D496" s="28"/>
      <c r="E496" s="12"/>
      <c r="F496" s="12"/>
      <c r="G496" s="12"/>
      <c r="H496" s="44"/>
    </row>
    <row r="497" spans="1:8" ht="15.75">
      <c r="A497" s="7"/>
      <c r="B497" s="13"/>
      <c r="C497" s="40"/>
      <c r="D497" s="28"/>
      <c r="E497" s="12"/>
      <c r="F497" s="12"/>
      <c r="G497" s="12"/>
      <c r="H497" s="44"/>
    </row>
    <row r="498" spans="1:8" ht="15.75">
      <c r="A498" s="7"/>
      <c r="B498" s="13"/>
      <c r="C498" s="40"/>
      <c r="D498" s="28"/>
      <c r="E498" s="12"/>
      <c r="F498" s="12"/>
      <c r="G498" s="12"/>
      <c r="H498" s="44"/>
    </row>
    <row r="499" spans="1:8" ht="15.75">
      <c r="A499" s="7"/>
      <c r="B499" s="13"/>
      <c r="C499" s="40"/>
      <c r="D499" s="28"/>
      <c r="E499" s="12"/>
      <c r="F499" s="12"/>
      <c r="G499" s="12"/>
      <c r="H499" s="44"/>
    </row>
    <row r="500" spans="1:8" ht="15.75">
      <c r="A500" s="7"/>
      <c r="B500" s="13"/>
      <c r="C500" s="40"/>
      <c r="D500" s="28"/>
      <c r="E500" s="12"/>
      <c r="F500" s="12"/>
      <c r="G500" s="12"/>
      <c r="H500" s="44"/>
    </row>
    <row r="501" spans="1:8" ht="15.75">
      <c r="A501" s="7"/>
      <c r="B501" s="13"/>
      <c r="C501" s="40"/>
      <c r="D501" s="28"/>
      <c r="E501" s="12"/>
      <c r="F501" s="12"/>
      <c r="G501" s="12"/>
      <c r="H501" s="44"/>
    </row>
    <row r="502" spans="1:8" ht="15.75">
      <c r="A502" s="7"/>
      <c r="B502" s="13"/>
      <c r="C502" s="40"/>
      <c r="D502" s="28"/>
      <c r="E502" s="12"/>
      <c r="F502" s="12"/>
      <c r="G502" s="12"/>
      <c r="H502" s="44"/>
    </row>
    <row r="503" spans="1:8" ht="15.75">
      <c r="A503" s="7"/>
      <c r="B503" s="13"/>
      <c r="C503" s="40"/>
      <c r="D503" s="28"/>
      <c r="E503" s="12"/>
      <c r="F503" s="12"/>
      <c r="G503" s="12"/>
      <c r="H503" s="44"/>
    </row>
    <row r="504" spans="1:8" ht="15.75">
      <c r="A504" s="7"/>
      <c r="B504" s="13"/>
      <c r="C504" s="40"/>
      <c r="D504" s="28"/>
      <c r="E504" s="12"/>
      <c r="F504" s="12"/>
      <c r="G504" s="12"/>
      <c r="H504" s="44"/>
    </row>
    <row r="505" spans="1:8" ht="15.75">
      <c r="A505" s="7"/>
      <c r="B505" s="13"/>
      <c r="C505" s="40"/>
      <c r="D505" s="28"/>
      <c r="E505" s="12"/>
      <c r="F505" s="12"/>
      <c r="G505" s="12"/>
      <c r="H505" s="44"/>
    </row>
    <row r="506" spans="1:8" ht="15.75">
      <c r="A506" s="7"/>
      <c r="B506" s="13"/>
      <c r="C506" s="40"/>
      <c r="D506" s="28"/>
      <c r="E506" s="12"/>
      <c r="F506" s="12"/>
      <c r="G506" s="12"/>
      <c r="H506" s="44"/>
    </row>
    <row r="507" spans="1:8" ht="15.75">
      <c r="A507" s="7"/>
      <c r="B507" s="13"/>
      <c r="C507" s="40"/>
      <c r="D507" s="28"/>
      <c r="E507" s="12"/>
      <c r="F507" s="12"/>
      <c r="G507" s="12"/>
      <c r="H507" s="44"/>
    </row>
    <row r="508" spans="1:8" ht="15.75">
      <c r="A508" s="7"/>
      <c r="B508" s="13"/>
      <c r="C508" s="40"/>
      <c r="D508" s="28"/>
      <c r="E508" s="12"/>
      <c r="F508" s="12"/>
      <c r="G508" s="12"/>
      <c r="H508" s="44"/>
    </row>
    <row r="509" spans="1:8" ht="15.75">
      <c r="A509" s="7"/>
      <c r="B509" s="13"/>
      <c r="C509" s="40"/>
      <c r="D509" s="28"/>
      <c r="E509" s="12"/>
      <c r="F509" s="12"/>
      <c r="G509" s="12"/>
      <c r="H509" s="44"/>
    </row>
    <row r="510" spans="1:8" ht="15.75">
      <c r="A510" s="7"/>
      <c r="B510" s="13"/>
      <c r="C510" s="40"/>
      <c r="D510" s="28"/>
      <c r="E510" s="12"/>
      <c r="F510" s="12"/>
      <c r="G510" s="12"/>
      <c r="H510" s="44"/>
    </row>
    <row r="511" spans="1:8" ht="15.75">
      <c r="A511" s="7"/>
      <c r="B511" s="13"/>
      <c r="C511" s="40"/>
      <c r="D511" s="28"/>
      <c r="E511" s="12"/>
      <c r="F511" s="12"/>
      <c r="G511" s="12"/>
      <c r="H511" s="44"/>
    </row>
    <row r="512" spans="1:8" ht="15.75">
      <c r="A512" s="7"/>
      <c r="B512" s="13"/>
      <c r="C512" s="40"/>
      <c r="D512" s="28"/>
      <c r="E512" s="12"/>
      <c r="F512" s="12"/>
      <c r="G512" s="12"/>
      <c r="H512" s="44"/>
    </row>
    <row r="513" spans="1:8" ht="15.75">
      <c r="A513" s="7"/>
      <c r="B513" s="13"/>
      <c r="C513" s="40"/>
      <c r="D513" s="28"/>
      <c r="E513" s="12"/>
      <c r="F513" s="12"/>
      <c r="G513" s="12"/>
      <c r="H513" s="44"/>
    </row>
    <row r="514" spans="1:8" ht="15.75">
      <c r="A514" s="7"/>
      <c r="B514" s="13"/>
      <c r="C514" s="40"/>
      <c r="D514" s="28"/>
      <c r="E514" s="12"/>
      <c r="F514" s="12"/>
      <c r="G514" s="12"/>
      <c r="H514" s="44"/>
    </row>
    <row r="515" spans="1:8" ht="15.75">
      <c r="A515" s="7"/>
      <c r="B515" s="13"/>
      <c r="C515" s="40"/>
      <c r="D515" s="28"/>
      <c r="E515" s="12"/>
      <c r="F515" s="12"/>
      <c r="G515" s="12"/>
      <c r="H515" s="44"/>
    </row>
    <row r="516" spans="1:8" ht="15.75">
      <c r="A516" s="7"/>
      <c r="B516" s="13"/>
      <c r="C516" s="40"/>
      <c r="D516" s="28"/>
      <c r="E516" s="12"/>
      <c r="F516" s="12"/>
      <c r="G516" s="12"/>
      <c r="H516" s="44"/>
    </row>
    <row r="517" spans="1:8" ht="15.75">
      <c r="A517" s="7"/>
      <c r="B517" s="13"/>
      <c r="C517" s="40"/>
      <c r="D517" s="28"/>
      <c r="E517" s="12"/>
      <c r="F517" s="12"/>
      <c r="G517" s="12"/>
      <c r="H517" s="44"/>
    </row>
    <row r="518" spans="1:8" ht="15.75">
      <c r="A518" s="7"/>
      <c r="B518" s="13"/>
      <c r="C518" s="40"/>
      <c r="D518" s="28"/>
      <c r="E518" s="12"/>
      <c r="F518" s="12"/>
      <c r="G518" s="12"/>
      <c r="H518" s="44"/>
    </row>
    <row r="519" spans="1:8" ht="15.75">
      <c r="A519" s="7"/>
      <c r="B519" s="13"/>
      <c r="C519" s="40"/>
      <c r="D519" s="28"/>
      <c r="E519" s="12"/>
      <c r="F519" s="12"/>
      <c r="G519" s="12"/>
      <c r="H519" s="44"/>
    </row>
    <row r="520" spans="1:8" ht="15.75">
      <c r="A520" s="7"/>
      <c r="B520" s="13"/>
      <c r="C520" s="40"/>
      <c r="D520" s="28"/>
      <c r="E520" s="12"/>
      <c r="F520" s="12"/>
      <c r="G520" s="12"/>
      <c r="H520" s="44"/>
    </row>
    <row r="521" spans="1:8" ht="15.75">
      <c r="A521" s="7"/>
      <c r="B521" s="13"/>
      <c r="C521" s="40"/>
      <c r="D521" s="28"/>
      <c r="E521" s="12"/>
      <c r="F521" s="12"/>
      <c r="G521" s="12"/>
      <c r="H521" s="44"/>
    </row>
    <row r="522" spans="1:8" ht="15.75">
      <c r="A522" s="7"/>
      <c r="B522" s="13"/>
      <c r="C522" s="40"/>
      <c r="D522" s="28"/>
      <c r="E522" s="12"/>
      <c r="F522" s="12"/>
      <c r="G522" s="12"/>
      <c r="H522" s="44"/>
    </row>
    <row r="523" spans="1:8" ht="15.75">
      <c r="A523" s="7"/>
      <c r="B523" s="13"/>
      <c r="C523" s="40"/>
      <c r="D523" s="28"/>
      <c r="E523" s="12"/>
      <c r="F523" s="12"/>
      <c r="G523" s="12"/>
      <c r="H523" s="44"/>
    </row>
    <row r="524" spans="1:8" ht="15.75">
      <c r="A524" s="7"/>
      <c r="B524" s="13"/>
      <c r="C524" s="40"/>
      <c r="D524" s="28"/>
      <c r="E524" s="12"/>
      <c r="F524" s="12"/>
      <c r="G524" s="12"/>
      <c r="H524" s="44"/>
    </row>
    <row r="525" spans="1:8" ht="15.75">
      <c r="A525" s="7"/>
      <c r="B525" s="13"/>
      <c r="C525" s="40"/>
      <c r="D525" s="28"/>
      <c r="E525" s="12"/>
      <c r="F525" s="12"/>
      <c r="G525" s="12"/>
      <c r="H525" s="44"/>
    </row>
    <row r="526" spans="1:8" ht="15.75">
      <c r="A526" s="7"/>
      <c r="B526" s="13"/>
      <c r="C526" s="40"/>
      <c r="D526" s="28"/>
      <c r="E526" s="12"/>
      <c r="F526" s="12"/>
      <c r="G526" s="12"/>
      <c r="H526" s="44"/>
    </row>
    <row r="527" spans="1:8" ht="15.75">
      <c r="A527" s="7"/>
      <c r="B527" s="13"/>
      <c r="C527" s="40"/>
      <c r="D527" s="28"/>
      <c r="E527" s="12"/>
      <c r="F527" s="12"/>
      <c r="G527" s="12"/>
      <c r="H527" s="44"/>
    </row>
    <row r="528" spans="1:8" ht="15.75">
      <c r="A528" s="7"/>
      <c r="B528" s="13"/>
      <c r="C528" s="40"/>
      <c r="D528" s="28"/>
      <c r="E528" s="12"/>
      <c r="F528" s="12"/>
      <c r="G528" s="12"/>
      <c r="H528" s="44"/>
    </row>
    <row r="529" spans="1:8" ht="15.75">
      <c r="A529" s="7"/>
      <c r="B529" s="13"/>
      <c r="C529" s="40"/>
      <c r="D529" s="28"/>
      <c r="E529" s="12"/>
      <c r="F529" s="12"/>
      <c r="G529" s="12"/>
      <c r="H529" s="44"/>
    </row>
    <row r="530" spans="1:8" ht="15.75">
      <c r="A530" s="7"/>
      <c r="B530" s="13"/>
      <c r="C530" s="40"/>
      <c r="D530" s="28"/>
      <c r="E530" s="12"/>
      <c r="F530" s="12"/>
      <c r="G530" s="12"/>
      <c r="H530" s="44"/>
    </row>
    <row r="531" spans="1:8" ht="15.75">
      <c r="A531" s="7"/>
      <c r="B531" s="13"/>
      <c r="C531" s="40"/>
      <c r="D531" s="28"/>
      <c r="E531" s="12"/>
      <c r="F531" s="12"/>
      <c r="G531" s="12"/>
      <c r="H531" s="44"/>
    </row>
    <row r="532" spans="1:8" ht="15.75">
      <c r="A532" s="7"/>
      <c r="B532" s="13"/>
      <c r="C532" s="40"/>
      <c r="D532" s="28"/>
      <c r="E532" s="12"/>
      <c r="F532" s="12"/>
      <c r="G532" s="12"/>
      <c r="H532" s="44"/>
    </row>
    <row r="533" spans="1:8" ht="15.75">
      <c r="A533" s="7"/>
      <c r="B533" s="13"/>
      <c r="C533" s="40"/>
      <c r="D533" s="28"/>
      <c r="E533" s="12"/>
      <c r="F533" s="12"/>
      <c r="G533" s="12"/>
      <c r="H533" s="44"/>
    </row>
    <row r="534" spans="1:8" ht="15.75">
      <c r="A534" s="7"/>
      <c r="B534" s="13"/>
      <c r="C534" s="40"/>
      <c r="D534" s="28"/>
      <c r="E534" s="12"/>
      <c r="F534" s="12"/>
      <c r="G534" s="12"/>
      <c r="H534" s="44"/>
    </row>
    <row r="535" spans="1:8" ht="15.75">
      <c r="A535" s="7"/>
      <c r="B535" s="13"/>
      <c r="C535" s="40"/>
      <c r="D535" s="28"/>
      <c r="E535" s="12"/>
      <c r="F535" s="12"/>
      <c r="G535" s="12"/>
      <c r="H535" s="44"/>
    </row>
    <row r="536" spans="1:8" ht="15.75">
      <c r="A536" s="7"/>
      <c r="B536" s="13"/>
      <c r="C536" s="40"/>
      <c r="D536" s="28"/>
      <c r="E536" s="12"/>
      <c r="F536" s="12"/>
      <c r="G536" s="12"/>
      <c r="H536" s="44"/>
    </row>
    <row r="537" spans="1:8" ht="15.75">
      <c r="A537" s="7"/>
      <c r="B537" s="13"/>
      <c r="C537" s="40"/>
      <c r="D537" s="28"/>
      <c r="E537" s="12"/>
      <c r="F537" s="12"/>
      <c r="G537" s="12"/>
      <c r="H537" s="44"/>
    </row>
    <row r="538" spans="1:8" ht="15.75">
      <c r="A538" s="7"/>
      <c r="B538" s="13"/>
      <c r="C538" s="40"/>
      <c r="D538" s="28"/>
      <c r="E538" s="12"/>
      <c r="F538" s="12"/>
      <c r="G538" s="12"/>
      <c r="H538" s="44"/>
    </row>
    <row r="539" spans="1:8" ht="15.75">
      <c r="A539" s="7"/>
      <c r="B539" s="13"/>
      <c r="C539" s="40"/>
      <c r="D539" s="28"/>
      <c r="E539" s="12"/>
      <c r="F539" s="12"/>
      <c r="G539" s="12"/>
      <c r="H539" s="44"/>
    </row>
    <row r="540" spans="1:8" ht="15.75">
      <c r="A540" s="7"/>
      <c r="B540" s="13"/>
      <c r="C540" s="40"/>
      <c r="D540" s="28"/>
      <c r="E540" s="12"/>
      <c r="F540" s="12"/>
      <c r="G540" s="12"/>
      <c r="H540" s="44"/>
    </row>
    <row r="541" spans="1:8" ht="15.75">
      <c r="A541" s="7"/>
      <c r="B541" s="13"/>
      <c r="C541" s="40"/>
      <c r="D541" s="28"/>
      <c r="E541" s="12"/>
      <c r="F541" s="12"/>
      <c r="G541" s="12"/>
      <c r="H541" s="44"/>
    </row>
    <row r="542" spans="1:8" ht="15.75">
      <c r="A542" s="7"/>
      <c r="B542" s="13"/>
      <c r="C542" s="40"/>
      <c r="D542" s="28"/>
      <c r="E542" s="12"/>
      <c r="F542" s="12"/>
      <c r="G542" s="12"/>
      <c r="H542" s="44"/>
    </row>
    <row r="543" spans="1:8" ht="15.75">
      <c r="A543" s="7"/>
      <c r="B543" s="13"/>
      <c r="C543" s="40"/>
      <c r="D543" s="28"/>
      <c r="E543" s="12"/>
      <c r="F543" s="12"/>
      <c r="G543" s="12"/>
      <c r="H543" s="44"/>
    </row>
    <row r="544" spans="1:8" ht="15.75">
      <c r="A544" s="7"/>
      <c r="B544" s="13"/>
      <c r="C544" s="40"/>
      <c r="D544" s="28"/>
      <c r="E544" s="12"/>
      <c r="F544" s="12"/>
      <c r="G544" s="12"/>
      <c r="H544" s="44"/>
    </row>
    <row r="545" spans="1:8" ht="15.75">
      <c r="A545" s="7"/>
      <c r="B545" s="13"/>
      <c r="C545" s="40"/>
      <c r="D545" s="28"/>
      <c r="E545" s="12"/>
      <c r="F545" s="12"/>
      <c r="G545" s="12"/>
      <c r="H545" s="44"/>
    </row>
    <row r="546" spans="1:8" ht="15.75">
      <c r="A546" s="7"/>
      <c r="B546" s="13"/>
      <c r="C546" s="40"/>
      <c r="D546" s="28"/>
      <c r="E546" s="12"/>
      <c r="F546" s="12"/>
      <c r="G546" s="12"/>
      <c r="H546" s="44"/>
    </row>
    <row r="547" spans="1:8" ht="15.75">
      <c r="A547" s="7"/>
      <c r="B547" s="13"/>
      <c r="C547" s="40"/>
      <c r="D547" s="28"/>
      <c r="E547" s="12"/>
      <c r="F547" s="12"/>
      <c r="G547" s="12"/>
      <c r="H547" s="44"/>
    </row>
    <row r="548" spans="1:8" ht="15.75">
      <c r="A548" s="7"/>
      <c r="B548" s="13"/>
      <c r="C548" s="40"/>
      <c r="D548" s="28"/>
      <c r="E548" s="12"/>
      <c r="F548" s="12"/>
      <c r="G548" s="12"/>
      <c r="H548" s="44"/>
    </row>
    <row r="549" spans="1:8" ht="15.75">
      <c r="A549" s="7"/>
      <c r="B549" s="13"/>
      <c r="C549" s="40"/>
      <c r="D549" s="28"/>
      <c r="E549" s="12"/>
      <c r="F549" s="12"/>
      <c r="G549" s="12"/>
      <c r="H549" s="44"/>
    </row>
    <row r="550" spans="1:8" ht="15.75">
      <c r="A550" s="7"/>
      <c r="B550" s="13"/>
      <c r="C550" s="40"/>
      <c r="D550" s="28"/>
      <c r="E550" s="12"/>
      <c r="F550" s="12"/>
      <c r="G550" s="12"/>
      <c r="H550" s="44"/>
    </row>
    <row r="551" spans="1:8" ht="15.75">
      <c r="A551" s="7"/>
      <c r="B551" s="13"/>
      <c r="C551" s="40"/>
      <c r="D551" s="28"/>
      <c r="E551" s="12"/>
      <c r="F551" s="12"/>
      <c r="G551" s="12"/>
      <c r="H551" s="44"/>
    </row>
    <row r="552" spans="1:8" ht="15.75">
      <c r="A552" s="7"/>
      <c r="B552" s="13"/>
      <c r="C552" s="40"/>
      <c r="D552" s="28"/>
      <c r="E552" s="12"/>
      <c r="F552" s="12"/>
      <c r="G552" s="12"/>
      <c r="H552" s="44"/>
    </row>
    <row r="553" spans="1:8" ht="15.75">
      <c r="A553" s="7"/>
      <c r="B553" s="13"/>
      <c r="C553" s="40"/>
      <c r="D553" s="28"/>
      <c r="E553" s="12"/>
      <c r="F553" s="12"/>
      <c r="G553" s="12"/>
      <c r="H553" s="44"/>
    </row>
    <row r="554" spans="1:8" ht="15.75">
      <c r="A554" s="7"/>
      <c r="B554" s="13"/>
      <c r="C554" s="40"/>
      <c r="D554" s="28"/>
      <c r="E554" s="12"/>
      <c r="F554" s="12"/>
      <c r="G554" s="12"/>
      <c r="H554" s="44"/>
    </row>
    <row r="555" spans="1:8" ht="15.75">
      <c r="A555" s="7"/>
      <c r="B555" s="13"/>
      <c r="C555" s="40"/>
      <c r="D555" s="28"/>
      <c r="E555" s="12"/>
      <c r="F555" s="12"/>
      <c r="G555" s="12"/>
      <c r="H555" s="44"/>
    </row>
    <row r="556" spans="1:8" ht="15.75">
      <c r="A556" s="7"/>
      <c r="B556" s="13"/>
      <c r="C556" s="40"/>
      <c r="D556" s="28"/>
      <c r="E556" s="12"/>
      <c r="F556" s="12"/>
      <c r="G556" s="12"/>
      <c r="H556" s="44"/>
    </row>
  </sheetData>
  <sheetProtection password="CE28" sheet="1" objects="1" scenarios="1"/>
  <mergeCells count="92">
    <mergeCell ref="A313:A354"/>
    <mergeCell ref="B313:B354"/>
    <mergeCell ref="B266:B271"/>
    <mergeCell ref="A261:A265"/>
    <mergeCell ref="B261:B265"/>
    <mergeCell ref="B272:B282"/>
    <mergeCell ref="A283:A300"/>
    <mergeCell ref="H311:H312"/>
    <mergeCell ref="I311:I312"/>
    <mergeCell ref="J311:J312"/>
    <mergeCell ref="A309:M309"/>
    <mergeCell ref="L311:L312"/>
    <mergeCell ref="M311:M312"/>
    <mergeCell ref="K311:K312"/>
    <mergeCell ref="A311:A312"/>
    <mergeCell ref="B311:B312"/>
    <mergeCell ref="C311:C312"/>
    <mergeCell ref="D311:D312"/>
    <mergeCell ref="G311:G312"/>
    <mergeCell ref="B283:B300"/>
    <mergeCell ref="A301:A304"/>
    <mergeCell ref="B301:B304"/>
    <mergeCell ref="A266:A271"/>
    <mergeCell ref="E311:E312"/>
    <mergeCell ref="F311:F312"/>
    <mergeCell ref="C301:C304"/>
    <mergeCell ref="A272:A282"/>
    <mergeCell ref="B189:B206"/>
    <mergeCell ref="A245:A256"/>
    <mergeCell ref="B245:B256"/>
    <mergeCell ref="A257:A260"/>
    <mergeCell ref="B257:B260"/>
    <mergeCell ref="A219:A232"/>
    <mergeCell ref="B219:B232"/>
    <mergeCell ref="A233:A244"/>
    <mergeCell ref="B233:B244"/>
    <mergeCell ref="B108:B113"/>
    <mergeCell ref="A207:A218"/>
    <mergeCell ref="B207:B218"/>
    <mergeCell ref="A127:A132"/>
    <mergeCell ref="B127:B132"/>
    <mergeCell ref="A157:A173"/>
    <mergeCell ref="B157:B173"/>
    <mergeCell ref="A133:A148"/>
    <mergeCell ref="B133:B148"/>
    <mergeCell ref="A189:A206"/>
    <mergeCell ref="A6:A17"/>
    <mergeCell ref="A101:A107"/>
    <mergeCell ref="B101:B107"/>
    <mergeCell ref="A114:A120"/>
    <mergeCell ref="B114:B120"/>
    <mergeCell ref="A149:A156"/>
    <mergeCell ref="B149:B156"/>
    <mergeCell ref="A108:A113"/>
    <mergeCell ref="B121:B126"/>
    <mergeCell ref="A121:A126"/>
    <mergeCell ref="B40:B43"/>
    <mergeCell ref="A70:A81"/>
    <mergeCell ref="B70:B81"/>
    <mergeCell ref="B18:B30"/>
    <mergeCell ref="A57:A69"/>
    <mergeCell ref="B57:B69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E4:E5"/>
    <mergeCell ref="B6:B17"/>
    <mergeCell ref="A82:A87"/>
    <mergeCell ref="B82:B87"/>
    <mergeCell ref="B88:B94"/>
    <mergeCell ref="A95:A100"/>
    <mergeCell ref="B95:B100"/>
    <mergeCell ref="A88:A94"/>
    <mergeCell ref="A44:A56"/>
    <mergeCell ref="B44:B56"/>
    <mergeCell ref="A1:M1"/>
    <mergeCell ref="B174:B188"/>
    <mergeCell ref="A174:A188"/>
    <mergeCell ref="L4:L5"/>
    <mergeCell ref="G4:G5"/>
    <mergeCell ref="A40:A43"/>
    <mergeCell ref="A31:A39"/>
    <mergeCell ref="B31:B39"/>
    <mergeCell ref="A18:A30"/>
    <mergeCell ref="J4:J5"/>
  </mergeCells>
  <printOptions/>
  <pageMargins left="0.4330708661417323" right="0.2755905511811024" top="0.2755905511811024" bottom="0.2755905511811024" header="0.31496062992125984" footer="0.31496062992125984"/>
  <pageSetup fitToHeight="0" fitToWidth="1" orientation="portrait" paperSize="9" scale="50" r:id="rId1"/>
  <rowBreaks count="1" manualBreakCount="1"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2018-02-13T11:53:16Z</cp:lastPrinted>
  <dcterms:created xsi:type="dcterms:W3CDTF">2011-02-09T07:28:13Z</dcterms:created>
  <dcterms:modified xsi:type="dcterms:W3CDTF">2018-02-13T11:55:27Z</dcterms:modified>
  <cp:category/>
  <cp:version/>
  <cp:contentType/>
  <cp:contentStatus/>
</cp:coreProperties>
</file>