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36" windowWidth="14880" windowHeight="2976" activeTab="0"/>
  </bookViews>
  <sheets>
    <sheet name="на 01.06.2015" sheetId="1" r:id="rId1"/>
  </sheets>
  <definedNames>
    <definedName name="_xlnm._FilterDatabase" localSheetId="0" hidden="1">'на 01.06.2015'!$A$4:$H$469</definedName>
    <definedName name="_xlnm.Print_Titles" localSheetId="0">'на 01.06.2015'!$4:$5</definedName>
  </definedNames>
  <calcPr fullCalcOnLoad="1"/>
</workbook>
</file>

<file path=xl/sharedStrings.xml><?xml version="1.0" encoding="utf-8"?>
<sst xmlns="http://schemas.openxmlformats.org/spreadsheetml/2006/main" count="1106" uniqueCount="256">
  <si>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</si>
  <si>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</si>
  <si>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</si>
  <si>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</si>
  <si>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</si>
  <si>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</si>
  <si>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</si>
  <si>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</si>
  <si>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</si>
  <si>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</si>
  <si>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</si>
  <si>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</si>
  <si>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</si>
  <si>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</si>
  <si>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</si>
  <si>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</si>
  <si>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</si>
  <si>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</si>
  <si>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</si>
  <si>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</si>
  <si>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</si>
  <si>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</si>
  <si>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</si>
  <si>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</si>
  <si>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</si>
  <si>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</si>
  <si>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</si>
  <si>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</si>
  <si>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</si>
  <si>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</si>
  <si>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</si>
  <si>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</si>
  <si>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</si>
  <si>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</si>
  <si>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</si>
  <si>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</si>
  <si>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</si>
  <si>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</si>
  <si>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</si>
  <si>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</si>
  <si>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</si>
  <si>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</si>
  <si>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</si>
  <si>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</si>
  <si>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</si>
  <si>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</si>
  <si>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</si>
  <si>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</si>
  <si>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</si>
  <si>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</si>
  <si>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</si>
  <si>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</si>
  <si>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</si>
  <si>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</si>
  <si>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</si>
  <si>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</si>
  <si>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</si>
  <si>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</si>
  <si>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</si>
  <si>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</si>
  <si>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</si>
  <si>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</si>
  <si>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</si>
  <si>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</si>
  <si>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</si>
  <si>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</si>
  <si>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</si>
  <si>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</si>
  <si>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</si>
  <si>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</si>
  <si>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</si>
  <si>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</si>
  <si>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</si>
  <si>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</si>
  <si>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</si>
  <si>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</si>
  <si>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</si>
  <si>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</si>
  <si>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</si>
  <si>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</si>
  <si>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</si>
  <si>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</si>
  <si>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</si>
  <si>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</si>
  <si>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</si>
  <si>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</si>
  <si>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</si>
  <si>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</si>
  <si>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</si>
  <si>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</si>
  <si>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</si>
  <si>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</si>
  <si>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</si>
  <si>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</si>
  <si>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</si>
  <si>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</si>
  <si>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</si>
  <si>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</si>
  <si>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</si>
  <si>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</si>
  <si>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</si>
  <si>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</si>
  <si>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</si>
  <si>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</si>
  <si>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</si>
  <si>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</si>
  <si>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</si>
  <si>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</si>
  <si>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</si>
  <si>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</si>
  <si>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</si>
  <si>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</si>
  <si>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</si>
  <si>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</si>
  <si>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</si>
  <si>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</si>
  <si>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</si>
  <si>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</si>
  <si>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</si>
  <si>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</si>
  <si>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</si>
  <si>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</si>
  <si>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</si>
  <si>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</si>
  <si>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</si>
  <si>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</si>
  <si>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</si>
  <si>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</si>
  <si>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</si>
  <si>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</si>
  <si>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</si>
  <si>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</si>
  <si>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</si>
  <si>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</si>
  <si>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</si>
  <si>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</si>
  <si>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</si>
  <si>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</si>
  <si>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</si>
  <si>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</si>
  <si>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</si>
  <si>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</si>
  <si>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</si>
  <si>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</si>
  <si>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</si>
  <si>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</si>
  <si>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</si>
  <si>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</si>
  <si>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</si>
  <si>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</si>
  <si>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</si>
  <si>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</si>
  <si>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</si>
  <si>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</si>
  <si>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</si>
  <si>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</si>
  <si>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</si>
  <si>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</si>
  <si>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</si>
  <si>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</si>
  <si>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</si>
  <si>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</si>
  <si>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</si>
  <si>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</si>
  <si>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</si>
  <si>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</si>
  <si>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</si>
  <si>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</si>
  <si>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</si>
  <si>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</si>
  <si>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</si>
  <si>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</si>
  <si>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</si>
  <si>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</si>
  <si>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</si>
  <si>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</si>
  <si>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</si>
  <si>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</si>
  <si>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</si>
  <si>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</si>
  <si>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</si>
  <si>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</si>
  <si>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</si>
  <si>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</si>
  <si>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</si>
  <si>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</si>
  <si>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</si>
  <si>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</si>
  <si>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</si>
  <si>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</si>
  <si>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</si>
  <si>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</si>
  <si>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</si>
  <si>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</si>
  <si>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</si>
  <si>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</si>
  <si>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</si>
  <si>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</si>
  <si>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</si>
  <si>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</si>
  <si>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</si>
  <si>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</si>
  <si>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</si>
  <si>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</si>
  <si>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</si>
  <si>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</si>
  <si>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</si>
  <si>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</si>
  <si>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</si>
  <si>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</si>
  <si>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</si>
  <si>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</si>
  <si>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2 18 04030 04 0000 151</t>
  </si>
  <si>
    <t>Доходы бюджетов городских округов от возврата иными организациями остатков субсидий прошлых лет</t>
  </si>
  <si>
    <t xml:space="preserve">Уточненный годовой план на 2015 год </t>
  </si>
  <si>
    <t>920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</si>
  <si>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</si>
  <si>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</si>
  <si>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</si>
  <si>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</si>
  <si>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</si>
  <si>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</si>
  <si>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>Управление здравоохранения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</si>
  <si>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</si>
  <si>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</si>
  <si>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</si>
  <si>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</si>
  <si>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</si>
  <si>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</si>
  <si>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</si>
  <si>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</si>
  <si>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</si>
  <si>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</si>
  <si>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</si>
  <si>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</si>
  <si>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</si>
  <si>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</si>
  <si>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</si>
  <si>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</si>
  <si>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</si>
  <si>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</si>
  <si>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</si>
  <si>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</si>
  <si>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План января-мая 2015 года</t>
  </si>
  <si>
    <t>Оперативный анализ  поступления доходов за январь - май 2015 года</t>
  </si>
  <si>
    <t xml:space="preserve">Факт на 01.06.2014г.  </t>
  </si>
  <si>
    <t xml:space="preserve">Факт на 01.06.2015г. 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</si>
  <si>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</si>
  <si>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</si>
  <si>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</si>
  <si>
    <t>Откл. факта отч.пер. от плана января-мая 2015 года</t>
  </si>
  <si>
    <t>% исполн. плана января-мая 2015 года</t>
  </si>
  <si>
    <t>% исполн. плана 2015 года</t>
  </si>
  <si>
    <t>Откл. факта 2015г. от факта 2014г.</t>
  </si>
  <si>
    <t>% факта 2015г. к факту 2014г.</t>
  </si>
  <si>
    <t>Оперативный анализ исполнения бюджета города Перми по доходам на 1 июня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</si>
</sst>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right"/>
    </xf>
    <xf numFmtId="165" fontId="3" fillId="0" borderId="13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left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3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3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0"/>
  <sheetViews>
    <sheetView tabSelected="1" zoomScale="80" zoomScaleNormal="80" zoomScaleSheetLayoutView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3" customWidth="1"/>
    <col min="2" max="2" width="16.875" style="14" customWidth="1"/>
    <col min="3" max="3" width="19.625" style="64" hidden="1" customWidth="1"/>
    <col min="4" max="4" width="58.00390625" style="56" customWidth="1"/>
    <col min="5" max="5" width="13.875" style="23" customWidth="1"/>
    <col min="6" max="7" width="14.50390625" style="23" customWidth="1"/>
    <col min="8" max="8" width="13.875" style="23" customWidth="1"/>
    <col min="9" max="9" width="12.25390625" style="10" customWidth="1"/>
    <col min="10" max="10" width="10.75390625" style="10" customWidth="1"/>
    <col min="11" max="11" width="8.875" style="10" customWidth="1"/>
    <col min="12" max="12" width="11.75390625" style="10" customWidth="1"/>
    <col min="13" max="13" width="10.25390625" style="10" customWidth="1"/>
    <col min="14" max="16384" width="15.25390625" style="10" customWidth="1"/>
  </cols>
  <sheetData>
    <row r="1" spans="1:13" ht="18">
      <c r="A1" s="74" t="s">
        <v>133</v>
      </c>
      <c r="B1" s="74"/>
      <c r="C1" s="75"/>
      <c r="D1" s="74"/>
      <c r="E1" s="74"/>
      <c r="F1" s="74"/>
      <c r="G1" s="74"/>
      <c r="H1" s="74"/>
      <c r="I1" s="74"/>
      <c r="J1" s="74"/>
      <c r="K1" s="74"/>
      <c r="L1" s="74"/>
      <c r="M1" s="76"/>
    </row>
    <row r="2" spans="1:13" ht="25.5" customHeight="1">
      <c r="A2" s="81" t="s">
        <v>255</v>
      </c>
      <c r="B2" s="81"/>
      <c r="C2" s="82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4:13" ht="20.25" customHeight="1">
      <c r="D3" s="50"/>
      <c r="H3" s="44"/>
      <c r="J3" s="15"/>
      <c r="L3" s="15"/>
      <c r="M3" s="15" t="s">
        <v>132</v>
      </c>
    </row>
    <row r="4" spans="1:13" ht="54" customHeight="1">
      <c r="A4" s="83" t="s">
        <v>0</v>
      </c>
      <c r="B4" s="85" t="s">
        <v>209</v>
      </c>
      <c r="C4" s="85" t="s">
        <v>1</v>
      </c>
      <c r="D4" s="85" t="s">
        <v>210</v>
      </c>
      <c r="E4" s="110" t="s">
        <v>245</v>
      </c>
      <c r="F4" s="87" t="s">
        <v>214</v>
      </c>
      <c r="G4" s="79" t="s">
        <v>243</v>
      </c>
      <c r="H4" s="87" t="s">
        <v>246</v>
      </c>
      <c r="I4" s="77" t="s">
        <v>250</v>
      </c>
      <c r="J4" s="85" t="s">
        <v>251</v>
      </c>
      <c r="K4" s="85" t="s">
        <v>252</v>
      </c>
      <c r="L4" s="77" t="s">
        <v>253</v>
      </c>
      <c r="M4" s="85" t="s">
        <v>254</v>
      </c>
    </row>
    <row r="5" spans="1:13" ht="33.75" customHeight="1">
      <c r="A5" s="84"/>
      <c r="B5" s="86"/>
      <c r="C5" s="86"/>
      <c r="D5" s="86"/>
      <c r="E5" s="111"/>
      <c r="F5" s="88"/>
      <c r="G5" s="80"/>
      <c r="H5" s="88"/>
      <c r="I5" s="78"/>
      <c r="J5" s="86"/>
      <c r="K5" s="86"/>
      <c r="L5" s="78"/>
      <c r="M5" s="86"/>
    </row>
    <row r="6" spans="1:13" ht="18.75" customHeight="1">
      <c r="A6" s="89" t="s">
        <v>2</v>
      </c>
      <c r="B6" s="89" t="s">
        <v>218</v>
      </c>
      <c r="C6" s="65" t="s">
        <v>3</v>
      </c>
      <c r="D6" s="51" t="s">
        <v>4</v>
      </c>
      <c r="E6" s="11"/>
      <c r="F6" s="26">
        <v>1585.6</v>
      </c>
      <c r="G6" s="26"/>
      <c r="H6" s="11"/>
      <c r="I6" s="11">
        <f>H6-G6</f>
        <v>0</v>
      </c>
      <c r="J6" s="11"/>
      <c r="K6" s="11">
        <f>H6/F6*100</f>
        <v>0</v>
      </c>
      <c r="L6" s="11">
        <f>H6-E6</f>
        <v>0</v>
      </c>
      <c r="M6" s="11"/>
    </row>
    <row r="7" spans="1:13" ht="46.5">
      <c r="A7" s="90"/>
      <c r="B7" s="90"/>
      <c r="C7" s="59" t="s">
        <v>188</v>
      </c>
      <c r="D7" s="28" t="s">
        <v>189</v>
      </c>
      <c r="E7" s="11">
        <v>47994.1</v>
      </c>
      <c r="F7" s="11">
        <v>130287.2</v>
      </c>
      <c r="G7" s="11">
        <v>45366.1</v>
      </c>
      <c r="H7" s="11">
        <v>56528.5</v>
      </c>
      <c r="I7" s="11">
        <f aca="true" t="shared" si="0" ref="I7:I70">H7-G7</f>
        <v>11162.400000000001</v>
      </c>
      <c r="J7" s="11">
        <f aca="true" t="shared" si="1" ref="J7:J69">H7/G7*100</f>
        <v>124.60515671393398</v>
      </c>
      <c r="K7" s="11">
        <f aca="true" t="shared" si="2" ref="K7:K69">H7/F7*100</f>
        <v>43.387608299203606</v>
      </c>
      <c r="L7" s="11">
        <f aca="true" t="shared" si="3" ref="L7:L70">H7-E7</f>
        <v>8534.400000000001</v>
      </c>
      <c r="M7" s="11">
        <f aca="true" t="shared" si="4" ref="M7:M70">H7/E7*100</f>
        <v>117.7821857269956</v>
      </c>
    </row>
    <row r="8" spans="1:13" ht="30.75">
      <c r="A8" s="90"/>
      <c r="B8" s="90"/>
      <c r="C8" s="59" t="s">
        <v>8</v>
      </c>
      <c r="D8" s="27" t="s">
        <v>9</v>
      </c>
      <c r="E8" s="11">
        <v>11876.6</v>
      </c>
      <c r="F8" s="11">
        <v>42310.3</v>
      </c>
      <c r="G8" s="11">
        <v>42310.3</v>
      </c>
      <c r="H8" s="11">
        <v>40203.2</v>
      </c>
      <c r="I8" s="11">
        <f t="shared" si="0"/>
        <v>-2107.100000000006</v>
      </c>
      <c r="J8" s="11">
        <f t="shared" si="1"/>
        <v>95.01988877412828</v>
      </c>
      <c r="K8" s="11">
        <f t="shared" si="2"/>
        <v>95.01988877412828</v>
      </c>
      <c r="L8" s="11">
        <f t="shared" si="3"/>
        <v>28326.6</v>
      </c>
      <c r="M8" s="11">
        <f t="shared" si="4"/>
        <v>338.50765370560595</v>
      </c>
    </row>
    <row r="9" spans="1:13" ht="30.75">
      <c r="A9" s="90"/>
      <c r="B9" s="90"/>
      <c r="C9" s="59" t="s">
        <v>10</v>
      </c>
      <c r="D9" s="27" t="s">
        <v>11</v>
      </c>
      <c r="E9" s="11">
        <v>235.1</v>
      </c>
      <c r="F9" s="11">
        <v>557</v>
      </c>
      <c r="G9" s="11">
        <v>232</v>
      </c>
      <c r="H9" s="11">
        <v>124.2</v>
      </c>
      <c r="I9" s="11">
        <f t="shared" si="0"/>
        <v>-107.8</v>
      </c>
      <c r="J9" s="11">
        <f t="shared" si="1"/>
        <v>53.5344827586207</v>
      </c>
      <c r="K9" s="11">
        <f t="shared" si="2"/>
        <v>22.298025134649908</v>
      </c>
      <c r="L9" s="11">
        <f t="shared" si="3"/>
        <v>-110.89999999999999</v>
      </c>
      <c r="M9" s="11">
        <f t="shared" si="4"/>
        <v>52.8285835814547</v>
      </c>
    </row>
    <row r="10" spans="1:13" ht="31.5" customHeight="1" hidden="1">
      <c r="A10" s="90"/>
      <c r="B10" s="90"/>
      <c r="C10" s="59" t="s">
        <v>158</v>
      </c>
      <c r="D10" s="28" t="s">
        <v>159</v>
      </c>
      <c r="E10" s="11"/>
      <c r="F10" s="11"/>
      <c r="G10" s="11"/>
      <c r="H10" s="11"/>
      <c r="I10" s="11">
        <f t="shared" si="0"/>
        <v>0</v>
      </c>
      <c r="J10" s="11" t="e">
        <f t="shared" si="1"/>
        <v>#DIV/0!</v>
      </c>
      <c r="K10" s="11" t="e">
        <f t="shared" si="2"/>
        <v>#DIV/0!</v>
      </c>
      <c r="L10" s="11">
        <f t="shared" si="3"/>
        <v>0</v>
      </c>
      <c r="M10" s="11" t="e">
        <f t="shared" si="4"/>
        <v>#DIV/0!</v>
      </c>
    </row>
    <row r="11" spans="1:13" ht="47.25" customHeight="1">
      <c r="A11" s="90"/>
      <c r="B11" s="90"/>
      <c r="C11" s="59" t="s">
        <v>164</v>
      </c>
      <c r="D11" s="28" t="s">
        <v>165</v>
      </c>
      <c r="E11" s="11">
        <v>1.1</v>
      </c>
      <c r="F11" s="11"/>
      <c r="G11" s="11"/>
      <c r="H11" s="11"/>
      <c r="I11" s="11">
        <f t="shared" si="0"/>
        <v>0</v>
      </c>
      <c r="J11" s="11"/>
      <c r="K11" s="11"/>
      <c r="L11" s="11">
        <f t="shared" si="3"/>
        <v>-1.1</v>
      </c>
      <c r="M11" s="11">
        <f t="shared" si="4"/>
        <v>0</v>
      </c>
    </row>
    <row r="12" spans="1:13" ht="31.5" customHeight="1">
      <c r="A12" s="90"/>
      <c r="B12" s="90"/>
      <c r="C12" s="59" t="s">
        <v>152</v>
      </c>
      <c r="D12" s="28" t="s">
        <v>153</v>
      </c>
      <c r="E12" s="11">
        <v>67.2</v>
      </c>
      <c r="F12" s="11"/>
      <c r="G12" s="11"/>
      <c r="H12" s="11">
        <v>51.5</v>
      </c>
      <c r="I12" s="11">
        <f t="shared" si="0"/>
        <v>51.5</v>
      </c>
      <c r="J12" s="11"/>
      <c r="K12" s="11"/>
      <c r="L12" s="11">
        <f t="shared" si="3"/>
        <v>-15.700000000000003</v>
      </c>
      <c r="M12" s="11">
        <f t="shared" si="4"/>
        <v>76.63690476190476</v>
      </c>
    </row>
    <row r="13" spans="1:13" ht="84" customHeight="1" hidden="1">
      <c r="A13" s="90"/>
      <c r="B13" s="90"/>
      <c r="C13" s="62" t="s">
        <v>150</v>
      </c>
      <c r="D13" s="28" t="s">
        <v>170</v>
      </c>
      <c r="E13" s="11"/>
      <c r="F13" s="11"/>
      <c r="G13" s="11"/>
      <c r="H13" s="11"/>
      <c r="I13" s="11">
        <f t="shared" si="0"/>
        <v>0</v>
      </c>
      <c r="J13" s="11" t="e">
        <f t="shared" si="1"/>
        <v>#DIV/0!</v>
      </c>
      <c r="K13" s="11" t="e">
        <f t="shared" si="2"/>
        <v>#DIV/0!</v>
      </c>
      <c r="L13" s="11">
        <f t="shared" si="3"/>
        <v>0</v>
      </c>
      <c r="M13" s="11" t="e">
        <f t="shared" si="4"/>
        <v>#DIV/0!</v>
      </c>
    </row>
    <row r="14" spans="1:13" ht="93">
      <c r="A14" s="90"/>
      <c r="B14" s="90"/>
      <c r="C14" s="62" t="s">
        <v>141</v>
      </c>
      <c r="D14" s="27" t="s">
        <v>142</v>
      </c>
      <c r="E14" s="11">
        <v>211897.7</v>
      </c>
      <c r="F14" s="11">
        <v>489505.9</v>
      </c>
      <c r="G14" s="11">
        <v>94595.8</v>
      </c>
      <c r="H14" s="11">
        <v>69430.1</v>
      </c>
      <c r="I14" s="11">
        <f t="shared" si="0"/>
        <v>-25165.699999999997</v>
      </c>
      <c r="J14" s="11">
        <f t="shared" si="1"/>
        <v>73.39659900333841</v>
      </c>
      <c r="K14" s="11">
        <f t="shared" si="2"/>
        <v>14.183710553846234</v>
      </c>
      <c r="L14" s="11">
        <f t="shared" si="3"/>
        <v>-142467.6</v>
      </c>
      <c r="M14" s="11">
        <f t="shared" si="4"/>
        <v>32.765858241972424</v>
      </c>
    </row>
    <row r="15" spans="1:13" ht="94.5" customHeight="1" hidden="1">
      <c r="A15" s="90"/>
      <c r="B15" s="90"/>
      <c r="C15" s="62" t="s">
        <v>168</v>
      </c>
      <c r="D15" s="29" t="s">
        <v>149</v>
      </c>
      <c r="E15" s="11"/>
      <c r="F15" s="11"/>
      <c r="G15" s="11"/>
      <c r="H15" s="11"/>
      <c r="I15" s="11">
        <f t="shared" si="0"/>
        <v>0</v>
      </c>
      <c r="J15" s="11" t="e">
        <f t="shared" si="1"/>
        <v>#DIV/0!</v>
      </c>
      <c r="K15" s="11" t="e">
        <f t="shared" si="2"/>
        <v>#DIV/0!</v>
      </c>
      <c r="L15" s="11">
        <f t="shared" si="3"/>
        <v>0</v>
      </c>
      <c r="M15" s="11" t="e">
        <f t="shared" si="4"/>
        <v>#DIV/0!</v>
      </c>
    </row>
    <row r="16" spans="1:13" ht="47.25" customHeight="1" hidden="1">
      <c r="A16" s="90"/>
      <c r="B16" s="90"/>
      <c r="C16" s="62" t="s">
        <v>167</v>
      </c>
      <c r="D16" s="27" t="s">
        <v>12</v>
      </c>
      <c r="E16" s="11"/>
      <c r="F16" s="11"/>
      <c r="G16" s="11"/>
      <c r="H16" s="11"/>
      <c r="I16" s="11">
        <f t="shared" si="0"/>
        <v>0</v>
      </c>
      <c r="J16" s="11" t="e">
        <f t="shared" si="1"/>
        <v>#DIV/0!</v>
      </c>
      <c r="K16" s="11" t="e">
        <f t="shared" si="2"/>
        <v>#DIV/0!</v>
      </c>
      <c r="L16" s="11">
        <f t="shared" si="3"/>
        <v>0</v>
      </c>
      <c r="M16" s="11" t="e">
        <f t="shared" si="4"/>
        <v>#DIV/0!</v>
      </c>
    </row>
    <row r="17" spans="1:13" ht="15">
      <c r="A17" s="90"/>
      <c r="B17" s="90"/>
      <c r="C17" s="59" t="s">
        <v>13</v>
      </c>
      <c r="D17" s="27" t="s">
        <v>14</v>
      </c>
      <c r="E17" s="11">
        <f>SUM(E18:E21)</f>
        <v>20</v>
      </c>
      <c r="F17" s="11">
        <f>SUM(F18:F21)</f>
        <v>0</v>
      </c>
      <c r="G17" s="11">
        <f>SUM(G18:G21)</f>
        <v>0</v>
      </c>
      <c r="H17" s="11">
        <f>SUM(H18:H21)</f>
        <v>199.7</v>
      </c>
      <c r="I17" s="11">
        <f t="shared" si="0"/>
        <v>199.7</v>
      </c>
      <c r="J17" s="11"/>
      <c r="K17" s="11"/>
      <c r="L17" s="11">
        <f t="shared" si="3"/>
        <v>179.7</v>
      </c>
      <c r="M17" s="11">
        <f t="shared" si="4"/>
        <v>998.5</v>
      </c>
    </row>
    <row r="18" spans="1:13" ht="47.25" customHeight="1" hidden="1">
      <c r="A18" s="90"/>
      <c r="B18" s="90"/>
      <c r="C18" s="62" t="s">
        <v>156</v>
      </c>
      <c r="D18" s="27" t="s">
        <v>157</v>
      </c>
      <c r="E18" s="11"/>
      <c r="F18" s="11"/>
      <c r="G18" s="11"/>
      <c r="H18" s="11"/>
      <c r="I18" s="11">
        <f t="shared" si="0"/>
        <v>0</v>
      </c>
      <c r="J18" s="11"/>
      <c r="K18" s="11"/>
      <c r="L18" s="11">
        <f t="shared" si="3"/>
        <v>0</v>
      </c>
      <c r="M18" s="11" t="e">
        <f t="shared" si="4"/>
        <v>#DIV/0!</v>
      </c>
    </row>
    <row r="19" spans="1:13" ht="47.25" customHeight="1" hidden="1">
      <c r="A19" s="90"/>
      <c r="B19" s="90"/>
      <c r="C19" s="59" t="s">
        <v>42</v>
      </c>
      <c r="D19" s="29" t="s">
        <v>43</v>
      </c>
      <c r="E19" s="11"/>
      <c r="F19" s="11"/>
      <c r="G19" s="11"/>
      <c r="H19" s="11">
        <v>51.3</v>
      </c>
      <c r="I19" s="11">
        <f t="shared" si="0"/>
        <v>51.3</v>
      </c>
      <c r="J19" s="11"/>
      <c r="K19" s="11"/>
      <c r="L19" s="11">
        <f t="shared" si="3"/>
        <v>51.3</v>
      </c>
      <c r="M19" s="11" t="e">
        <f t="shared" si="4"/>
        <v>#DIV/0!</v>
      </c>
    </row>
    <row r="20" spans="1:13" ht="47.25" customHeight="1" hidden="1">
      <c r="A20" s="90"/>
      <c r="B20" s="90"/>
      <c r="C20" s="62" t="s">
        <v>194</v>
      </c>
      <c r="D20" s="27" t="s">
        <v>195</v>
      </c>
      <c r="E20" s="11">
        <v>20</v>
      </c>
      <c r="F20" s="11"/>
      <c r="G20" s="11"/>
      <c r="H20" s="11"/>
      <c r="I20" s="11">
        <f t="shared" si="0"/>
        <v>0</v>
      </c>
      <c r="J20" s="11"/>
      <c r="K20" s="11"/>
      <c r="L20" s="11">
        <f t="shared" si="3"/>
        <v>-20</v>
      </c>
      <c r="M20" s="11">
        <f t="shared" si="4"/>
        <v>0</v>
      </c>
    </row>
    <row r="21" spans="1:13" ht="47.25" customHeight="1" hidden="1">
      <c r="A21" s="90"/>
      <c r="B21" s="90"/>
      <c r="C21" s="62" t="s">
        <v>15</v>
      </c>
      <c r="D21" s="27" t="s">
        <v>16</v>
      </c>
      <c r="E21" s="11"/>
      <c r="F21" s="11"/>
      <c r="G21" s="11"/>
      <c r="H21" s="11">
        <v>148.4</v>
      </c>
      <c r="I21" s="11">
        <f t="shared" si="0"/>
        <v>148.4</v>
      </c>
      <c r="J21" s="11"/>
      <c r="K21" s="11"/>
      <c r="L21" s="11">
        <f t="shared" si="3"/>
        <v>148.4</v>
      </c>
      <c r="M21" s="11" t="e">
        <f t="shared" si="4"/>
        <v>#DIV/0!</v>
      </c>
    </row>
    <row r="22" spans="1:13" ht="15">
      <c r="A22" s="90"/>
      <c r="B22" s="90"/>
      <c r="C22" s="59" t="s">
        <v>17</v>
      </c>
      <c r="D22" s="27" t="s">
        <v>18</v>
      </c>
      <c r="E22" s="11">
        <v>45.2</v>
      </c>
      <c r="F22" s="11"/>
      <c r="G22" s="11"/>
      <c r="H22" s="11">
        <v>-53.8</v>
      </c>
      <c r="I22" s="11">
        <f t="shared" si="0"/>
        <v>-53.8</v>
      </c>
      <c r="J22" s="11"/>
      <c r="K22" s="11"/>
      <c r="L22" s="11">
        <f t="shared" si="3"/>
        <v>-99</v>
      </c>
      <c r="M22" s="11">
        <f t="shared" si="4"/>
        <v>-119.02654867256636</v>
      </c>
    </row>
    <row r="23" spans="1:13" ht="15" customHeight="1">
      <c r="A23" s="90"/>
      <c r="B23" s="90"/>
      <c r="C23" s="59" t="s">
        <v>19</v>
      </c>
      <c r="D23" s="27" t="s">
        <v>20</v>
      </c>
      <c r="E23" s="11">
        <v>28101.3</v>
      </c>
      <c r="F23" s="11"/>
      <c r="G23" s="11"/>
      <c r="H23" s="11"/>
      <c r="I23" s="11">
        <f t="shared" si="0"/>
        <v>0</v>
      </c>
      <c r="J23" s="11"/>
      <c r="K23" s="11"/>
      <c r="L23" s="11">
        <f t="shared" si="3"/>
        <v>-28101.3</v>
      </c>
      <c r="M23" s="11">
        <f t="shared" si="4"/>
        <v>0</v>
      </c>
    </row>
    <row r="24" spans="1:13" ht="30" customHeight="1" hidden="1">
      <c r="A24" s="90"/>
      <c r="B24" s="90"/>
      <c r="C24" s="59" t="s">
        <v>22</v>
      </c>
      <c r="D24" s="27" t="s">
        <v>35</v>
      </c>
      <c r="E24" s="11"/>
      <c r="F24" s="11"/>
      <c r="G24" s="11"/>
      <c r="H24" s="11"/>
      <c r="I24" s="11">
        <f t="shared" si="0"/>
        <v>0</v>
      </c>
      <c r="J24" s="11" t="e">
        <f t="shared" si="1"/>
        <v>#DIV/0!</v>
      </c>
      <c r="K24" s="11" t="e">
        <f t="shared" si="2"/>
        <v>#DIV/0!</v>
      </c>
      <c r="L24" s="11">
        <f t="shared" si="3"/>
        <v>0</v>
      </c>
      <c r="M24" s="11" t="e">
        <f t="shared" si="4"/>
        <v>#DIV/0!</v>
      </c>
    </row>
    <row r="25" spans="1:13" s="2" customFormat="1" ht="15" hidden="1">
      <c r="A25" s="90"/>
      <c r="B25" s="90"/>
      <c r="C25" s="61"/>
      <c r="D25" s="48" t="s">
        <v>27</v>
      </c>
      <c r="E25" s="1">
        <f>SUM(E6:E17,E22:E24)</f>
        <v>300238.3</v>
      </c>
      <c r="F25" s="1">
        <f>SUM(F6:F17,F22:F24)</f>
        <v>664246</v>
      </c>
      <c r="G25" s="1">
        <f>SUM(G6:G17,G22:G24)</f>
        <v>182504.2</v>
      </c>
      <c r="H25" s="1">
        <f>SUM(H6:H17,H22:H24)</f>
        <v>166483.40000000002</v>
      </c>
      <c r="I25" s="1">
        <f t="shared" si="0"/>
        <v>-16020.799999999988</v>
      </c>
      <c r="J25" s="1">
        <f t="shared" si="1"/>
        <v>91.22168147363185</v>
      </c>
      <c r="K25" s="1">
        <f t="shared" si="2"/>
        <v>25.063515625235233</v>
      </c>
      <c r="L25" s="1">
        <f t="shared" si="3"/>
        <v>-133754.89999999997</v>
      </c>
      <c r="M25" s="1">
        <f t="shared" si="4"/>
        <v>55.450420549277034</v>
      </c>
    </row>
    <row r="26" spans="1:13" s="2" customFormat="1" ht="15">
      <c r="A26" s="91"/>
      <c r="B26" s="91"/>
      <c r="C26" s="61"/>
      <c r="D26" s="48" t="s">
        <v>44</v>
      </c>
      <c r="E26" s="1">
        <f>E25</f>
        <v>300238.3</v>
      </c>
      <c r="F26" s="1">
        <f>F25</f>
        <v>664246</v>
      </c>
      <c r="G26" s="1">
        <f>G25</f>
        <v>182504.2</v>
      </c>
      <c r="H26" s="1">
        <f>H25</f>
        <v>166483.40000000002</v>
      </c>
      <c r="I26" s="1">
        <f t="shared" si="0"/>
        <v>-16020.799999999988</v>
      </c>
      <c r="J26" s="1">
        <f t="shared" si="1"/>
        <v>91.22168147363185</v>
      </c>
      <c r="K26" s="1">
        <f t="shared" si="2"/>
        <v>25.063515625235233</v>
      </c>
      <c r="L26" s="1">
        <f t="shared" si="3"/>
        <v>-133754.89999999997</v>
      </c>
      <c r="M26" s="1">
        <f t="shared" si="4"/>
        <v>55.450420549277034</v>
      </c>
    </row>
    <row r="27" spans="1:13" ht="31.5" customHeight="1" hidden="1">
      <c r="A27" s="89" t="s">
        <v>30</v>
      </c>
      <c r="B27" s="89" t="s">
        <v>219</v>
      </c>
      <c r="C27" s="59" t="s">
        <v>10</v>
      </c>
      <c r="D27" s="27" t="s">
        <v>11</v>
      </c>
      <c r="E27" s="11"/>
      <c r="F27" s="11"/>
      <c r="G27" s="11"/>
      <c r="H27" s="11"/>
      <c r="I27" s="11">
        <f t="shared" si="0"/>
        <v>0</v>
      </c>
      <c r="J27" s="11" t="e">
        <f t="shared" si="1"/>
        <v>#DIV/0!</v>
      </c>
      <c r="K27" s="11" t="e">
        <f t="shared" si="2"/>
        <v>#DIV/0!</v>
      </c>
      <c r="L27" s="11">
        <f t="shared" si="3"/>
        <v>0</v>
      </c>
      <c r="M27" s="11" t="e">
        <f t="shared" si="4"/>
        <v>#DIV/0!</v>
      </c>
    </row>
    <row r="28" spans="1:13" ht="30.75">
      <c r="A28" s="90"/>
      <c r="B28" s="90"/>
      <c r="C28" s="59" t="s">
        <v>152</v>
      </c>
      <c r="D28" s="27" t="s">
        <v>153</v>
      </c>
      <c r="E28" s="11">
        <v>380.8</v>
      </c>
      <c r="F28" s="11"/>
      <c r="G28" s="11"/>
      <c r="H28" s="11">
        <v>124.7</v>
      </c>
      <c r="I28" s="11">
        <f t="shared" si="0"/>
        <v>124.7</v>
      </c>
      <c r="J28" s="11"/>
      <c r="K28" s="11"/>
      <c r="L28" s="11">
        <f t="shared" si="3"/>
        <v>-256.1</v>
      </c>
      <c r="M28" s="11">
        <f t="shared" si="4"/>
        <v>32.746848739495796</v>
      </c>
    </row>
    <row r="29" spans="1:13" ht="15.75" customHeight="1">
      <c r="A29" s="90"/>
      <c r="B29" s="90"/>
      <c r="C29" s="59" t="s">
        <v>13</v>
      </c>
      <c r="D29" s="27" t="s">
        <v>14</v>
      </c>
      <c r="E29" s="11">
        <f>SUM(E30:E32)</f>
        <v>0</v>
      </c>
      <c r="F29" s="11">
        <f>SUM(F30:F32)</f>
        <v>0</v>
      </c>
      <c r="G29" s="11">
        <f>SUM(G30:G32)</f>
        <v>0</v>
      </c>
      <c r="H29" s="11">
        <f>SUM(H30:H32)</f>
        <v>0</v>
      </c>
      <c r="I29" s="11">
        <f t="shared" si="0"/>
        <v>0</v>
      </c>
      <c r="J29" s="11"/>
      <c r="K29" s="11"/>
      <c r="L29" s="11">
        <f t="shared" si="3"/>
        <v>0</v>
      </c>
      <c r="M29" s="11"/>
    </row>
    <row r="30" spans="1:13" ht="31.5" customHeight="1" hidden="1">
      <c r="A30" s="90"/>
      <c r="B30" s="90"/>
      <c r="C30" s="62" t="s">
        <v>31</v>
      </c>
      <c r="D30" s="27" t="s">
        <v>32</v>
      </c>
      <c r="E30" s="11"/>
      <c r="F30" s="11"/>
      <c r="G30" s="11"/>
      <c r="H30" s="11"/>
      <c r="I30" s="11">
        <f t="shared" si="0"/>
        <v>0</v>
      </c>
      <c r="J30" s="11"/>
      <c r="K30" s="11"/>
      <c r="L30" s="11">
        <f t="shared" si="3"/>
        <v>0</v>
      </c>
      <c r="M30" s="11" t="e">
        <f t="shared" si="4"/>
        <v>#DIV/0!</v>
      </c>
    </row>
    <row r="31" spans="1:13" ht="47.25" customHeight="1" hidden="1">
      <c r="A31" s="90"/>
      <c r="B31" s="90"/>
      <c r="C31" s="62" t="s">
        <v>33</v>
      </c>
      <c r="D31" s="30" t="s">
        <v>34</v>
      </c>
      <c r="E31" s="11"/>
      <c r="F31" s="11"/>
      <c r="G31" s="11"/>
      <c r="H31" s="11"/>
      <c r="I31" s="11">
        <f t="shared" si="0"/>
        <v>0</v>
      </c>
      <c r="J31" s="11"/>
      <c r="K31" s="11"/>
      <c r="L31" s="11">
        <f t="shared" si="3"/>
        <v>0</v>
      </c>
      <c r="M31" s="11" t="e">
        <f t="shared" si="4"/>
        <v>#DIV/0!</v>
      </c>
    </row>
    <row r="32" spans="1:13" ht="47.25" customHeight="1" hidden="1">
      <c r="A32" s="90"/>
      <c r="B32" s="90"/>
      <c r="C32" s="62" t="s">
        <v>15</v>
      </c>
      <c r="D32" s="27" t="s">
        <v>16</v>
      </c>
      <c r="E32" s="11"/>
      <c r="F32" s="11"/>
      <c r="G32" s="11"/>
      <c r="H32" s="11"/>
      <c r="I32" s="11">
        <f t="shared" si="0"/>
        <v>0</v>
      </c>
      <c r="J32" s="11"/>
      <c r="K32" s="11"/>
      <c r="L32" s="11">
        <f t="shared" si="3"/>
        <v>0</v>
      </c>
      <c r="M32" s="11" t="e">
        <f t="shared" si="4"/>
        <v>#DIV/0!</v>
      </c>
    </row>
    <row r="33" spans="1:13" ht="15">
      <c r="A33" s="90"/>
      <c r="B33" s="90"/>
      <c r="C33" s="59" t="s">
        <v>17</v>
      </c>
      <c r="D33" s="27" t="s">
        <v>18</v>
      </c>
      <c r="E33" s="11">
        <v>6.3</v>
      </c>
      <c r="F33" s="11"/>
      <c r="G33" s="11"/>
      <c r="H33" s="11">
        <v>20.8</v>
      </c>
      <c r="I33" s="11">
        <f t="shared" si="0"/>
        <v>20.8</v>
      </c>
      <c r="J33" s="11"/>
      <c r="K33" s="11"/>
      <c r="L33" s="11">
        <f t="shared" si="3"/>
        <v>14.5</v>
      </c>
      <c r="M33" s="11">
        <f t="shared" si="4"/>
        <v>330.1587301587302</v>
      </c>
    </row>
    <row r="34" spans="1:13" ht="15.75" customHeight="1" hidden="1">
      <c r="A34" s="90"/>
      <c r="B34" s="90"/>
      <c r="C34" s="59" t="s">
        <v>19</v>
      </c>
      <c r="D34" s="27" t="s">
        <v>20</v>
      </c>
      <c r="E34" s="11"/>
      <c r="F34" s="11"/>
      <c r="G34" s="11"/>
      <c r="H34" s="11"/>
      <c r="I34" s="11">
        <f t="shared" si="0"/>
        <v>0</v>
      </c>
      <c r="J34" s="11" t="e">
        <f t="shared" si="1"/>
        <v>#DIV/0!</v>
      </c>
      <c r="K34" s="11" t="e">
        <f t="shared" si="2"/>
        <v>#DIV/0!</v>
      </c>
      <c r="L34" s="11">
        <f t="shared" si="3"/>
        <v>0</v>
      </c>
      <c r="M34" s="11" t="e">
        <f t="shared" si="4"/>
        <v>#DIV/0!</v>
      </c>
    </row>
    <row r="35" spans="1:13" ht="46.5">
      <c r="A35" s="90"/>
      <c r="B35" s="90"/>
      <c r="C35" s="59" t="s">
        <v>207</v>
      </c>
      <c r="D35" s="27" t="s">
        <v>208</v>
      </c>
      <c r="E35" s="11">
        <v>267175.5</v>
      </c>
      <c r="F35" s="11">
        <v>160866</v>
      </c>
      <c r="G35" s="11">
        <v>53443.2</v>
      </c>
      <c r="H35" s="11">
        <v>53443.2</v>
      </c>
      <c r="I35" s="11">
        <f t="shared" si="0"/>
        <v>0</v>
      </c>
      <c r="J35" s="11">
        <f t="shared" si="1"/>
        <v>100</v>
      </c>
      <c r="K35" s="11">
        <f t="shared" si="2"/>
        <v>33.222184924098315</v>
      </c>
      <c r="L35" s="11">
        <f t="shared" si="3"/>
        <v>-213732.3</v>
      </c>
      <c r="M35" s="11">
        <f t="shared" si="4"/>
        <v>20.00303171510861</v>
      </c>
    </row>
    <row r="36" spans="1:13" ht="30" customHeight="1" hidden="1">
      <c r="A36" s="90"/>
      <c r="B36" s="90"/>
      <c r="C36" s="59" t="s">
        <v>22</v>
      </c>
      <c r="D36" s="27" t="s">
        <v>35</v>
      </c>
      <c r="E36" s="11"/>
      <c r="F36" s="11"/>
      <c r="G36" s="11"/>
      <c r="H36" s="11"/>
      <c r="I36" s="11">
        <f t="shared" si="0"/>
        <v>0</v>
      </c>
      <c r="J36" s="11" t="e">
        <f t="shared" si="1"/>
        <v>#DIV/0!</v>
      </c>
      <c r="K36" s="11" t="e">
        <f t="shared" si="2"/>
        <v>#DIV/0!</v>
      </c>
      <c r="L36" s="11">
        <f t="shared" si="3"/>
        <v>0</v>
      </c>
      <c r="M36" s="11" t="e">
        <f t="shared" si="4"/>
        <v>#DIV/0!</v>
      </c>
    </row>
    <row r="37" spans="1:13" ht="30" customHeight="1" hidden="1">
      <c r="A37" s="90"/>
      <c r="B37" s="90"/>
      <c r="C37" s="59" t="s">
        <v>36</v>
      </c>
      <c r="D37" s="27" t="s">
        <v>37</v>
      </c>
      <c r="E37" s="11"/>
      <c r="F37" s="11"/>
      <c r="G37" s="11"/>
      <c r="H37" s="11"/>
      <c r="I37" s="11">
        <f t="shared" si="0"/>
        <v>0</v>
      </c>
      <c r="J37" s="11" t="e">
        <f t="shared" si="1"/>
        <v>#DIV/0!</v>
      </c>
      <c r="K37" s="11" t="e">
        <f t="shared" si="2"/>
        <v>#DIV/0!</v>
      </c>
      <c r="L37" s="11">
        <f t="shared" si="3"/>
        <v>0</v>
      </c>
      <c r="M37" s="11" t="e">
        <f t="shared" si="4"/>
        <v>#DIV/0!</v>
      </c>
    </row>
    <row r="38" spans="1:13" s="2" customFormat="1" ht="15">
      <c r="A38" s="90"/>
      <c r="B38" s="90"/>
      <c r="C38" s="63"/>
      <c r="D38" s="48" t="s">
        <v>27</v>
      </c>
      <c r="E38" s="1">
        <f>SUM(E27:E29,E33:E37)</f>
        <v>267562.6</v>
      </c>
      <c r="F38" s="1">
        <f>SUM(F27:F29,F33:F37)</f>
        <v>160866</v>
      </c>
      <c r="G38" s="1">
        <f>SUM(G27:G29,G33:G37)</f>
        <v>53443.2</v>
      </c>
      <c r="H38" s="1">
        <f>SUM(H27:H29,H33:H37)</f>
        <v>53588.7</v>
      </c>
      <c r="I38" s="1">
        <f t="shared" si="0"/>
        <v>145.5</v>
      </c>
      <c r="J38" s="1">
        <f t="shared" si="1"/>
        <v>100.27225166157716</v>
      </c>
      <c r="K38" s="1">
        <f t="shared" si="2"/>
        <v>33.312632874566404</v>
      </c>
      <c r="L38" s="1">
        <f t="shared" si="3"/>
        <v>-213973.89999999997</v>
      </c>
      <c r="M38" s="1">
        <f t="shared" si="4"/>
        <v>20.02847184172975</v>
      </c>
    </row>
    <row r="39" spans="1:13" ht="108.75">
      <c r="A39" s="90"/>
      <c r="B39" s="90"/>
      <c r="C39" s="60" t="s">
        <v>38</v>
      </c>
      <c r="D39" s="28" t="s">
        <v>39</v>
      </c>
      <c r="E39" s="11">
        <v>221.8</v>
      </c>
      <c r="F39" s="11">
        <v>683</v>
      </c>
      <c r="G39" s="11">
        <v>221</v>
      </c>
      <c r="H39" s="11">
        <v>280.1</v>
      </c>
      <c r="I39" s="11">
        <f t="shared" si="0"/>
        <v>59.10000000000002</v>
      </c>
      <c r="J39" s="11">
        <f t="shared" si="1"/>
        <v>126.74208144796381</v>
      </c>
      <c r="K39" s="11">
        <f t="shared" si="2"/>
        <v>41.010248901903374</v>
      </c>
      <c r="L39" s="11">
        <f t="shared" si="3"/>
        <v>58.30000000000001</v>
      </c>
      <c r="M39" s="11">
        <f t="shared" si="4"/>
        <v>126.28494138863842</v>
      </c>
    </row>
    <row r="40" spans="1:13" ht="30" customHeight="1" hidden="1">
      <c r="A40" s="90"/>
      <c r="B40" s="90"/>
      <c r="C40" s="59" t="s">
        <v>40</v>
      </c>
      <c r="D40" s="27" t="s">
        <v>41</v>
      </c>
      <c r="E40" s="16"/>
      <c r="F40" s="3"/>
      <c r="G40" s="3"/>
      <c r="H40" s="16"/>
      <c r="I40" s="16">
        <f t="shared" si="0"/>
        <v>0</v>
      </c>
      <c r="J40" s="16" t="e">
        <f t="shared" si="1"/>
        <v>#DIV/0!</v>
      </c>
      <c r="K40" s="16" t="e">
        <f t="shared" si="2"/>
        <v>#DIV/0!</v>
      </c>
      <c r="L40" s="16">
        <f t="shared" si="3"/>
        <v>0</v>
      </c>
      <c r="M40" s="16" t="e">
        <f t="shared" si="4"/>
        <v>#DIV/0!</v>
      </c>
    </row>
    <row r="41" spans="1:13" ht="15">
      <c r="A41" s="90"/>
      <c r="B41" s="90"/>
      <c r="C41" s="59" t="s">
        <v>13</v>
      </c>
      <c r="D41" s="27" t="s">
        <v>14</v>
      </c>
      <c r="E41" s="11">
        <f>SUM(E42:E45)</f>
        <v>14062.5</v>
      </c>
      <c r="F41" s="11">
        <f>SUM(F42:F45)</f>
        <v>34364.1</v>
      </c>
      <c r="G41" s="11">
        <f>SUM(G42:G45)</f>
        <v>13284.2</v>
      </c>
      <c r="H41" s="11">
        <f>SUM(H42:H45)</f>
        <v>11501.9</v>
      </c>
      <c r="I41" s="11">
        <f t="shared" si="0"/>
        <v>-1782.300000000001</v>
      </c>
      <c r="J41" s="11">
        <f t="shared" si="1"/>
        <v>86.58330949549088</v>
      </c>
      <c r="K41" s="11">
        <f t="shared" si="2"/>
        <v>33.470685977517235</v>
      </c>
      <c r="L41" s="11">
        <f t="shared" si="3"/>
        <v>-2560.6000000000004</v>
      </c>
      <c r="M41" s="11">
        <f t="shared" si="4"/>
        <v>81.79128888888889</v>
      </c>
    </row>
    <row r="42" spans="1:13" ht="63" customHeight="1" hidden="1">
      <c r="A42" s="90"/>
      <c r="B42" s="90"/>
      <c r="C42" s="59" t="s">
        <v>42</v>
      </c>
      <c r="D42" s="29" t="s">
        <v>43</v>
      </c>
      <c r="E42" s="11">
        <v>120</v>
      </c>
      <c r="F42" s="11">
        <v>327.1</v>
      </c>
      <c r="G42" s="11">
        <v>192</v>
      </c>
      <c r="H42" s="11">
        <v>41</v>
      </c>
      <c r="I42" s="11">
        <f t="shared" si="0"/>
        <v>-151</v>
      </c>
      <c r="J42" s="11">
        <f t="shared" si="1"/>
        <v>21.354166666666664</v>
      </c>
      <c r="K42" s="11">
        <f t="shared" si="2"/>
        <v>12.5343931519413</v>
      </c>
      <c r="L42" s="11">
        <f t="shared" si="3"/>
        <v>-79</v>
      </c>
      <c r="M42" s="11">
        <f t="shared" si="4"/>
        <v>34.166666666666664</v>
      </c>
    </row>
    <row r="43" spans="1:13" ht="47.25" customHeight="1" hidden="1">
      <c r="A43" s="90"/>
      <c r="B43" s="90"/>
      <c r="C43" s="59" t="s">
        <v>154</v>
      </c>
      <c r="D43" s="29" t="s">
        <v>155</v>
      </c>
      <c r="E43" s="11"/>
      <c r="F43" s="11">
        <v>545</v>
      </c>
      <c r="G43" s="11">
        <v>227</v>
      </c>
      <c r="H43" s="11">
        <v>172</v>
      </c>
      <c r="I43" s="11">
        <f t="shared" si="0"/>
        <v>-55</v>
      </c>
      <c r="J43" s="11">
        <f t="shared" si="1"/>
        <v>75.77092511013215</v>
      </c>
      <c r="K43" s="11">
        <f t="shared" si="2"/>
        <v>31.55963302752294</v>
      </c>
      <c r="L43" s="11">
        <f t="shared" si="3"/>
        <v>172</v>
      </c>
      <c r="M43" s="11" t="e">
        <f t="shared" si="4"/>
        <v>#DIV/0!</v>
      </c>
    </row>
    <row r="44" spans="1:13" ht="78.75" customHeight="1" hidden="1">
      <c r="A44" s="90"/>
      <c r="B44" s="90"/>
      <c r="C44" s="59" t="s">
        <v>147</v>
      </c>
      <c r="D44" s="29" t="s">
        <v>148</v>
      </c>
      <c r="E44" s="11">
        <v>13878.4</v>
      </c>
      <c r="F44" s="11">
        <v>31089</v>
      </c>
      <c r="G44" s="11">
        <v>11934.2</v>
      </c>
      <c r="H44" s="11">
        <v>10692.1</v>
      </c>
      <c r="I44" s="11">
        <f t="shared" si="0"/>
        <v>-1242.1000000000004</v>
      </c>
      <c r="J44" s="11">
        <f t="shared" si="1"/>
        <v>89.59209666337081</v>
      </c>
      <c r="K44" s="11">
        <f t="shared" si="2"/>
        <v>34.39190710540706</v>
      </c>
      <c r="L44" s="11">
        <f t="shared" si="3"/>
        <v>-3186.2999999999993</v>
      </c>
      <c r="M44" s="11">
        <f t="shared" si="4"/>
        <v>77.0413015909615</v>
      </c>
    </row>
    <row r="45" spans="1:13" ht="47.25" customHeight="1" hidden="1">
      <c r="A45" s="90"/>
      <c r="B45" s="90"/>
      <c r="C45" s="62" t="s">
        <v>15</v>
      </c>
      <c r="D45" s="27" t="s">
        <v>16</v>
      </c>
      <c r="E45" s="11">
        <v>64.1</v>
      </c>
      <c r="F45" s="11">
        <v>2403</v>
      </c>
      <c r="G45" s="11">
        <v>931</v>
      </c>
      <c r="H45" s="11">
        <f>590+6.8</f>
        <v>596.8</v>
      </c>
      <c r="I45" s="11">
        <f t="shared" si="0"/>
        <v>-334.20000000000005</v>
      </c>
      <c r="J45" s="11">
        <f t="shared" si="1"/>
        <v>64.10311493018258</v>
      </c>
      <c r="K45" s="11">
        <f t="shared" si="2"/>
        <v>24.835622138992925</v>
      </c>
      <c r="L45" s="11">
        <f t="shared" si="3"/>
        <v>532.6999999999999</v>
      </c>
      <c r="M45" s="11">
        <f t="shared" si="4"/>
        <v>931.0452418096723</v>
      </c>
    </row>
    <row r="46" spans="1:13" s="2" customFormat="1" ht="15">
      <c r="A46" s="90"/>
      <c r="B46" s="90"/>
      <c r="C46" s="63"/>
      <c r="D46" s="48" t="s">
        <v>28</v>
      </c>
      <c r="E46" s="3">
        <f>SUM(E39:E41)</f>
        <v>14284.3</v>
      </c>
      <c r="F46" s="3">
        <f>SUM(F39:F41)</f>
        <v>35047.1</v>
      </c>
      <c r="G46" s="3">
        <f>SUM(G39:G41)</f>
        <v>13505.2</v>
      </c>
      <c r="H46" s="3">
        <f>SUM(H39:H41)</f>
        <v>11782</v>
      </c>
      <c r="I46" s="3">
        <f t="shared" si="0"/>
        <v>-1723.2000000000007</v>
      </c>
      <c r="J46" s="3">
        <f t="shared" si="1"/>
        <v>87.24047033735154</v>
      </c>
      <c r="K46" s="3">
        <f t="shared" si="2"/>
        <v>33.61761743482343</v>
      </c>
      <c r="L46" s="3">
        <f t="shared" si="3"/>
        <v>-2502.2999999999993</v>
      </c>
      <c r="M46" s="3">
        <f t="shared" si="4"/>
        <v>82.48216573440772</v>
      </c>
    </row>
    <row r="47" spans="1:13" s="2" customFormat="1" ht="15">
      <c r="A47" s="91"/>
      <c r="B47" s="91"/>
      <c r="C47" s="63"/>
      <c r="D47" s="48" t="s">
        <v>44</v>
      </c>
      <c r="E47" s="1">
        <f>E38+E46</f>
        <v>281846.89999999997</v>
      </c>
      <c r="F47" s="1">
        <f>F38+F46</f>
        <v>195913.1</v>
      </c>
      <c r="G47" s="1">
        <f>G38+G46</f>
        <v>66948.4</v>
      </c>
      <c r="H47" s="1">
        <f>H38+H46</f>
        <v>65370.7</v>
      </c>
      <c r="I47" s="1">
        <f t="shared" si="0"/>
        <v>-1577.699999999997</v>
      </c>
      <c r="J47" s="1">
        <f t="shared" si="1"/>
        <v>97.64340895376141</v>
      </c>
      <c r="K47" s="1">
        <f t="shared" si="2"/>
        <v>33.36719188252342</v>
      </c>
      <c r="L47" s="1">
        <f t="shared" si="3"/>
        <v>-216476.19999999995</v>
      </c>
      <c r="M47" s="1">
        <f t="shared" si="4"/>
        <v>23.193691326745125</v>
      </c>
    </row>
    <row r="48" spans="1:13" ht="31.5" customHeight="1">
      <c r="A48" s="89" t="s">
        <v>140</v>
      </c>
      <c r="B48" s="89" t="s">
        <v>220</v>
      </c>
      <c r="C48" s="59" t="s">
        <v>158</v>
      </c>
      <c r="D48" s="28" t="s">
        <v>159</v>
      </c>
      <c r="E48" s="16">
        <v>194.8</v>
      </c>
      <c r="F48" s="16">
        <v>250</v>
      </c>
      <c r="G48" s="16">
        <v>80</v>
      </c>
      <c r="H48" s="16">
        <v>539.7</v>
      </c>
      <c r="I48" s="16">
        <f t="shared" si="0"/>
        <v>459.70000000000005</v>
      </c>
      <c r="J48" s="16">
        <f t="shared" si="1"/>
        <v>674.6250000000001</v>
      </c>
      <c r="K48" s="16">
        <f t="shared" si="2"/>
        <v>215.88000000000002</v>
      </c>
      <c r="L48" s="16">
        <f t="shared" si="3"/>
        <v>344.90000000000003</v>
      </c>
      <c r="M48" s="16">
        <f t="shared" si="4"/>
        <v>277.0533880903491</v>
      </c>
    </row>
    <row r="49" spans="1:13" ht="30.75">
      <c r="A49" s="90"/>
      <c r="B49" s="90"/>
      <c r="C49" s="59" t="s">
        <v>152</v>
      </c>
      <c r="D49" s="27" t="s">
        <v>153</v>
      </c>
      <c r="E49" s="16">
        <v>1332.3</v>
      </c>
      <c r="F49" s="16"/>
      <c r="G49" s="16"/>
      <c r="H49" s="16">
        <v>35.9</v>
      </c>
      <c r="I49" s="16">
        <f t="shared" si="0"/>
        <v>35.9</v>
      </c>
      <c r="J49" s="16"/>
      <c r="K49" s="16"/>
      <c r="L49" s="16">
        <f t="shared" si="3"/>
        <v>-1296.3999999999999</v>
      </c>
      <c r="M49" s="16">
        <f t="shared" si="4"/>
        <v>2.694588305937101</v>
      </c>
    </row>
    <row r="50" spans="1:13" ht="15">
      <c r="A50" s="90"/>
      <c r="B50" s="90"/>
      <c r="C50" s="59" t="s">
        <v>13</v>
      </c>
      <c r="D50" s="27" t="s">
        <v>14</v>
      </c>
      <c r="E50" s="11">
        <f>E51</f>
        <v>148.9</v>
      </c>
      <c r="F50" s="11">
        <f>F51</f>
        <v>10000</v>
      </c>
      <c r="G50" s="11">
        <f>G51</f>
        <v>3600</v>
      </c>
      <c r="H50" s="11">
        <f>H51</f>
        <v>131.5</v>
      </c>
      <c r="I50" s="11">
        <f t="shared" si="0"/>
        <v>-3468.5</v>
      </c>
      <c r="J50" s="11">
        <f t="shared" si="1"/>
        <v>3.6527777777777777</v>
      </c>
      <c r="K50" s="11">
        <f t="shared" si="2"/>
        <v>1.315</v>
      </c>
      <c r="L50" s="11">
        <f t="shared" si="3"/>
        <v>-17.400000000000006</v>
      </c>
      <c r="M50" s="11">
        <f t="shared" si="4"/>
        <v>88.3143049026192</v>
      </c>
    </row>
    <row r="51" spans="1:13" ht="47.25" customHeight="1" hidden="1">
      <c r="A51" s="90"/>
      <c r="B51" s="90"/>
      <c r="C51" s="62" t="s">
        <v>15</v>
      </c>
      <c r="D51" s="27" t="s">
        <v>16</v>
      </c>
      <c r="E51" s="11">
        <v>148.9</v>
      </c>
      <c r="F51" s="11">
        <v>10000</v>
      </c>
      <c r="G51" s="11">
        <v>3600</v>
      </c>
      <c r="H51" s="11">
        <v>131.5</v>
      </c>
      <c r="I51" s="11">
        <f t="shared" si="0"/>
        <v>-3468.5</v>
      </c>
      <c r="J51" s="11">
        <f t="shared" si="1"/>
        <v>3.6527777777777777</v>
      </c>
      <c r="K51" s="11">
        <f t="shared" si="2"/>
        <v>1.315</v>
      </c>
      <c r="L51" s="11">
        <f t="shared" si="3"/>
        <v>-17.400000000000006</v>
      </c>
      <c r="M51" s="11">
        <f t="shared" si="4"/>
        <v>88.3143049026192</v>
      </c>
    </row>
    <row r="52" spans="1:13" ht="15.75" customHeight="1" hidden="1">
      <c r="A52" s="90"/>
      <c r="B52" s="90"/>
      <c r="C52" s="59" t="s">
        <v>17</v>
      </c>
      <c r="D52" s="27" t="s">
        <v>18</v>
      </c>
      <c r="E52" s="16"/>
      <c r="F52" s="16"/>
      <c r="G52" s="16"/>
      <c r="H52" s="16"/>
      <c r="I52" s="16">
        <f t="shared" si="0"/>
        <v>0</v>
      </c>
      <c r="J52" s="16" t="e">
        <f t="shared" si="1"/>
        <v>#DIV/0!</v>
      </c>
      <c r="K52" s="16" t="e">
        <f t="shared" si="2"/>
        <v>#DIV/0!</v>
      </c>
      <c r="L52" s="16">
        <f t="shared" si="3"/>
        <v>0</v>
      </c>
      <c r="M52" s="16" t="e">
        <f t="shared" si="4"/>
        <v>#DIV/0!</v>
      </c>
    </row>
    <row r="53" spans="1:13" ht="15.75" customHeight="1" hidden="1">
      <c r="A53" s="90"/>
      <c r="B53" s="90"/>
      <c r="C53" s="59" t="s">
        <v>36</v>
      </c>
      <c r="D53" s="27" t="s">
        <v>37</v>
      </c>
      <c r="E53" s="16"/>
      <c r="F53" s="16"/>
      <c r="G53" s="16"/>
      <c r="H53" s="16"/>
      <c r="I53" s="16">
        <f t="shared" si="0"/>
        <v>0</v>
      </c>
      <c r="J53" s="16" t="e">
        <f t="shared" si="1"/>
        <v>#DIV/0!</v>
      </c>
      <c r="K53" s="16" t="e">
        <f t="shared" si="2"/>
        <v>#DIV/0!</v>
      </c>
      <c r="L53" s="16">
        <f t="shared" si="3"/>
        <v>0</v>
      </c>
      <c r="M53" s="16" t="e">
        <f t="shared" si="4"/>
        <v>#DIV/0!</v>
      </c>
    </row>
    <row r="54" spans="1:13" ht="15.75" customHeight="1" hidden="1">
      <c r="A54" s="90"/>
      <c r="B54" s="90"/>
      <c r="C54" s="59" t="s">
        <v>45</v>
      </c>
      <c r="D54" s="27" t="s">
        <v>46</v>
      </c>
      <c r="E54" s="11"/>
      <c r="F54" s="16"/>
      <c r="G54" s="16"/>
      <c r="H54" s="11"/>
      <c r="I54" s="11">
        <f t="shared" si="0"/>
        <v>0</v>
      </c>
      <c r="J54" s="11" t="e">
        <f t="shared" si="1"/>
        <v>#DIV/0!</v>
      </c>
      <c r="K54" s="11" t="e">
        <f t="shared" si="2"/>
        <v>#DIV/0!</v>
      </c>
      <c r="L54" s="11">
        <f t="shared" si="3"/>
        <v>0</v>
      </c>
      <c r="M54" s="11" t="e">
        <f t="shared" si="4"/>
        <v>#DIV/0!</v>
      </c>
    </row>
    <row r="55" spans="1:13" ht="30.75">
      <c r="A55" s="90"/>
      <c r="B55" s="90"/>
      <c r="C55" s="59" t="s">
        <v>144</v>
      </c>
      <c r="D55" s="27" t="s">
        <v>145</v>
      </c>
      <c r="E55" s="11">
        <v>992.9</v>
      </c>
      <c r="F55" s="16"/>
      <c r="G55" s="16"/>
      <c r="H55" s="11"/>
      <c r="I55" s="11">
        <f t="shared" si="0"/>
        <v>0</v>
      </c>
      <c r="J55" s="11"/>
      <c r="K55" s="11"/>
      <c r="L55" s="11">
        <f t="shared" si="3"/>
        <v>-992.9</v>
      </c>
      <c r="M55" s="11">
        <f t="shared" si="4"/>
        <v>0</v>
      </c>
    </row>
    <row r="56" spans="1:13" ht="31.5" customHeight="1" hidden="1">
      <c r="A56" s="90"/>
      <c r="B56" s="90"/>
      <c r="C56" s="59" t="s">
        <v>143</v>
      </c>
      <c r="D56" s="27" t="s">
        <v>146</v>
      </c>
      <c r="E56" s="11"/>
      <c r="F56" s="16"/>
      <c r="G56" s="16"/>
      <c r="H56" s="11"/>
      <c r="I56" s="11">
        <f t="shared" si="0"/>
        <v>0</v>
      </c>
      <c r="J56" s="11" t="e">
        <f t="shared" si="1"/>
        <v>#DIV/0!</v>
      </c>
      <c r="K56" s="11" t="e">
        <f t="shared" si="2"/>
        <v>#DIV/0!</v>
      </c>
      <c r="L56" s="11">
        <f t="shared" si="3"/>
        <v>0</v>
      </c>
      <c r="M56" s="11" t="e">
        <f t="shared" si="4"/>
        <v>#DIV/0!</v>
      </c>
    </row>
    <row r="57" spans="1:13" ht="15.75" customHeight="1" hidden="1">
      <c r="A57" s="90"/>
      <c r="B57" s="90"/>
      <c r="C57" s="59" t="s">
        <v>26</v>
      </c>
      <c r="D57" s="27" t="s">
        <v>21</v>
      </c>
      <c r="E57" s="11"/>
      <c r="F57" s="16"/>
      <c r="G57" s="16"/>
      <c r="H57" s="11"/>
      <c r="I57" s="11">
        <f t="shared" si="0"/>
        <v>0</v>
      </c>
      <c r="J57" s="11" t="e">
        <f t="shared" si="1"/>
        <v>#DIV/0!</v>
      </c>
      <c r="K57" s="11" t="e">
        <f t="shared" si="2"/>
        <v>#DIV/0!</v>
      </c>
      <c r="L57" s="11">
        <f t="shared" si="3"/>
        <v>0</v>
      </c>
      <c r="M57" s="11" t="e">
        <f t="shared" si="4"/>
        <v>#DIV/0!</v>
      </c>
    </row>
    <row r="58" spans="1:13" s="2" customFormat="1" ht="15">
      <c r="A58" s="90"/>
      <c r="B58" s="90"/>
      <c r="C58" s="61"/>
      <c r="D58" s="48" t="s">
        <v>27</v>
      </c>
      <c r="E58" s="1">
        <f>SUM(E48:E50,E52:E57)</f>
        <v>2668.9</v>
      </c>
      <c r="F58" s="1">
        <f>SUM(F48:F50,F52:F57)</f>
        <v>10250</v>
      </c>
      <c r="G58" s="1">
        <f>SUM(G48:G50,G52:G57)</f>
        <v>3680</v>
      </c>
      <c r="H58" s="1">
        <f>SUM(H48:H50,H52:H57)</f>
        <v>707.1</v>
      </c>
      <c r="I58" s="1">
        <f t="shared" si="0"/>
        <v>-2972.9</v>
      </c>
      <c r="J58" s="1">
        <f t="shared" si="1"/>
        <v>19.214673913043477</v>
      </c>
      <c r="K58" s="1">
        <f t="shared" si="2"/>
        <v>6.898536585365854</v>
      </c>
      <c r="L58" s="1">
        <f t="shared" si="3"/>
        <v>-1961.8000000000002</v>
      </c>
      <c r="M58" s="1">
        <f t="shared" si="4"/>
        <v>26.49406122372513</v>
      </c>
    </row>
    <row r="59" spans="1:13" ht="15">
      <c r="A59" s="90"/>
      <c r="B59" s="90"/>
      <c r="C59" s="59" t="s">
        <v>13</v>
      </c>
      <c r="D59" s="27" t="s">
        <v>14</v>
      </c>
      <c r="E59" s="11">
        <f>E60</f>
        <v>10517.4</v>
      </c>
      <c r="F59" s="11">
        <f>F60</f>
        <v>0</v>
      </c>
      <c r="G59" s="11">
        <f>G60</f>
        <v>0</v>
      </c>
      <c r="H59" s="11">
        <f>H60</f>
        <v>2861.7</v>
      </c>
      <c r="I59" s="11">
        <f t="shared" si="0"/>
        <v>2861.7</v>
      </c>
      <c r="J59" s="11"/>
      <c r="K59" s="11"/>
      <c r="L59" s="11">
        <f t="shared" si="3"/>
        <v>-7655.7</v>
      </c>
      <c r="M59" s="11">
        <f t="shared" si="4"/>
        <v>27.20919618917223</v>
      </c>
    </row>
    <row r="60" spans="1:13" ht="47.25" customHeight="1" hidden="1">
      <c r="A60" s="90"/>
      <c r="B60" s="90"/>
      <c r="C60" s="62" t="s">
        <v>15</v>
      </c>
      <c r="D60" s="27" t="s">
        <v>16</v>
      </c>
      <c r="E60" s="11">
        <v>10517.4</v>
      </c>
      <c r="F60" s="11"/>
      <c r="G60" s="11"/>
      <c r="H60" s="11">
        <v>2861.7</v>
      </c>
      <c r="I60" s="11">
        <f t="shared" si="0"/>
        <v>2861.7</v>
      </c>
      <c r="J60" s="11" t="e">
        <f t="shared" si="1"/>
        <v>#DIV/0!</v>
      </c>
      <c r="K60" s="11" t="e">
        <f t="shared" si="2"/>
        <v>#DIV/0!</v>
      </c>
      <c r="L60" s="11">
        <f t="shared" si="3"/>
        <v>-7655.7</v>
      </c>
      <c r="M60" s="11">
        <f t="shared" si="4"/>
        <v>27.20919618917223</v>
      </c>
    </row>
    <row r="61" spans="1:13" s="2" customFormat="1" ht="15">
      <c r="A61" s="90"/>
      <c r="B61" s="90"/>
      <c r="C61" s="61"/>
      <c r="D61" s="48" t="s">
        <v>28</v>
      </c>
      <c r="E61" s="1">
        <f>SUM(E59)</f>
        <v>10517.4</v>
      </c>
      <c r="F61" s="1">
        <f>SUM(F59)</f>
        <v>0</v>
      </c>
      <c r="G61" s="1">
        <f>SUM(G59)</f>
        <v>0</v>
      </c>
      <c r="H61" s="1">
        <f>SUM(H59)</f>
        <v>2861.7</v>
      </c>
      <c r="I61" s="1">
        <f t="shared" si="0"/>
        <v>2861.7</v>
      </c>
      <c r="J61" s="1"/>
      <c r="K61" s="1"/>
      <c r="L61" s="1">
        <f t="shared" si="3"/>
        <v>-7655.7</v>
      </c>
      <c r="M61" s="1">
        <f t="shared" si="4"/>
        <v>27.20919618917223</v>
      </c>
    </row>
    <row r="62" spans="1:13" s="2" customFormat="1" ht="30.75">
      <c r="A62" s="90"/>
      <c r="B62" s="90"/>
      <c r="C62" s="61"/>
      <c r="D62" s="48" t="s">
        <v>29</v>
      </c>
      <c r="E62" s="1">
        <f>E63-E57</f>
        <v>13186.3</v>
      </c>
      <c r="F62" s="1">
        <f>F63-F57</f>
        <v>10250</v>
      </c>
      <c r="G62" s="1">
        <f>G63-G57</f>
        <v>3680</v>
      </c>
      <c r="H62" s="1">
        <f>H63-H57</f>
        <v>3568.7999999999997</v>
      </c>
      <c r="I62" s="1">
        <f t="shared" si="0"/>
        <v>-111.20000000000027</v>
      </c>
      <c r="J62" s="1">
        <f t="shared" si="1"/>
        <v>96.97826086956522</v>
      </c>
      <c r="K62" s="1">
        <f t="shared" si="2"/>
        <v>34.81756097560975</v>
      </c>
      <c r="L62" s="1">
        <f t="shared" si="3"/>
        <v>-9617.5</v>
      </c>
      <c r="M62" s="1">
        <f t="shared" si="4"/>
        <v>27.06445325830597</v>
      </c>
    </row>
    <row r="63" spans="1:13" s="2" customFormat="1" ht="15">
      <c r="A63" s="91"/>
      <c r="B63" s="91"/>
      <c r="C63" s="61"/>
      <c r="D63" s="48" t="s">
        <v>44</v>
      </c>
      <c r="E63" s="1">
        <f>E58+E61</f>
        <v>13186.3</v>
      </c>
      <c r="F63" s="1">
        <f>F58+F61</f>
        <v>10250</v>
      </c>
      <c r="G63" s="1">
        <f>G58+G61</f>
        <v>3680</v>
      </c>
      <c r="H63" s="1">
        <f>H58+H61</f>
        <v>3568.7999999999997</v>
      </c>
      <c r="I63" s="1">
        <f t="shared" si="0"/>
        <v>-111.20000000000027</v>
      </c>
      <c r="J63" s="1">
        <f t="shared" si="1"/>
        <v>96.97826086956522</v>
      </c>
      <c r="K63" s="1">
        <f t="shared" si="2"/>
        <v>34.81756097560975</v>
      </c>
      <c r="L63" s="1">
        <f t="shared" si="3"/>
        <v>-9617.5</v>
      </c>
      <c r="M63" s="1">
        <f t="shared" si="4"/>
        <v>27.06445325830597</v>
      </c>
    </row>
    <row r="64" spans="1:13" s="2" customFormat="1" ht="30" customHeight="1" hidden="1">
      <c r="A64" s="89" t="s">
        <v>196</v>
      </c>
      <c r="B64" s="89" t="s">
        <v>197</v>
      </c>
      <c r="C64" s="59" t="s">
        <v>13</v>
      </c>
      <c r="D64" s="27" t="s">
        <v>14</v>
      </c>
      <c r="E64" s="11">
        <f>SUM(E65)</f>
        <v>0</v>
      </c>
      <c r="F64" s="1"/>
      <c r="G64" s="1"/>
      <c r="H64" s="11">
        <f>SUM(H65)</f>
        <v>0</v>
      </c>
      <c r="I64" s="11">
        <f t="shared" si="0"/>
        <v>0</v>
      </c>
      <c r="J64" s="11" t="e">
        <f t="shared" si="1"/>
        <v>#DIV/0!</v>
      </c>
      <c r="K64" s="11" t="e">
        <f t="shared" si="2"/>
        <v>#DIV/0!</v>
      </c>
      <c r="L64" s="11">
        <f t="shared" si="3"/>
        <v>0</v>
      </c>
      <c r="M64" s="11" t="e">
        <f t="shared" si="4"/>
        <v>#DIV/0!</v>
      </c>
    </row>
    <row r="65" spans="1:13" s="2" customFormat="1" ht="47.25" customHeight="1" hidden="1">
      <c r="A65" s="90"/>
      <c r="B65" s="90"/>
      <c r="C65" s="62" t="s">
        <v>15</v>
      </c>
      <c r="D65" s="27" t="s">
        <v>16</v>
      </c>
      <c r="E65" s="1"/>
      <c r="F65" s="1"/>
      <c r="G65" s="1"/>
      <c r="H65" s="11"/>
      <c r="I65" s="11">
        <f t="shared" si="0"/>
        <v>0</v>
      </c>
      <c r="J65" s="11" t="e">
        <f t="shared" si="1"/>
        <v>#DIV/0!</v>
      </c>
      <c r="K65" s="11" t="e">
        <f t="shared" si="2"/>
        <v>#DIV/0!</v>
      </c>
      <c r="L65" s="11">
        <f t="shared" si="3"/>
        <v>0</v>
      </c>
      <c r="M65" s="11" t="e">
        <f t="shared" si="4"/>
        <v>#DIV/0!</v>
      </c>
    </row>
    <row r="66" spans="1:13" s="2" customFormat="1" ht="15.75" customHeight="1">
      <c r="A66" s="90"/>
      <c r="B66" s="90"/>
      <c r="C66" s="59" t="s">
        <v>24</v>
      </c>
      <c r="D66" s="27" t="s">
        <v>25</v>
      </c>
      <c r="E66" s="11">
        <v>15646</v>
      </c>
      <c r="F66" s="11">
        <v>34979.3</v>
      </c>
      <c r="G66" s="11">
        <v>15079.3</v>
      </c>
      <c r="H66" s="11">
        <v>15079.3</v>
      </c>
      <c r="I66" s="11">
        <f t="shared" si="0"/>
        <v>0</v>
      </c>
      <c r="J66" s="11">
        <f t="shared" si="1"/>
        <v>100</v>
      </c>
      <c r="K66" s="11">
        <f t="shared" si="2"/>
        <v>43.109210304380014</v>
      </c>
      <c r="L66" s="11">
        <f t="shared" si="3"/>
        <v>-566.7000000000007</v>
      </c>
      <c r="M66" s="11">
        <f t="shared" si="4"/>
        <v>96.3779879841493</v>
      </c>
    </row>
    <row r="67" spans="1:13" s="2" customFormat="1" ht="15">
      <c r="A67" s="90"/>
      <c r="B67" s="90"/>
      <c r="C67" s="59" t="s">
        <v>26</v>
      </c>
      <c r="D67" s="27" t="s">
        <v>21</v>
      </c>
      <c r="E67" s="11">
        <v>-28.1</v>
      </c>
      <c r="F67" s="1"/>
      <c r="G67" s="1"/>
      <c r="H67" s="11"/>
      <c r="I67" s="11">
        <f t="shared" si="0"/>
        <v>0</v>
      </c>
      <c r="J67" s="11"/>
      <c r="K67" s="11"/>
      <c r="L67" s="11">
        <f t="shared" si="3"/>
        <v>28.1</v>
      </c>
      <c r="M67" s="11">
        <f t="shared" si="4"/>
        <v>0</v>
      </c>
    </row>
    <row r="68" spans="1:13" s="2" customFormat="1" ht="30.75">
      <c r="A68" s="90"/>
      <c r="B68" s="90"/>
      <c r="C68" s="59"/>
      <c r="D68" s="48" t="s">
        <v>29</v>
      </c>
      <c r="E68" s="1">
        <f>E69-E67</f>
        <v>15646</v>
      </c>
      <c r="F68" s="1">
        <f>F69-F67</f>
        <v>34979.3</v>
      </c>
      <c r="G68" s="1">
        <f>G69-G67</f>
        <v>15079.3</v>
      </c>
      <c r="H68" s="1">
        <f>H69-H67</f>
        <v>15079.3</v>
      </c>
      <c r="I68" s="1">
        <f t="shared" si="0"/>
        <v>0</v>
      </c>
      <c r="J68" s="1">
        <f t="shared" si="1"/>
        <v>100</v>
      </c>
      <c r="K68" s="1">
        <f t="shared" si="2"/>
        <v>43.109210304380014</v>
      </c>
      <c r="L68" s="1">
        <f t="shared" si="3"/>
        <v>-566.7000000000007</v>
      </c>
      <c r="M68" s="1">
        <f t="shared" si="4"/>
        <v>96.3779879841493</v>
      </c>
    </row>
    <row r="69" spans="1:13" s="2" customFormat="1" ht="15">
      <c r="A69" s="91"/>
      <c r="B69" s="91"/>
      <c r="C69" s="61"/>
      <c r="D69" s="48" t="s">
        <v>44</v>
      </c>
      <c r="E69" s="1">
        <f>E66+E67</f>
        <v>15617.9</v>
      </c>
      <c r="F69" s="1">
        <f>F66+F67</f>
        <v>34979.3</v>
      </c>
      <c r="G69" s="1">
        <f>G66+G67</f>
        <v>15079.3</v>
      </c>
      <c r="H69" s="1">
        <f>H64+H66+H67</f>
        <v>15079.3</v>
      </c>
      <c r="I69" s="1">
        <f t="shared" si="0"/>
        <v>0</v>
      </c>
      <c r="J69" s="1">
        <f t="shared" si="1"/>
        <v>100</v>
      </c>
      <c r="K69" s="1">
        <f t="shared" si="2"/>
        <v>43.109210304380014</v>
      </c>
      <c r="L69" s="1">
        <f t="shared" si="3"/>
        <v>-538.6000000000004</v>
      </c>
      <c r="M69" s="1">
        <f t="shared" si="4"/>
        <v>96.55139295295783</v>
      </c>
    </row>
    <row r="70" spans="1:13" s="2" customFormat="1" ht="15.75" customHeight="1">
      <c r="A70" s="89" t="s">
        <v>47</v>
      </c>
      <c r="B70" s="89" t="s">
        <v>221</v>
      </c>
      <c r="C70" s="59" t="s">
        <v>6</v>
      </c>
      <c r="D70" s="27" t="s">
        <v>7</v>
      </c>
      <c r="E70" s="11">
        <v>50.8</v>
      </c>
      <c r="F70" s="1"/>
      <c r="G70" s="1"/>
      <c r="H70" s="11">
        <v>3.1</v>
      </c>
      <c r="I70" s="11">
        <f t="shared" si="0"/>
        <v>3.1</v>
      </c>
      <c r="J70" s="11"/>
      <c r="K70" s="11"/>
      <c r="L70" s="11">
        <f t="shared" si="3"/>
        <v>-47.699999999999996</v>
      </c>
      <c r="M70" s="11">
        <f t="shared" si="4"/>
        <v>6.102362204724409</v>
      </c>
    </row>
    <row r="71" spans="1:13" s="2" customFormat="1" ht="15.75" customHeight="1">
      <c r="A71" s="90"/>
      <c r="B71" s="90"/>
      <c r="C71" s="59" t="s">
        <v>216</v>
      </c>
      <c r="D71" s="27" t="s">
        <v>217</v>
      </c>
      <c r="E71" s="11"/>
      <c r="F71" s="11"/>
      <c r="G71" s="11"/>
      <c r="H71" s="11">
        <v>84.2</v>
      </c>
      <c r="I71" s="11">
        <f aca="true" t="shared" si="5" ref="I71:I134">H71-G71</f>
        <v>84.2</v>
      </c>
      <c r="J71" s="11"/>
      <c r="K71" s="11"/>
      <c r="L71" s="11">
        <f aca="true" t="shared" si="6" ref="L71:L134">H71-E71</f>
        <v>84.2</v>
      </c>
      <c r="M71" s="11"/>
    </row>
    <row r="72" spans="1:13" ht="31.5" customHeight="1">
      <c r="A72" s="90"/>
      <c r="B72" s="90"/>
      <c r="C72" s="59" t="s">
        <v>152</v>
      </c>
      <c r="D72" s="27" t="s">
        <v>153</v>
      </c>
      <c r="E72" s="11">
        <v>6.3</v>
      </c>
      <c r="F72" s="11"/>
      <c r="G72" s="11"/>
      <c r="H72" s="11">
        <v>3.4</v>
      </c>
      <c r="I72" s="11">
        <f t="shared" si="5"/>
        <v>3.4</v>
      </c>
      <c r="J72" s="11"/>
      <c r="K72" s="11"/>
      <c r="L72" s="11">
        <f t="shared" si="6"/>
        <v>-2.9</v>
      </c>
      <c r="M72" s="11">
        <f aca="true" t="shared" si="7" ref="M72:M134">H72/E72*100</f>
        <v>53.96825396825397</v>
      </c>
    </row>
    <row r="73" spans="1:13" ht="15">
      <c r="A73" s="90"/>
      <c r="B73" s="90"/>
      <c r="C73" s="59" t="s">
        <v>13</v>
      </c>
      <c r="D73" s="27" t="s">
        <v>14</v>
      </c>
      <c r="E73" s="11">
        <f>E77+E74+E76+E75</f>
        <v>456.5</v>
      </c>
      <c r="F73" s="11">
        <f>F77+F74+F76+F75</f>
        <v>877.2</v>
      </c>
      <c r="G73" s="11">
        <f>G77+G74+G76+G75</f>
        <v>402.1</v>
      </c>
      <c r="H73" s="11">
        <f>H77+H74+H76+H75</f>
        <v>767.4</v>
      </c>
      <c r="I73" s="11">
        <f t="shared" si="5"/>
        <v>365.29999999999995</v>
      </c>
      <c r="J73" s="11">
        <f aca="true" t="shared" si="8" ref="J73:J134">H73/G73*100</f>
        <v>190.84804774931607</v>
      </c>
      <c r="K73" s="11">
        <f aca="true" t="shared" si="9" ref="K73:K134">H73/F73*100</f>
        <v>87.4829001367989</v>
      </c>
      <c r="L73" s="11">
        <f t="shared" si="6"/>
        <v>310.9</v>
      </c>
      <c r="M73" s="11">
        <f t="shared" si="7"/>
        <v>168.105147864184</v>
      </c>
    </row>
    <row r="74" spans="1:13" ht="47.25" customHeight="1" hidden="1">
      <c r="A74" s="90"/>
      <c r="B74" s="90"/>
      <c r="C74" s="62" t="s">
        <v>156</v>
      </c>
      <c r="D74" s="27" t="s">
        <v>157</v>
      </c>
      <c r="E74" s="11"/>
      <c r="F74" s="11"/>
      <c r="G74" s="11"/>
      <c r="H74" s="11"/>
      <c r="I74" s="11">
        <f t="shared" si="5"/>
        <v>0</v>
      </c>
      <c r="J74" s="11" t="e">
        <f t="shared" si="8"/>
        <v>#DIV/0!</v>
      </c>
      <c r="K74" s="11" t="e">
        <f t="shared" si="9"/>
        <v>#DIV/0!</v>
      </c>
      <c r="L74" s="11">
        <f t="shared" si="6"/>
        <v>0</v>
      </c>
      <c r="M74" s="11" t="e">
        <f t="shared" si="7"/>
        <v>#DIV/0!</v>
      </c>
    </row>
    <row r="75" spans="1:13" ht="47.25" customHeight="1" hidden="1">
      <c r="A75" s="90"/>
      <c r="B75" s="90"/>
      <c r="C75" s="59" t="s">
        <v>42</v>
      </c>
      <c r="D75" s="29" t="s">
        <v>43</v>
      </c>
      <c r="E75" s="11"/>
      <c r="F75" s="11"/>
      <c r="G75" s="11"/>
      <c r="H75" s="11">
        <v>169.1</v>
      </c>
      <c r="I75" s="11">
        <f t="shared" si="5"/>
        <v>169.1</v>
      </c>
      <c r="J75" s="11" t="e">
        <f t="shared" si="8"/>
        <v>#DIV/0!</v>
      </c>
      <c r="K75" s="11" t="e">
        <f t="shared" si="9"/>
        <v>#DIV/0!</v>
      </c>
      <c r="L75" s="11">
        <f t="shared" si="6"/>
        <v>169.1</v>
      </c>
      <c r="M75" s="11" t="e">
        <f t="shared" si="7"/>
        <v>#DIV/0!</v>
      </c>
    </row>
    <row r="76" spans="1:13" ht="47.25" customHeight="1" hidden="1">
      <c r="A76" s="90"/>
      <c r="B76" s="90"/>
      <c r="C76" s="62" t="s">
        <v>194</v>
      </c>
      <c r="D76" s="27" t="s">
        <v>195</v>
      </c>
      <c r="E76" s="11">
        <v>365.5</v>
      </c>
      <c r="F76" s="11">
        <v>877.2</v>
      </c>
      <c r="G76" s="11">
        <v>402.1</v>
      </c>
      <c r="H76" s="11">
        <v>527.8</v>
      </c>
      <c r="I76" s="11">
        <f t="shared" si="5"/>
        <v>125.69999999999993</v>
      </c>
      <c r="J76" s="11">
        <f t="shared" si="8"/>
        <v>131.2608803780154</v>
      </c>
      <c r="K76" s="11">
        <f t="shared" si="9"/>
        <v>60.16871865025079</v>
      </c>
      <c r="L76" s="11">
        <f t="shared" si="6"/>
        <v>162.29999999999995</v>
      </c>
      <c r="M76" s="11">
        <f t="shared" si="7"/>
        <v>144.4049247606019</v>
      </c>
    </row>
    <row r="77" spans="1:13" ht="47.25" customHeight="1" hidden="1">
      <c r="A77" s="90"/>
      <c r="B77" s="90"/>
      <c r="C77" s="62" t="s">
        <v>15</v>
      </c>
      <c r="D77" s="27" t="s">
        <v>16</v>
      </c>
      <c r="E77" s="11">
        <v>91</v>
      </c>
      <c r="F77" s="11"/>
      <c r="G77" s="11"/>
      <c r="H77" s="11">
        <v>70.5</v>
      </c>
      <c r="I77" s="11">
        <f t="shared" si="5"/>
        <v>70.5</v>
      </c>
      <c r="J77" s="11" t="e">
        <f t="shared" si="8"/>
        <v>#DIV/0!</v>
      </c>
      <c r="K77" s="11" t="e">
        <f t="shared" si="9"/>
        <v>#DIV/0!</v>
      </c>
      <c r="L77" s="11">
        <f t="shared" si="6"/>
        <v>-20.5</v>
      </c>
      <c r="M77" s="11">
        <f t="shared" si="7"/>
        <v>77.47252747252747</v>
      </c>
    </row>
    <row r="78" spans="1:13" ht="15.75" customHeight="1">
      <c r="A78" s="90"/>
      <c r="B78" s="90"/>
      <c r="C78" s="59" t="s">
        <v>17</v>
      </c>
      <c r="D78" s="27" t="s">
        <v>18</v>
      </c>
      <c r="E78" s="11">
        <v>10.3</v>
      </c>
      <c r="F78" s="11"/>
      <c r="G78" s="11"/>
      <c r="H78" s="11"/>
      <c r="I78" s="11">
        <f t="shared" si="5"/>
        <v>0</v>
      </c>
      <c r="J78" s="11"/>
      <c r="K78" s="11"/>
      <c r="L78" s="11">
        <f t="shared" si="6"/>
        <v>-10.3</v>
      </c>
      <c r="M78" s="11">
        <f t="shared" si="7"/>
        <v>0</v>
      </c>
    </row>
    <row r="79" spans="1:13" ht="15">
      <c r="A79" s="90"/>
      <c r="B79" s="90"/>
      <c r="C79" s="59" t="s">
        <v>19</v>
      </c>
      <c r="D79" s="27" t="s">
        <v>20</v>
      </c>
      <c r="E79" s="11"/>
      <c r="F79" s="11"/>
      <c r="G79" s="11"/>
      <c r="H79" s="11">
        <v>1811.3</v>
      </c>
      <c r="I79" s="11">
        <f t="shared" si="5"/>
        <v>1811.3</v>
      </c>
      <c r="J79" s="11"/>
      <c r="K79" s="11"/>
      <c r="L79" s="11">
        <f t="shared" si="6"/>
        <v>1811.3</v>
      </c>
      <c r="M79" s="11"/>
    </row>
    <row r="80" spans="1:13" ht="15.75" customHeight="1" hidden="1">
      <c r="A80" s="90"/>
      <c r="B80" s="90"/>
      <c r="C80" s="59" t="s">
        <v>24</v>
      </c>
      <c r="D80" s="27" t="s">
        <v>25</v>
      </c>
      <c r="E80" s="11"/>
      <c r="F80" s="11"/>
      <c r="G80" s="11"/>
      <c r="H80" s="11"/>
      <c r="I80" s="11">
        <f t="shared" si="5"/>
        <v>0</v>
      </c>
      <c r="J80" s="11" t="e">
        <f t="shared" si="8"/>
        <v>#DIV/0!</v>
      </c>
      <c r="K80" s="11" t="e">
        <f t="shared" si="9"/>
        <v>#DIV/0!</v>
      </c>
      <c r="L80" s="11">
        <f t="shared" si="6"/>
        <v>0</v>
      </c>
      <c r="M80" s="11" t="e">
        <f t="shared" si="7"/>
        <v>#DIV/0!</v>
      </c>
    </row>
    <row r="81" spans="1:13" s="2" customFormat="1" ht="15">
      <c r="A81" s="90"/>
      <c r="B81" s="90"/>
      <c r="C81" s="63"/>
      <c r="D81" s="48" t="s">
        <v>27</v>
      </c>
      <c r="E81" s="1">
        <f>SUM(E70:E73,E78:E80)</f>
        <v>523.9</v>
      </c>
      <c r="F81" s="1">
        <f>SUM(F70:F73,F78:F80)</f>
        <v>877.2</v>
      </c>
      <c r="G81" s="1">
        <f>SUM(G70:G73,G78:G80)</f>
        <v>402.1</v>
      </c>
      <c r="H81" s="1">
        <f>SUM(H70:H73,H78:H80)</f>
        <v>2669.4</v>
      </c>
      <c r="I81" s="1">
        <f t="shared" si="5"/>
        <v>2267.3</v>
      </c>
      <c r="J81" s="1">
        <f t="shared" si="8"/>
        <v>663.8647102710769</v>
      </c>
      <c r="K81" s="1">
        <f t="shared" si="9"/>
        <v>304.30916552667577</v>
      </c>
      <c r="L81" s="1">
        <f t="shared" si="6"/>
        <v>2145.5</v>
      </c>
      <c r="M81" s="1">
        <f t="shared" si="7"/>
        <v>509.524718457721</v>
      </c>
    </row>
    <row r="82" spans="1:13" ht="15">
      <c r="A82" s="90"/>
      <c r="B82" s="90"/>
      <c r="C82" s="59" t="s">
        <v>48</v>
      </c>
      <c r="D82" s="27" t="s">
        <v>49</v>
      </c>
      <c r="E82" s="11">
        <v>4667.2</v>
      </c>
      <c r="F82" s="11">
        <v>8042.3</v>
      </c>
      <c r="G82" s="11">
        <v>3544.8</v>
      </c>
      <c r="H82" s="11">
        <v>10531</v>
      </c>
      <c r="I82" s="11">
        <f t="shared" si="5"/>
        <v>6986.2</v>
      </c>
      <c r="J82" s="11">
        <f t="shared" si="8"/>
        <v>297.08305122997064</v>
      </c>
      <c r="K82" s="11">
        <f t="shared" si="9"/>
        <v>130.9451276376161</v>
      </c>
      <c r="L82" s="11">
        <f t="shared" si="6"/>
        <v>5863.8</v>
      </c>
      <c r="M82" s="11">
        <f t="shared" si="7"/>
        <v>225.63849845731914</v>
      </c>
    </row>
    <row r="83" spans="1:13" ht="15">
      <c r="A83" s="90"/>
      <c r="B83" s="90"/>
      <c r="C83" s="59" t="s">
        <v>13</v>
      </c>
      <c r="D83" s="27" t="s">
        <v>14</v>
      </c>
      <c r="E83" s="11">
        <f>SUM(E84:E93)</f>
        <v>9460.4</v>
      </c>
      <c r="F83" s="11">
        <f>SUM(F84:F93)</f>
        <v>27537.6</v>
      </c>
      <c r="G83" s="11">
        <f>SUM(G84:G93)</f>
        <v>8150</v>
      </c>
      <c r="H83" s="11">
        <f>SUM(H84:H93)</f>
        <v>11393.4</v>
      </c>
      <c r="I83" s="11">
        <f t="shared" si="5"/>
        <v>3243.3999999999996</v>
      </c>
      <c r="J83" s="11">
        <f t="shared" si="8"/>
        <v>139.79631901840492</v>
      </c>
      <c r="K83" s="11">
        <f t="shared" si="9"/>
        <v>41.37397594561617</v>
      </c>
      <c r="L83" s="11">
        <f t="shared" si="6"/>
        <v>1933</v>
      </c>
      <c r="M83" s="11">
        <f t="shared" si="7"/>
        <v>120.43253985032345</v>
      </c>
    </row>
    <row r="84" spans="1:13" s="2" customFormat="1" ht="31.5" customHeight="1" hidden="1">
      <c r="A84" s="90"/>
      <c r="B84" s="90"/>
      <c r="C84" s="62" t="s">
        <v>50</v>
      </c>
      <c r="D84" s="27" t="s">
        <v>51</v>
      </c>
      <c r="E84" s="11">
        <v>1236</v>
      </c>
      <c r="F84" s="11">
        <v>7363</v>
      </c>
      <c r="G84" s="11">
        <v>881.3</v>
      </c>
      <c r="H84" s="11">
        <v>1367.4</v>
      </c>
      <c r="I84" s="11">
        <f t="shared" si="5"/>
        <v>486.10000000000014</v>
      </c>
      <c r="J84" s="11">
        <f t="shared" si="8"/>
        <v>155.15715420401682</v>
      </c>
      <c r="K84" s="11">
        <f t="shared" si="9"/>
        <v>18.57123455113405</v>
      </c>
      <c r="L84" s="11">
        <f t="shared" si="6"/>
        <v>131.4000000000001</v>
      </c>
      <c r="M84" s="11">
        <f t="shared" si="7"/>
        <v>110.63106796116506</v>
      </c>
    </row>
    <row r="85" spans="1:13" s="2" customFormat="1" ht="31.5" customHeight="1" hidden="1">
      <c r="A85" s="90"/>
      <c r="B85" s="90"/>
      <c r="C85" s="62" t="s">
        <v>127</v>
      </c>
      <c r="D85" s="27" t="s">
        <v>128</v>
      </c>
      <c r="E85" s="11">
        <v>9</v>
      </c>
      <c r="F85" s="11"/>
      <c r="G85" s="11"/>
      <c r="H85" s="11">
        <v>3</v>
      </c>
      <c r="I85" s="11">
        <f t="shared" si="5"/>
        <v>3</v>
      </c>
      <c r="J85" s="11" t="e">
        <f t="shared" si="8"/>
        <v>#DIV/0!</v>
      </c>
      <c r="K85" s="11" t="e">
        <f t="shared" si="9"/>
        <v>#DIV/0!</v>
      </c>
      <c r="L85" s="11">
        <f t="shared" si="6"/>
        <v>-6</v>
      </c>
      <c r="M85" s="11">
        <f t="shared" si="7"/>
        <v>33.33333333333333</v>
      </c>
    </row>
    <row r="86" spans="1:13" s="2" customFormat="1" ht="31.5" customHeight="1" hidden="1">
      <c r="A86" s="90"/>
      <c r="B86" s="90"/>
      <c r="C86" s="62" t="s">
        <v>52</v>
      </c>
      <c r="D86" s="27" t="s">
        <v>53</v>
      </c>
      <c r="E86" s="11">
        <v>114.5</v>
      </c>
      <c r="F86" s="11">
        <v>1000</v>
      </c>
      <c r="G86" s="11">
        <v>416.5</v>
      </c>
      <c r="H86" s="11">
        <v>450.7</v>
      </c>
      <c r="I86" s="11">
        <f t="shared" si="5"/>
        <v>34.19999999999999</v>
      </c>
      <c r="J86" s="11">
        <f t="shared" si="8"/>
        <v>108.21128451380552</v>
      </c>
      <c r="K86" s="11">
        <f t="shared" si="9"/>
        <v>45.07</v>
      </c>
      <c r="L86" s="11">
        <f t="shared" si="6"/>
        <v>336.2</v>
      </c>
      <c r="M86" s="11">
        <f t="shared" si="7"/>
        <v>393.6244541484716</v>
      </c>
    </row>
    <row r="87" spans="1:13" s="2" customFormat="1" ht="31.5" customHeight="1" hidden="1">
      <c r="A87" s="90"/>
      <c r="B87" s="90"/>
      <c r="C87" s="62" t="s">
        <v>56</v>
      </c>
      <c r="D87" s="27" t="s">
        <v>57</v>
      </c>
      <c r="E87" s="11">
        <v>2921.2</v>
      </c>
      <c r="F87" s="11">
        <v>9584.6</v>
      </c>
      <c r="G87" s="11">
        <v>3079.4</v>
      </c>
      <c r="H87" s="11">
        <v>4751.4</v>
      </c>
      <c r="I87" s="11">
        <f t="shared" si="5"/>
        <v>1671.9999999999995</v>
      </c>
      <c r="J87" s="11">
        <f t="shared" si="8"/>
        <v>154.29629148535426</v>
      </c>
      <c r="K87" s="11">
        <f t="shared" si="9"/>
        <v>49.57327379337687</v>
      </c>
      <c r="L87" s="11">
        <f t="shared" si="6"/>
        <v>1830.1999999999998</v>
      </c>
      <c r="M87" s="11">
        <f t="shared" si="7"/>
        <v>162.65233465699026</v>
      </c>
    </row>
    <row r="88" spans="1:13" s="2" customFormat="1" ht="31.5" customHeight="1" hidden="1">
      <c r="A88" s="90"/>
      <c r="B88" s="90"/>
      <c r="C88" s="62" t="s">
        <v>58</v>
      </c>
      <c r="D88" s="27" t="s">
        <v>59</v>
      </c>
      <c r="E88" s="11"/>
      <c r="F88" s="11"/>
      <c r="G88" s="11"/>
      <c r="H88" s="11"/>
      <c r="I88" s="11">
        <f t="shared" si="5"/>
        <v>0</v>
      </c>
      <c r="J88" s="11" t="e">
        <f t="shared" si="8"/>
        <v>#DIV/0!</v>
      </c>
      <c r="K88" s="11" t="e">
        <f t="shared" si="9"/>
        <v>#DIV/0!</v>
      </c>
      <c r="L88" s="11">
        <f t="shared" si="6"/>
        <v>0</v>
      </c>
      <c r="M88" s="11" t="e">
        <f t="shared" si="7"/>
        <v>#DIV/0!</v>
      </c>
    </row>
    <row r="89" spans="1:13" s="2" customFormat="1" ht="31.5" customHeight="1" hidden="1">
      <c r="A89" s="90"/>
      <c r="B89" s="90"/>
      <c r="C89" s="62" t="s">
        <v>60</v>
      </c>
      <c r="D89" s="27" t="s">
        <v>61</v>
      </c>
      <c r="E89" s="11"/>
      <c r="F89" s="11"/>
      <c r="G89" s="11"/>
      <c r="H89" s="11"/>
      <c r="I89" s="11">
        <f t="shared" si="5"/>
        <v>0</v>
      </c>
      <c r="J89" s="11" t="e">
        <f t="shared" si="8"/>
        <v>#DIV/0!</v>
      </c>
      <c r="K89" s="11" t="e">
        <f t="shared" si="9"/>
        <v>#DIV/0!</v>
      </c>
      <c r="L89" s="11">
        <f t="shared" si="6"/>
        <v>0</v>
      </c>
      <c r="M89" s="11" t="e">
        <f t="shared" si="7"/>
        <v>#DIV/0!</v>
      </c>
    </row>
    <row r="90" spans="1:13" s="2" customFormat="1" ht="63" customHeight="1" hidden="1">
      <c r="A90" s="90"/>
      <c r="B90" s="90"/>
      <c r="C90" s="62" t="s">
        <v>191</v>
      </c>
      <c r="D90" s="27" t="s">
        <v>193</v>
      </c>
      <c r="E90" s="11">
        <v>10</v>
      </c>
      <c r="F90" s="11"/>
      <c r="G90" s="11"/>
      <c r="H90" s="11"/>
      <c r="I90" s="11">
        <f t="shared" si="5"/>
        <v>0</v>
      </c>
      <c r="J90" s="11" t="e">
        <f t="shared" si="8"/>
        <v>#DIV/0!</v>
      </c>
      <c r="K90" s="11" t="e">
        <f t="shared" si="9"/>
        <v>#DIV/0!</v>
      </c>
      <c r="L90" s="11">
        <f t="shared" si="6"/>
        <v>-10</v>
      </c>
      <c r="M90" s="11">
        <f t="shared" si="7"/>
        <v>0</v>
      </c>
    </row>
    <row r="91" spans="1:13" s="2" customFormat="1" ht="47.25" customHeight="1" hidden="1">
      <c r="A91" s="90"/>
      <c r="B91" s="90"/>
      <c r="C91" s="59" t="s">
        <v>154</v>
      </c>
      <c r="D91" s="29" t="s">
        <v>155</v>
      </c>
      <c r="E91" s="11">
        <v>172</v>
      </c>
      <c r="F91" s="11"/>
      <c r="G91" s="11"/>
      <c r="H91" s="11"/>
      <c r="I91" s="11">
        <f t="shared" si="5"/>
        <v>0</v>
      </c>
      <c r="J91" s="11" t="e">
        <f t="shared" si="8"/>
        <v>#DIV/0!</v>
      </c>
      <c r="K91" s="11" t="e">
        <f t="shared" si="9"/>
        <v>#DIV/0!</v>
      </c>
      <c r="L91" s="11">
        <f t="shared" si="6"/>
        <v>-172</v>
      </c>
      <c r="M91" s="11">
        <f t="shared" si="7"/>
        <v>0</v>
      </c>
    </row>
    <row r="92" spans="1:13" s="2" customFormat="1" ht="47.25" customHeight="1" hidden="1">
      <c r="A92" s="90"/>
      <c r="B92" s="90"/>
      <c r="C92" s="62" t="s">
        <v>172</v>
      </c>
      <c r="D92" s="27" t="s">
        <v>173</v>
      </c>
      <c r="E92" s="11">
        <v>3582</v>
      </c>
      <c r="F92" s="11">
        <v>9215</v>
      </c>
      <c r="G92" s="11">
        <v>3676.8</v>
      </c>
      <c r="H92" s="11">
        <v>3860.5</v>
      </c>
      <c r="I92" s="11">
        <f t="shared" si="5"/>
        <v>183.69999999999982</v>
      </c>
      <c r="J92" s="11">
        <f t="shared" si="8"/>
        <v>104.99619234116622</v>
      </c>
      <c r="K92" s="11">
        <f t="shared" si="9"/>
        <v>41.89365165491047</v>
      </c>
      <c r="L92" s="11">
        <f t="shared" si="6"/>
        <v>278.5</v>
      </c>
      <c r="M92" s="11">
        <f t="shared" si="7"/>
        <v>107.7749860413177</v>
      </c>
    </row>
    <row r="93" spans="1:13" ht="47.25" customHeight="1" hidden="1">
      <c r="A93" s="90"/>
      <c r="B93" s="90"/>
      <c r="C93" s="62" t="s">
        <v>15</v>
      </c>
      <c r="D93" s="27" t="s">
        <v>16</v>
      </c>
      <c r="E93" s="11">
        <v>1415.7</v>
      </c>
      <c r="F93" s="11">
        <v>375</v>
      </c>
      <c r="G93" s="11">
        <v>96</v>
      </c>
      <c r="H93" s="11">
        <v>960.4</v>
      </c>
      <c r="I93" s="11">
        <f t="shared" si="5"/>
        <v>864.4</v>
      </c>
      <c r="J93" s="11">
        <f t="shared" si="8"/>
        <v>1000.4166666666666</v>
      </c>
      <c r="K93" s="11">
        <f t="shared" si="9"/>
        <v>256.1066666666667</v>
      </c>
      <c r="L93" s="11">
        <f t="shared" si="6"/>
        <v>-455.30000000000007</v>
      </c>
      <c r="M93" s="11">
        <f t="shared" si="7"/>
        <v>67.83923147559511</v>
      </c>
    </row>
    <row r="94" spans="1:13" s="2" customFormat="1" ht="15">
      <c r="A94" s="90"/>
      <c r="B94" s="90"/>
      <c r="C94" s="63"/>
      <c r="D94" s="48" t="s">
        <v>28</v>
      </c>
      <c r="E94" s="1">
        <f>SUM(E82:E83)</f>
        <v>14127.599999999999</v>
      </c>
      <c r="F94" s="1">
        <f>SUM(F82:F83)</f>
        <v>35579.9</v>
      </c>
      <c r="G94" s="1">
        <f>SUM(G82:G83)</f>
        <v>11694.8</v>
      </c>
      <c r="H94" s="1">
        <f>SUM(H82:H83)</f>
        <v>21924.4</v>
      </c>
      <c r="I94" s="1">
        <f t="shared" si="5"/>
        <v>10229.600000000002</v>
      </c>
      <c r="J94" s="1">
        <f t="shared" si="8"/>
        <v>187.47135479016316</v>
      </c>
      <c r="K94" s="1">
        <f t="shared" si="9"/>
        <v>61.6201844299731</v>
      </c>
      <c r="L94" s="1">
        <f t="shared" si="6"/>
        <v>7796.800000000003</v>
      </c>
      <c r="M94" s="1">
        <f t="shared" si="7"/>
        <v>155.18842549336054</v>
      </c>
    </row>
    <row r="95" spans="1:13" s="2" customFormat="1" ht="15">
      <c r="A95" s="91"/>
      <c r="B95" s="91"/>
      <c r="C95" s="63"/>
      <c r="D95" s="48" t="s">
        <v>44</v>
      </c>
      <c r="E95" s="1">
        <f>E81+E94</f>
        <v>14651.499999999998</v>
      </c>
      <c r="F95" s="1">
        <f>F81+F94</f>
        <v>36457.1</v>
      </c>
      <c r="G95" s="1">
        <f>G81+G94</f>
        <v>12096.9</v>
      </c>
      <c r="H95" s="1">
        <f>H81+H94</f>
        <v>24593.800000000003</v>
      </c>
      <c r="I95" s="1">
        <f t="shared" si="5"/>
        <v>12496.900000000003</v>
      </c>
      <c r="J95" s="1">
        <f t="shared" si="8"/>
        <v>203.306632277691</v>
      </c>
      <c r="K95" s="1">
        <f t="shared" si="9"/>
        <v>67.45956206061372</v>
      </c>
      <c r="L95" s="1">
        <f t="shared" si="6"/>
        <v>9942.300000000005</v>
      </c>
      <c r="M95" s="1">
        <f t="shared" si="7"/>
        <v>167.8585810326588</v>
      </c>
    </row>
    <row r="96" spans="1:13" s="2" customFormat="1" ht="30" customHeight="1" hidden="1">
      <c r="A96" s="89" t="s">
        <v>215</v>
      </c>
      <c r="B96" s="89" t="s">
        <v>222</v>
      </c>
      <c r="C96" s="59" t="s">
        <v>6</v>
      </c>
      <c r="D96" s="27" t="s">
        <v>7</v>
      </c>
      <c r="E96" s="16"/>
      <c r="F96" s="1"/>
      <c r="G96" s="1"/>
      <c r="H96" s="1"/>
      <c r="I96" s="1">
        <f t="shared" si="5"/>
        <v>0</v>
      </c>
      <c r="J96" s="1" t="e">
        <f t="shared" si="8"/>
        <v>#DIV/0!</v>
      </c>
      <c r="K96" s="1" t="e">
        <f t="shared" si="9"/>
        <v>#DIV/0!</v>
      </c>
      <c r="L96" s="1">
        <f t="shared" si="6"/>
        <v>0</v>
      </c>
      <c r="M96" s="1" t="e">
        <f t="shared" si="7"/>
        <v>#DIV/0!</v>
      </c>
    </row>
    <row r="97" spans="1:13" s="2" customFormat="1" ht="31.5" customHeight="1">
      <c r="A97" s="90"/>
      <c r="B97" s="90"/>
      <c r="C97" s="59" t="s">
        <v>152</v>
      </c>
      <c r="D97" s="27" t="s">
        <v>153</v>
      </c>
      <c r="E97" s="16">
        <v>0.3</v>
      </c>
      <c r="F97" s="1"/>
      <c r="G97" s="1"/>
      <c r="H97" s="1"/>
      <c r="I97" s="1">
        <f t="shared" si="5"/>
        <v>0</v>
      </c>
      <c r="J97" s="1"/>
      <c r="K97" s="1"/>
      <c r="L97" s="1">
        <f t="shared" si="6"/>
        <v>-0.3</v>
      </c>
      <c r="M97" s="1">
        <f t="shared" si="7"/>
        <v>0</v>
      </c>
    </row>
    <row r="98" spans="1:13" s="2" customFormat="1" ht="78.75" customHeight="1" hidden="1">
      <c r="A98" s="90"/>
      <c r="B98" s="90"/>
      <c r="C98" s="59" t="s">
        <v>150</v>
      </c>
      <c r="D98" s="28" t="s">
        <v>170</v>
      </c>
      <c r="E98" s="16"/>
      <c r="F98" s="1"/>
      <c r="G98" s="1"/>
      <c r="H98" s="1"/>
      <c r="I98" s="1">
        <f t="shared" si="5"/>
        <v>0</v>
      </c>
      <c r="J98" s="1"/>
      <c r="K98" s="1"/>
      <c r="L98" s="1">
        <f t="shared" si="6"/>
        <v>0</v>
      </c>
      <c r="M98" s="1" t="e">
        <f t="shared" si="7"/>
        <v>#DIV/0!</v>
      </c>
    </row>
    <row r="99" spans="1:13" s="2" customFormat="1" ht="15.75" customHeight="1" hidden="1">
      <c r="A99" s="90"/>
      <c r="B99" s="90"/>
      <c r="C99" s="59" t="s">
        <v>13</v>
      </c>
      <c r="D99" s="17" t="s">
        <v>14</v>
      </c>
      <c r="E99" s="11">
        <f>E100</f>
        <v>0</v>
      </c>
      <c r="F99" s="1"/>
      <c r="G99" s="1"/>
      <c r="H99" s="1"/>
      <c r="I99" s="1">
        <f t="shared" si="5"/>
        <v>0</v>
      </c>
      <c r="J99" s="1"/>
      <c r="K99" s="1"/>
      <c r="L99" s="1">
        <f t="shared" si="6"/>
        <v>0</v>
      </c>
      <c r="M99" s="1" t="e">
        <f t="shared" si="7"/>
        <v>#DIV/0!</v>
      </c>
    </row>
    <row r="100" spans="1:13" s="2" customFormat="1" ht="47.25" customHeight="1" hidden="1">
      <c r="A100" s="90"/>
      <c r="B100" s="90"/>
      <c r="C100" s="59" t="s">
        <v>15</v>
      </c>
      <c r="D100" s="27" t="s">
        <v>16</v>
      </c>
      <c r="E100" s="11"/>
      <c r="F100" s="1"/>
      <c r="G100" s="1"/>
      <c r="H100" s="1"/>
      <c r="I100" s="1">
        <f t="shared" si="5"/>
        <v>0</v>
      </c>
      <c r="J100" s="1"/>
      <c r="K100" s="1"/>
      <c r="L100" s="1">
        <f t="shared" si="6"/>
        <v>0</v>
      </c>
      <c r="M100" s="1" t="e">
        <f t="shared" si="7"/>
        <v>#DIV/0!</v>
      </c>
    </row>
    <row r="101" spans="1:13" s="2" customFormat="1" ht="15.75" customHeight="1" hidden="1">
      <c r="A101" s="90"/>
      <c r="B101" s="90"/>
      <c r="C101" s="59" t="s">
        <v>17</v>
      </c>
      <c r="D101" s="17" t="s">
        <v>18</v>
      </c>
      <c r="E101" s="17"/>
      <c r="F101" s="1"/>
      <c r="G101" s="1"/>
      <c r="H101" s="1"/>
      <c r="I101" s="1">
        <f t="shared" si="5"/>
        <v>0</v>
      </c>
      <c r="J101" s="1"/>
      <c r="K101" s="1"/>
      <c r="L101" s="1">
        <f t="shared" si="6"/>
        <v>0</v>
      </c>
      <c r="M101" s="1" t="e">
        <f t="shared" si="7"/>
        <v>#DIV/0!</v>
      </c>
    </row>
    <row r="102" spans="1:13" s="2" customFormat="1" ht="15.75" customHeight="1" hidden="1">
      <c r="A102" s="90"/>
      <c r="B102" s="90"/>
      <c r="C102" s="59" t="s">
        <v>19</v>
      </c>
      <c r="D102" s="17" t="s">
        <v>20</v>
      </c>
      <c r="E102" s="17"/>
      <c r="F102" s="1"/>
      <c r="G102" s="1"/>
      <c r="H102" s="1"/>
      <c r="I102" s="1">
        <f t="shared" si="5"/>
        <v>0</v>
      </c>
      <c r="J102" s="1"/>
      <c r="K102" s="1"/>
      <c r="L102" s="1">
        <f t="shared" si="6"/>
        <v>0</v>
      </c>
      <c r="M102" s="1" t="e">
        <f t="shared" si="7"/>
        <v>#DIV/0!</v>
      </c>
    </row>
    <row r="103" spans="1:13" s="2" customFormat="1" ht="15.75" customHeight="1">
      <c r="A103" s="90"/>
      <c r="B103" s="90"/>
      <c r="C103" s="59" t="s">
        <v>22</v>
      </c>
      <c r="D103" s="17" t="s">
        <v>23</v>
      </c>
      <c r="E103" s="16">
        <v>2574.7</v>
      </c>
      <c r="F103" s="1"/>
      <c r="G103" s="1"/>
      <c r="H103" s="1"/>
      <c r="I103" s="1">
        <f t="shared" si="5"/>
        <v>0</v>
      </c>
      <c r="J103" s="1"/>
      <c r="K103" s="1"/>
      <c r="L103" s="1">
        <f t="shared" si="6"/>
        <v>-2574.7</v>
      </c>
      <c r="M103" s="1">
        <f t="shared" si="7"/>
        <v>0</v>
      </c>
    </row>
    <row r="104" spans="1:13" s="2" customFormat="1" ht="15">
      <c r="A104" s="90"/>
      <c r="B104" s="90"/>
      <c r="C104" s="59" t="s">
        <v>24</v>
      </c>
      <c r="D104" s="17" t="s">
        <v>62</v>
      </c>
      <c r="E104" s="16">
        <v>294961.5</v>
      </c>
      <c r="F104" s="1"/>
      <c r="G104" s="1"/>
      <c r="H104" s="1"/>
      <c r="I104" s="1">
        <f t="shared" si="5"/>
        <v>0</v>
      </c>
      <c r="J104" s="1"/>
      <c r="K104" s="1"/>
      <c r="L104" s="1">
        <f t="shared" si="6"/>
        <v>-294961.5</v>
      </c>
      <c r="M104" s="1">
        <f t="shared" si="7"/>
        <v>0</v>
      </c>
    </row>
    <row r="105" spans="1:13" s="2" customFormat="1" ht="15.75" customHeight="1" hidden="1">
      <c r="A105" s="90"/>
      <c r="B105" s="90"/>
      <c r="C105" s="59" t="s">
        <v>36</v>
      </c>
      <c r="D105" s="27" t="s">
        <v>37</v>
      </c>
      <c r="E105" s="16"/>
      <c r="F105" s="1"/>
      <c r="G105" s="1"/>
      <c r="H105" s="1"/>
      <c r="I105" s="1">
        <f t="shared" si="5"/>
        <v>0</v>
      </c>
      <c r="J105" s="1"/>
      <c r="K105" s="1"/>
      <c r="L105" s="1">
        <f t="shared" si="6"/>
        <v>0</v>
      </c>
      <c r="M105" s="1" t="e">
        <f t="shared" si="7"/>
        <v>#DIV/0!</v>
      </c>
    </row>
    <row r="106" spans="1:13" s="2" customFormat="1" ht="30.75">
      <c r="A106" s="90"/>
      <c r="B106" s="90"/>
      <c r="C106" s="59" t="s">
        <v>144</v>
      </c>
      <c r="D106" s="27" t="s">
        <v>145</v>
      </c>
      <c r="E106" s="16">
        <v>2376.3</v>
      </c>
      <c r="F106" s="1"/>
      <c r="G106" s="1"/>
      <c r="H106" s="1"/>
      <c r="I106" s="1">
        <f t="shared" si="5"/>
        <v>0</v>
      </c>
      <c r="J106" s="1"/>
      <c r="K106" s="1"/>
      <c r="L106" s="1">
        <f t="shared" si="6"/>
        <v>-2376.3</v>
      </c>
      <c r="M106" s="1">
        <f t="shared" si="7"/>
        <v>0</v>
      </c>
    </row>
    <row r="107" spans="1:13" s="2" customFormat="1" ht="30.75">
      <c r="A107" s="90"/>
      <c r="B107" s="90"/>
      <c r="C107" s="59" t="s">
        <v>143</v>
      </c>
      <c r="D107" s="27" t="s">
        <v>146</v>
      </c>
      <c r="E107" s="16">
        <v>20063.9</v>
      </c>
      <c r="F107" s="1"/>
      <c r="G107" s="1"/>
      <c r="H107" s="1"/>
      <c r="I107" s="1">
        <f t="shared" si="5"/>
        <v>0</v>
      </c>
      <c r="J107" s="1"/>
      <c r="K107" s="1"/>
      <c r="L107" s="1">
        <f t="shared" si="6"/>
        <v>-20063.9</v>
      </c>
      <c r="M107" s="1">
        <f t="shared" si="7"/>
        <v>0</v>
      </c>
    </row>
    <row r="108" spans="1:13" s="2" customFormat="1" ht="15">
      <c r="A108" s="90"/>
      <c r="B108" s="90"/>
      <c r="C108" s="59" t="s">
        <v>26</v>
      </c>
      <c r="D108" s="17" t="s">
        <v>21</v>
      </c>
      <c r="E108" s="16">
        <v>-379</v>
      </c>
      <c r="F108" s="1"/>
      <c r="G108" s="1"/>
      <c r="H108" s="1"/>
      <c r="I108" s="1">
        <f t="shared" si="5"/>
        <v>0</v>
      </c>
      <c r="J108" s="1"/>
      <c r="K108" s="1"/>
      <c r="L108" s="1">
        <f t="shared" si="6"/>
        <v>379</v>
      </c>
      <c r="M108" s="1">
        <f t="shared" si="7"/>
        <v>0</v>
      </c>
    </row>
    <row r="109" spans="1:13" s="2" customFormat="1" ht="15">
      <c r="A109" s="90"/>
      <c r="B109" s="90"/>
      <c r="C109" s="59"/>
      <c r="D109" s="4" t="s">
        <v>27</v>
      </c>
      <c r="E109" s="1">
        <f>SUM(E96:E99,E101:E108)</f>
        <v>319597.7</v>
      </c>
      <c r="F109" s="1"/>
      <c r="G109" s="1"/>
      <c r="H109" s="1">
        <f>SUM(H96:H99,H101:H108)</f>
        <v>0</v>
      </c>
      <c r="I109" s="1">
        <f t="shared" si="5"/>
        <v>0</v>
      </c>
      <c r="J109" s="1"/>
      <c r="K109" s="1"/>
      <c r="L109" s="1">
        <f t="shared" si="6"/>
        <v>-319597.7</v>
      </c>
      <c r="M109" s="1">
        <f t="shared" si="7"/>
        <v>0</v>
      </c>
    </row>
    <row r="110" spans="1:13" s="2" customFormat="1" ht="15">
      <c r="A110" s="90"/>
      <c r="B110" s="90"/>
      <c r="C110" s="59" t="s">
        <v>13</v>
      </c>
      <c r="D110" s="17" t="s">
        <v>14</v>
      </c>
      <c r="E110" s="11">
        <f>E111</f>
        <v>386.5</v>
      </c>
      <c r="F110" s="1"/>
      <c r="G110" s="1"/>
      <c r="H110" s="11">
        <f>H111</f>
        <v>0</v>
      </c>
      <c r="I110" s="11">
        <f t="shared" si="5"/>
        <v>0</v>
      </c>
      <c r="J110" s="11"/>
      <c r="K110" s="11"/>
      <c r="L110" s="11">
        <f t="shared" si="6"/>
        <v>-386.5</v>
      </c>
      <c r="M110" s="11">
        <f t="shared" si="7"/>
        <v>0</v>
      </c>
    </row>
    <row r="111" spans="1:13" s="2" customFormat="1" ht="47.25" customHeight="1" hidden="1">
      <c r="A111" s="90"/>
      <c r="B111" s="90"/>
      <c r="C111" s="59" t="s">
        <v>15</v>
      </c>
      <c r="D111" s="27" t="s">
        <v>16</v>
      </c>
      <c r="E111" s="11">
        <v>386.5</v>
      </c>
      <c r="F111" s="1"/>
      <c r="G111" s="1"/>
      <c r="H111" s="11"/>
      <c r="I111" s="11">
        <f t="shared" si="5"/>
        <v>0</v>
      </c>
      <c r="J111" s="11" t="e">
        <f t="shared" si="8"/>
        <v>#DIV/0!</v>
      </c>
      <c r="K111" s="11" t="e">
        <f t="shared" si="9"/>
        <v>#DIV/0!</v>
      </c>
      <c r="L111" s="11">
        <f t="shared" si="6"/>
        <v>-386.5</v>
      </c>
      <c r="M111" s="11">
        <f t="shared" si="7"/>
        <v>0</v>
      </c>
    </row>
    <row r="112" spans="1:13" s="2" customFormat="1" ht="15">
      <c r="A112" s="90"/>
      <c r="B112" s="90"/>
      <c r="C112" s="66"/>
      <c r="D112" s="4" t="s">
        <v>28</v>
      </c>
      <c r="E112" s="1">
        <f>SUM(E110)</f>
        <v>386.5</v>
      </c>
      <c r="F112" s="1"/>
      <c r="G112" s="1"/>
      <c r="H112" s="1">
        <f>SUM(H110)</f>
        <v>0</v>
      </c>
      <c r="I112" s="1">
        <f t="shared" si="5"/>
        <v>0</v>
      </c>
      <c r="J112" s="1"/>
      <c r="K112" s="1"/>
      <c r="L112" s="1">
        <f t="shared" si="6"/>
        <v>-386.5</v>
      </c>
      <c r="M112" s="1">
        <f t="shared" si="7"/>
        <v>0</v>
      </c>
    </row>
    <row r="113" spans="1:13" s="2" customFormat="1" ht="30.75">
      <c r="A113" s="90"/>
      <c r="B113" s="90"/>
      <c r="C113" s="66"/>
      <c r="D113" s="4" t="s">
        <v>29</v>
      </c>
      <c r="E113" s="1">
        <f>E114-E108</f>
        <v>320363.2</v>
      </c>
      <c r="F113" s="1"/>
      <c r="G113" s="1"/>
      <c r="H113" s="1">
        <f>H114-H108</f>
        <v>0</v>
      </c>
      <c r="I113" s="1">
        <f t="shared" si="5"/>
        <v>0</v>
      </c>
      <c r="J113" s="1"/>
      <c r="K113" s="1"/>
      <c r="L113" s="1">
        <f t="shared" si="6"/>
        <v>-320363.2</v>
      </c>
      <c r="M113" s="1">
        <f t="shared" si="7"/>
        <v>0</v>
      </c>
    </row>
    <row r="114" spans="1:13" s="2" customFormat="1" ht="15">
      <c r="A114" s="91"/>
      <c r="B114" s="91"/>
      <c r="C114" s="66"/>
      <c r="D114" s="4" t="s">
        <v>44</v>
      </c>
      <c r="E114" s="1">
        <f>E109+E112</f>
        <v>319984.2</v>
      </c>
      <c r="F114" s="1">
        <f>F109+F112</f>
        <v>0</v>
      </c>
      <c r="G114" s="1">
        <f>G109+G112</f>
        <v>0</v>
      </c>
      <c r="H114" s="1">
        <f>H109+H112</f>
        <v>0</v>
      </c>
      <c r="I114" s="1">
        <f t="shared" si="5"/>
        <v>0</v>
      </c>
      <c r="J114" s="1"/>
      <c r="K114" s="1"/>
      <c r="L114" s="1">
        <f t="shared" si="6"/>
        <v>-319984.2</v>
      </c>
      <c r="M114" s="1">
        <f t="shared" si="7"/>
        <v>0</v>
      </c>
    </row>
    <row r="115" spans="1:13" s="2" customFormat="1" ht="15.75" customHeight="1" hidden="1">
      <c r="A115" s="89" t="s">
        <v>174</v>
      </c>
      <c r="B115" s="89" t="s">
        <v>223</v>
      </c>
      <c r="C115" s="59" t="s">
        <v>6</v>
      </c>
      <c r="D115" s="27" t="s">
        <v>7</v>
      </c>
      <c r="E115" s="11"/>
      <c r="F115" s="1"/>
      <c r="G115" s="1"/>
      <c r="H115" s="11"/>
      <c r="I115" s="11">
        <f t="shared" si="5"/>
        <v>0</v>
      </c>
      <c r="J115" s="11" t="e">
        <f t="shared" si="8"/>
        <v>#DIV/0!</v>
      </c>
      <c r="K115" s="11" t="e">
        <f t="shared" si="9"/>
        <v>#DIV/0!</v>
      </c>
      <c r="L115" s="11">
        <f t="shared" si="6"/>
        <v>0</v>
      </c>
      <c r="M115" s="11" t="e">
        <f t="shared" si="7"/>
        <v>#DIV/0!</v>
      </c>
    </row>
    <row r="116" spans="1:13" s="2" customFormat="1" ht="30.75">
      <c r="A116" s="90"/>
      <c r="B116" s="90"/>
      <c r="C116" s="59" t="s">
        <v>152</v>
      </c>
      <c r="D116" s="28" t="s">
        <v>153</v>
      </c>
      <c r="E116" s="11">
        <v>263.3</v>
      </c>
      <c r="F116" s="1"/>
      <c r="G116" s="1"/>
      <c r="H116" s="11">
        <v>53.5</v>
      </c>
      <c r="I116" s="11">
        <f t="shared" si="5"/>
        <v>53.5</v>
      </c>
      <c r="J116" s="11"/>
      <c r="K116" s="11"/>
      <c r="L116" s="11">
        <f t="shared" si="6"/>
        <v>-209.8</v>
      </c>
      <c r="M116" s="11">
        <f t="shared" si="7"/>
        <v>20.319027725028484</v>
      </c>
    </row>
    <row r="117" spans="1:13" s="2" customFormat="1" ht="78.75" customHeight="1" hidden="1">
      <c r="A117" s="90"/>
      <c r="B117" s="90"/>
      <c r="C117" s="62" t="s">
        <v>150</v>
      </c>
      <c r="D117" s="28" t="s">
        <v>170</v>
      </c>
      <c r="E117" s="11"/>
      <c r="F117" s="1"/>
      <c r="G117" s="1"/>
      <c r="H117" s="11"/>
      <c r="I117" s="11">
        <f t="shared" si="5"/>
        <v>0</v>
      </c>
      <c r="J117" s="11" t="e">
        <f t="shared" si="8"/>
        <v>#DIV/0!</v>
      </c>
      <c r="K117" s="11" t="e">
        <f t="shared" si="9"/>
        <v>#DIV/0!</v>
      </c>
      <c r="L117" s="11">
        <f t="shared" si="6"/>
        <v>0</v>
      </c>
      <c r="M117" s="11" t="e">
        <f t="shared" si="7"/>
        <v>#DIV/0!</v>
      </c>
    </row>
    <row r="118" spans="1:13" ht="15.75" customHeight="1" hidden="1">
      <c r="A118" s="90"/>
      <c r="B118" s="90"/>
      <c r="C118" s="59" t="s">
        <v>13</v>
      </c>
      <c r="D118" s="27" t="s">
        <v>14</v>
      </c>
      <c r="E118" s="11">
        <f>SUM(E119:E120)</f>
        <v>0</v>
      </c>
      <c r="F118" s="11">
        <f>SUM(F119:F120)</f>
        <v>0</v>
      </c>
      <c r="G118" s="11">
        <f>SUM(G119:G120)</f>
        <v>0</v>
      </c>
      <c r="H118" s="11">
        <f>SUM(H119:H120)</f>
        <v>0</v>
      </c>
      <c r="I118" s="11">
        <f t="shared" si="5"/>
        <v>0</v>
      </c>
      <c r="J118" s="11" t="e">
        <f t="shared" si="8"/>
        <v>#DIV/0!</v>
      </c>
      <c r="K118" s="11" t="e">
        <f t="shared" si="9"/>
        <v>#DIV/0!</v>
      </c>
      <c r="L118" s="11">
        <f t="shared" si="6"/>
        <v>0</v>
      </c>
      <c r="M118" s="11" t="e">
        <f t="shared" si="7"/>
        <v>#DIV/0!</v>
      </c>
    </row>
    <row r="119" spans="1:13" ht="31.5" customHeight="1" hidden="1">
      <c r="A119" s="90"/>
      <c r="B119" s="90"/>
      <c r="C119" s="62" t="s">
        <v>31</v>
      </c>
      <c r="D119" s="27" t="s">
        <v>32</v>
      </c>
      <c r="E119" s="11"/>
      <c r="F119" s="11"/>
      <c r="G119" s="11"/>
      <c r="H119" s="11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47.25" customHeight="1" hidden="1">
      <c r="A120" s="90"/>
      <c r="B120" s="90"/>
      <c r="C120" s="62" t="s">
        <v>15</v>
      </c>
      <c r="D120" s="27" t="s">
        <v>16</v>
      </c>
      <c r="E120" s="11"/>
      <c r="F120" s="11"/>
      <c r="G120" s="11"/>
      <c r="H120" s="11"/>
      <c r="I120" s="11">
        <f t="shared" si="5"/>
        <v>0</v>
      </c>
      <c r="J120" s="11" t="e">
        <f t="shared" si="8"/>
        <v>#DIV/0!</v>
      </c>
      <c r="K120" s="11" t="e">
        <f t="shared" si="9"/>
        <v>#DIV/0!</v>
      </c>
      <c r="L120" s="11">
        <f t="shared" si="6"/>
        <v>0</v>
      </c>
      <c r="M120" s="11" t="e">
        <f t="shared" si="7"/>
        <v>#DIV/0!</v>
      </c>
    </row>
    <row r="121" spans="1:13" ht="15.75" customHeight="1" hidden="1">
      <c r="A121" s="90"/>
      <c r="B121" s="90"/>
      <c r="C121" s="59" t="s">
        <v>17</v>
      </c>
      <c r="D121" s="27" t="s">
        <v>18</v>
      </c>
      <c r="E121" s="11"/>
      <c r="F121" s="11"/>
      <c r="G121" s="11"/>
      <c r="H121" s="11"/>
      <c r="I121" s="11">
        <f t="shared" si="5"/>
        <v>0</v>
      </c>
      <c r="J121" s="11" t="e">
        <f t="shared" si="8"/>
        <v>#DIV/0!</v>
      </c>
      <c r="K121" s="11" t="e">
        <f t="shared" si="9"/>
        <v>#DIV/0!</v>
      </c>
      <c r="L121" s="11">
        <f t="shared" si="6"/>
        <v>0</v>
      </c>
      <c r="M121" s="11" t="e">
        <f t="shared" si="7"/>
        <v>#DIV/0!</v>
      </c>
    </row>
    <row r="122" spans="1:13" ht="15.75" customHeight="1" hidden="1">
      <c r="A122" s="90"/>
      <c r="B122" s="90"/>
      <c r="C122" s="59" t="s">
        <v>19</v>
      </c>
      <c r="D122" s="27" t="s">
        <v>20</v>
      </c>
      <c r="E122" s="11"/>
      <c r="F122" s="11"/>
      <c r="G122" s="11"/>
      <c r="H122" s="11"/>
      <c r="I122" s="11">
        <f t="shared" si="5"/>
        <v>0</v>
      </c>
      <c r="J122" s="11" t="e">
        <f t="shared" si="8"/>
        <v>#DIV/0!</v>
      </c>
      <c r="K122" s="11" t="e">
        <f t="shared" si="9"/>
        <v>#DIV/0!</v>
      </c>
      <c r="L122" s="11">
        <f t="shared" si="6"/>
        <v>0</v>
      </c>
      <c r="M122" s="11" t="e">
        <f t="shared" si="7"/>
        <v>#DIV/0!</v>
      </c>
    </row>
    <row r="123" spans="1:13" ht="15.75" customHeight="1">
      <c r="A123" s="90"/>
      <c r="B123" s="90"/>
      <c r="C123" s="59" t="s">
        <v>22</v>
      </c>
      <c r="D123" s="27" t="s">
        <v>23</v>
      </c>
      <c r="E123" s="11">
        <v>178.9</v>
      </c>
      <c r="F123" s="11">
        <v>3201.8</v>
      </c>
      <c r="G123" s="11"/>
      <c r="H123" s="11"/>
      <c r="I123" s="11">
        <f t="shared" si="5"/>
        <v>0</v>
      </c>
      <c r="J123" s="11"/>
      <c r="K123" s="11">
        <f t="shared" si="9"/>
        <v>0</v>
      </c>
      <c r="L123" s="11">
        <f t="shared" si="6"/>
        <v>-178.9</v>
      </c>
      <c r="M123" s="11">
        <f t="shared" si="7"/>
        <v>0</v>
      </c>
    </row>
    <row r="124" spans="1:13" ht="15.75" customHeight="1" hidden="1">
      <c r="A124" s="90"/>
      <c r="B124" s="90"/>
      <c r="C124" s="59" t="s">
        <v>24</v>
      </c>
      <c r="D124" s="27" t="s">
        <v>62</v>
      </c>
      <c r="E124" s="11"/>
      <c r="F124" s="11"/>
      <c r="G124" s="11"/>
      <c r="H124" s="11"/>
      <c r="I124" s="11">
        <f t="shared" si="5"/>
        <v>0</v>
      </c>
      <c r="J124" s="11" t="e">
        <f t="shared" si="8"/>
        <v>#DIV/0!</v>
      </c>
      <c r="K124" s="11" t="e">
        <f t="shared" si="9"/>
        <v>#DIV/0!</v>
      </c>
      <c r="L124" s="11">
        <f t="shared" si="6"/>
        <v>0</v>
      </c>
      <c r="M124" s="11" t="e">
        <f t="shared" si="7"/>
        <v>#DIV/0!</v>
      </c>
    </row>
    <row r="125" spans="1:13" ht="15">
      <c r="A125" s="90"/>
      <c r="B125" s="90"/>
      <c r="C125" s="59" t="s">
        <v>36</v>
      </c>
      <c r="D125" s="27" t="s">
        <v>37</v>
      </c>
      <c r="E125" s="11">
        <v>4559.2</v>
      </c>
      <c r="F125" s="11"/>
      <c r="G125" s="11"/>
      <c r="H125" s="11"/>
      <c r="I125" s="11">
        <f t="shared" si="5"/>
        <v>0</v>
      </c>
      <c r="J125" s="11"/>
      <c r="K125" s="11"/>
      <c r="L125" s="11">
        <f t="shared" si="6"/>
        <v>-4559.2</v>
      </c>
      <c r="M125" s="11">
        <f t="shared" si="7"/>
        <v>0</v>
      </c>
    </row>
    <row r="126" spans="1:13" ht="30.75">
      <c r="A126" s="90"/>
      <c r="B126" s="90"/>
      <c r="C126" s="59" t="s">
        <v>144</v>
      </c>
      <c r="D126" s="27" t="s">
        <v>145</v>
      </c>
      <c r="E126" s="11">
        <v>2.4</v>
      </c>
      <c r="F126" s="11"/>
      <c r="G126" s="11"/>
      <c r="H126" s="11"/>
      <c r="I126" s="11">
        <f t="shared" si="5"/>
        <v>0</v>
      </c>
      <c r="J126" s="11"/>
      <c r="K126" s="11"/>
      <c r="L126" s="11">
        <f t="shared" si="6"/>
        <v>-2.4</v>
      </c>
      <c r="M126" s="11">
        <f t="shared" si="7"/>
        <v>0</v>
      </c>
    </row>
    <row r="127" spans="1:13" ht="30.75">
      <c r="A127" s="90"/>
      <c r="B127" s="90"/>
      <c r="C127" s="59" t="s">
        <v>143</v>
      </c>
      <c r="D127" s="27" t="s">
        <v>146</v>
      </c>
      <c r="E127" s="11">
        <v>1537.7</v>
      </c>
      <c r="F127" s="11">
        <v>694.2</v>
      </c>
      <c r="G127" s="11">
        <v>694.2</v>
      </c>
      <c r="H127" s="11">
        <v>694.2</v>
      </c>
      <c r="I127" s="11">
        <f t="shared" si="5"/>
        <v>0</v>
      </c>
      <c r="J127" s="11">
        <f t="shared" si="8"/>
        <v>100</v>
      </c>
      <c r="K127" s="11">
        <f t="shared" si="9"/>
        <v>100</v>
      </c>
      <c r="L127" s="11">
        <f t="shared" si="6"/>
        <v>-843.5</v>
      </c>
      <c r="M127" s="11">
        <f t="shared" si="7"/>
        <v>45.145346946738634</v>
      </c>
    </row>
    <row r="128" spans="1:13" ht="15.75" customHeight="1">
      <c r="A128" s="90"/>
      <c r="B128" s="90"/>
      <c r="C128" s="59" t="s">
        <v>26</v>
      </c>
      <c r="D128" s="27" t="s">
        <v>21</v>
      </c>
      <c r="E128" s="11">
        <v>-1.8</v>
      </c>
      <c r="F128" s="11"/>
      <c r="G128" s="11"/>
      <c r="H128" s="11"/>
      <c r="I128" s="11">
        <f t="shared" si="5"/>
        <v>0</v>
      </c>
      <c r="J128" s="11"/>
      <c r="K128" s="11"/>
      <c r="L128" s="11">
        <f t="shared" si="6"/>
        <v>1.8</v>
      </c>
      <c r="M128" s="11">
        <f t="shared" si="7"/>
        <v>0</v>
      </c>
    </row>
    <row r="129" spans="1:13" s="2" customFormat="1" ht="15">
      <c r="A129" s="90"/>
      <c r="B129" s="90"/>
      <c r="C129" s="63"/>
      <c r="D129" s="48" t="s">
        <v>27</v>
      </c>
      <c r="E129" s="1">
        <f>SUM(E115:E118,E121:E128)</f>
        <v>6539.699999999999</v>
      </c>
      <c r="F129" s="1">
        <f>SUM(F115:F118,F121:F128)</f>
        <v>3896</v>
      </c>
      <c r="G129" s="1">
        <f>SUM(G115:G118,G121:G128)</f>
        <v>694.2</v>
      </c>
      <c r="H129" s="1">
        <f>SUM(H116:H128)</f>
        <v>747.7</v>
      </c>
      <c r="I129" s="1">
        <f t="shared" si="5"/>
        <v>53.5</v>
      </c>
      <c r="J129" s="1">
        <f t="shared" si="8"/>
        <v>107.70671276289254</v>
      </c>
      <c r="K129" s="1">
        <f t="shared" si="9"/>
        <v>19.19147843942505</v>
      </c>
      <c r="L129" s="1">
        <f t="shared" si="6"/>
        <v>-5791.999999999999</v>
      </c>
      <c r="M129" s="1">
        <f t="shared" si="7"/>
        <v>11.43324617337187</v>
      </c>
    </row>
    <row r="130" spans="1:13" ht="15">
      <c r="A130" s="90"/>
      <c r="B130" s="90"/>
      <c r="C130" s="59" t="s">
        <v>13</v>
      </c>
      <c r="D130" s="27" t="s">
        <v>14</v>
      </c>
      <c r="E130" s="11">
        <f>E131</f>
        <v>1523</v>
      </c>
      <c r="F130" s="11">
        <f>F131</f>
        <v>1800</v>
      </c>
      <c r="G130" s="11">
        <f>G131</f>
        <v>750</v>
      </c>
      <c r="H130" s="11">
        <f>H131</f>
        <v>534.6</v>
      </c>
      <c r="I130" s="11">
        <f t="shared" si="5"/>
        <v>-215.39999999999998</v>
      </c>
      <c r="J130" s="11">
        <f t="shared" si="8"/>
        <v>71.28</v>
      </c>
      <c r="K130" s="11">
        <f t="shared" si="9"/>
        <v>29.7</v>
      </c>
      <c r="L130" s="11">
        <f t="shared" si="6"/>
        <v>-988.4</v>
      </c>
      <c r="M130" s="11">
        <f t="shared" si="7"/>
        <v>35.10177281680893</v>
      </c>
    </row>
    <row r="131" spans="1:13" ht="47.25" customHeight="1" hidden="1">
      <c r="A131" s="90"/>
      <c r="B131" s="90"/>
      <c r="C131" s="62" t="s">
        <v>15</v>
      </c>
      <c r="D131" s="27" t="s">
        <v>16</v>
      </c>
      <c r="E131" s="11">
        <v>1523</v>
      </c>
      <c r="F131" s="11">
        <v>1800</v>
      </c>
      <c r="G131" s="11">
        <v>750</v>
      </c>
      <c r="H131" s="11">
        <v>534.6</v>
      </c>
      <c r="I131" s="11">
        <f t="shared" si="5"/>
        <v>-215.39999999999998</v>
      </c>
      <c r="J131" s="11">
        <f t="shared" si="8"/>
        <v>71.28</v>
      </c>
      <c r="K131" s="11">
        <f t="shared" si="9"/>
        <v>29.7</v>
      </c>
      <c r="L131" s="11">
        <f t="shared" si="6"/>
        <v>-988.4</v>
      </c>
      <c r="M131" s="11">
        <f t="shared" si="7"/>
        <v>35.10177281680893</v>
      </c>
    </row>
    <row r="132" spans="1:13" s="2" customFormat="1" ht="15">
      <c r="A132" s="90"/>
      <c r="B132" s="90"/>
      <c r="C132" s="67"/>
      <c r="D132" s="48" t="s">
        <v>28</v>
      </c>
      <c r="E132" s="1">
        <f>E130</f>
        <v>1523</v>
      </c>
      <c r="F132" s="1">
        <f>F130</f>
        <v>1800</v>
      </c>
      <c r="G132" s="1">
        <f>G130</f>
        <v>750</v>
      </c>
      <c r="H132" s="1">
        <f>H130</f>
        <v>534.6</v>
      </c>
      <c r="I132" s="1">
        <f t="shared" si="5"/>
        <v>-215.39999999999998</v>
      </c>
      <c r="J132" s="1">
        <f t="shared" si="8"/>
        <v>71.28</v>
      </c>
      <c r="K132" s="1">
        <f t="shared" si="9"/>
        <v>29.7</v>
      </c>
      <c r="L132" s="1">
        <f t="shared" si="6"/>
        <v>-988.4</v>
      </c>
      <c r="M132" s="1">
        <f t="shared" si="7"/>
        <v>35.10177281680893</v>
      </c>
    </row>
    <row r="133" spans="1:13" s="2" customFormat="1" ht="15">
      <c r="A133" s="91"/>
      <c r="B133" s="91"/>
      <c r="C133" s="63"/>
      <c r="D133" s="48" t="s">
        <v>44</v>
      </c>
      <c r="E133" s="1">
        <f>E129+E132</f>
        <v>8062.699999999999</v>
      </c>
      <c r="F133" s="1">
        <f>F129+F132</f>
        <v>5696</v>
      </c>
      <c r="G133" s="1">
        <f>G129+G132</f>
        <v>1444.2</v>
      </c>
      <c r="H133" s="1">
        <f>H129+H132</f>
        <v>1282.3000000000002</v>
      </c>
      <c r="I133" s="1">
        <f t="shared" si="5"/>
        <v>-161.89999999999986</v>
      </c>
      <c r="J133" s="1">
        <f t="shared" si="8"/>
        <v>88.78964132391637</v>
      </c>
      <c r="K133" s="1">
        <f t="shared" si="9"/>
        <v>22.512289325842698</v>
      </c>
      <c r="L133" s="1">
        <f t="shared" si="6"/>
        <v>-6780.399999999999</v>
      </c>
      <c r="M133" s="1">
        <f t="shared" si="7"/>
        <v>15.904101603681154</v>
      </c>
    </row>
    <row r="134" spans="1:13" ht="15.75" customHeight="1" hidden="1">
      <c r="A134" s="89" t="s">
        <v>63</v>
      </c>
      <c r="B134" s="89" t="s">
        <v>224</v>
      </c>
      <c r="C134" s="59" t="s">
        <v>6</v>
      </c>
      <c r="D134" s="27" t="s">
        <v>7</v>
      </c>
      <c r="E134" s="16"/>
      <c r="F134" s="16"/>
      <c r="G134" s="16"/>
      <c r="H134" s="16"/>
      <c r="I134" s="16">
        <f t="shared" si="5"/>
        <v>0</v>
      </c>
      <c r="J134" s="16" t="e">
        <f t="shared" si="8"/>
        <v>#DIV/0!</v>
      </c>
      <c r="K134" s="16" t="e">
        <f t="shared" si="9"/>
        <v>#DIV/0!</v>
      </c>
      <c r="L134" s="16">
        <f t="shared" si="6"/>
        <v>0</v>
      </c>
      <c r="M134" s="16" t="e">
        <f t="shared" si="7"/>
        <v>#DIV/0!</v>
      </c>
    </row>
    <row r="135" spans="1:13" ht="15.75" customHeight="1">
      <c r="A135" s="90"/>
      <c r="B135" s="90"/>
      <c r="C135" s="59" t="s">
        <v>164</v>
      </c>
      <c r="D135" s="28" t="s">
        <v>165</v>
      </c>
      <c r="E135" s="16">
        <v>133.5</v>
      </c>
      <c r="F135" s="16"/>
      <c r="G135" s="16"/>
      <c r="H135" s="16">
        <v>22.4</v>
      </c>
      <c r="I135" s="16">
        <f aca="true" t="shared" si="10" ref="I135:I198">H135-G135</f>
        <v>22.4</v>
      </c>
      <c r="J135" s="16"/>
      <c r="K135" s="16"/>
      <c r="L135" s="16">
        <f aca="true" t="shared" si="11" ref="L135:L198">H135-E135</f>
        <v>-111.1</v>
      </c>
      <c r="M135" s="16">
        <f aca="true" t="shared" si="12" ref="M135:M198">H135/E135*100</f>
        <v>16.779026217228463</v>
      </c>
    </row>
    <row r="136" spans="1:13" ht="30.75">
      <c r="A136" s="90"/>
      <c r="B136" s="90"/>
      <c r="C136" s="59" t="s">
        <v>152</v>
      </c>
      <c r="D136" s="28" t="s">
        <v>153</v>
      </c>
      <c r="E136" s="16">
        <v>5137.3</v>
      </c>
      <c r="F136" s="16"/>
      <c r="G136" s="16"/>
      <c r="H136" s="16">
        <v>1185.9</v>
      </c>
      <c r="I136" s="16">
        <f t="shared" si="10"/>
        <v>1185.9</v>
      </c>
      <c r="J136" s="16"/>
      <c r="K136" s="16"/>
      <c r="L136" s="16">
        <f t="shared" si="11"/>
        <v>-3951.4</v>
      </c>
      <c r="M136" s="16">
        <f t="shared" si="12"/>
        <v>23.084110330329164</v>
      </c>
    </row>
    <row r="137" spans="1:13" ht="81.75" customHeight="1">
      <c r="A137" s="90"/>
      <c r="B137" s="90"/>
      <c r="C137" s="62" t="s">
        <v>150</v>
      </c>
      <c r="D137" s="28" t="s">
        <v>170</v>
      </c>
      <c r="E137" s="16"/>
      <c r="F137" s="16"/>
      <c r="G137" s="16"/>
      <c r="H137" s="16">
        <v>15.2</v>
      </c>
      <c r="I137" s="16">
        <f t="shared" si="10"/>
        <v>15.2</v>
      </c>
      <c r="J137" s="16"/>
      <c r="K137" s="16"/>
      <c r="L137" s="16">
        <f t="shared" si="11"/>
        <v>15.2</v>
      </c>
      <c r="M137" s="16"/>
    </row>
    <row r="138" spans="1:13" ht="15.75" customHeight="1">
      <c r="A138" s="90"/>
      <c r="B138" s="90"/>
      <c r="C138" s="59" t="s">
        <v>13</v>
      </c>
      <c r="D138" s="27" t="s">
        <v>14</v>
      </c>
      <c r="E138" s="16">
        <f>E140+E139</f>
        <v>0</v>
      </c>
      <c r="F138" s="16">
        <f>F140+F139</f>
        <v>0</v>
      </c>
      <c r="G138" s="16">
        <f>G140+G139</f>
        <v>0</v>
      </c>
      <c r="H138" s="16">
        <f>H140+H139</f>
        <v>9</v>
      </c>
      <c r="I138" s="16">
        <f t="shared" si="10"/>
        <v>9</v>
      </c>
      <c r="J138" s="16"/>
      <c r="K138" s="16"/>
      <c r="L138" s="16">
        <f t="shared" si="11"/>
        <v>9</v>
      </c>
      <c r="M138" s="16"/>
    </row>
    <row r="139" spans="1:13" ht="47.25" customHeight="1" hidden="1">
      <c r="A139" s="90"/>
      <c r="B139" s="90"/>
      <c r="C139" s="62" t="s">
        <v>156</v>
      </c>
      <c r="D139" s="27" t="s">
        <v>157</v>
      </c>
      <c r="E139" s="16"/>
      <c r="F139" s="16"/>
      <c r="G139" s="16"/>
      <c r="H139" s="16"/>
      <c r="I139" s="16">
        <f t="shared" si="10"/>
        <v>0</v>
      </c>
      <c r="J139" s="16"/>
      <c r="K139" s="16"/>
      <c r="L139" s="16">
        <f t="shared" si="11"/>
        <v>0</v>
      </c>
      <c r="M139" s="16" t="e">
        <f t="shared" si="12"/>
        <v>#DIV/0!</v>
      </c>
    </row>
    <row r="140" spans="1:13" ht="47.25" customHeight="1" hidden="1">
      <c r="A140" s="90"/>
      <c r="B140" s="90"/>
      <c r="C140" s="62" t="s">
        <v>15</v>
      </c>
      <c r="D140" s="27" t="s">
        <v>16</v>
      </c>
      <c r="E140" s="16"/>
      <c r="F140" s="16"/>
      <c r="G140" s="16"/>
      <c r="H140" s="16">
        <v>9</v>
      </c>
      <c r="I140" s="16">
        <f t="shared" si="10"/>
        <v>9</v>
      </c>
      <c r="J140" s="16"/>
      <c r="K140" s="16"/>
      <c r="L140" s="16">
        <f t="shared" si="11"/>
        <v>9</v>
      </c>
      <c r="M140" s="16" t="e">
        <f t="shared" si="12"/>
        <v>#DIV/0!</v>
      </c>
    </row>
    <row r="141" spans="1:13" ht="15.75" customHeight="1" hidden="1">
      <c r="A141" s="90"/>
      <c r="B141" s="90"/>
      <c r="C141" s="59" t="s">
        <v>17</v>
      </c>
      <c r="D141" s="27" t="s">
        <v>18</v>
      </c>
      <c r="E141" s="16"/>
      <c r="F141" s="16"/>
      <c r="G141" s="16"/>
      <c r="H141" s="47"/>
      <c r="I141" s="47">
        <f t="shared" si="10"/>
        <v>0</v>
      </c>
      <c r="J141" s="47"/>
      <c r="K141" s="47"/>
      <c r="L141" s="47">
        <f t="shared" si="11"/>
        <v>0</v>
      </c>
      <c r="M141" s="47" t="e">
        <f t="shared" si="12"/>
        <v>#DIV/0!</v>
      </c>
    </row>
    <row r="142" spans="1:13" ht="15.75" customHeight="1" hidden="1">
      <c r="A142" s="90"/>
      <c r="B142" s="90"/>
      <c r="C142" s="59" t="s">
        <v>19</v>
      </c>
      <c r="D142" s="27" t="s">
        <v>20</v>
      </c>
      <c r="E142" s="16"/>
      <c r="F142" s="16"/>
      <c r="G142" s="16"/>
      <c r="H142" s="16"/>
      <c r="I142" s="16">
        <f t="shared" si="10"/>
        <v>0</v>
      </c>
      <c r="J142" s="16"/>
      <c r="K142" s="16"/>
      <c r="L142" s="16">
        <f t="shared" si="11"/>
        <v>0</v>
      </c>
      <c r="M142" s="16" t="e">
        <f t="shared" si="12"/>
        <v>#DIV/0!</v>
      </c>
    </row>
    <row r="143" spans="1:13" ht="15">
      <c r="A143" s="90"/>
      <c r="B143" s="90"/>
      <c r="C143" s="59" t="s">
        <v>22</v>
      </c>
      <c r="D143" s="27" t="s">
        <v>23</v>
      </c>
      <c r="E143" s="16">
        <v>32785.8</v>
      </c>
      <c r="F143" s="47"/>
      <c r="G143" s="47"/>
      <c r="H143" s="16"/>
      <c r="I143" s="16">
        <f t="shared" si="10"/>
        <v>0</v>
      </c>
      <c r="J143" s="16"/>
      <c r="K143" s="16"/>
      <c r="L143" s="16">
        <f t="shared" si="11"/>
        <v>-32785.8</v>
      </c>
      <c r="M143" s="16">
        <f t="shared" si="12"/>
        <v>0</v>
      </c>
    </row>
    <row r="144" spans="1:13" ht="15">
      <c r="A144" s="90"/>
      <c r="B144" s="90"/>
      <c r="C144" s="59" t="s">
        <v>24</v>
      </c>
      <c r="D144" s="27" t="s">
        <v>62</v>
      </c>
      <c r="E144" s="16">
        <v>3700917.7</v>
      </c>
      <c r="F144" s="47">
        <v>7141588.5</v>
      </c>
      <c r="G144" s="47">
        <v>3041746</v>
      </c>
      <c r="H144" s="16">
        <v>3041813.1</v>
      </c>
      <c r="I144" s="16">
        <f t="shared" si="10"/>
        <v>67.10000000009313</v>
      </c>
      <c r="J144" s="16">
        <f aca="true" t="shared" si="13" ref="J144:J198">H144/G144*100</f>
        <v>100.00220596986074</v>
      </c>
      <c r="K144" s="16">
        <f aca="true" t="shared" si="14" ref="K144:K198">H144/F144*100</f>
        <v>42.59294833355353</v>
      </c>
      <c r="L144" s="16">
        <f t="shared" si="11"/>
        <v>-659104.6000000001</v>
      </c>
      <c r="M144" s="16">
        <f t="shared" si="12"/>
        <v>82.19077933021856</v>
      </c>
    </row>
    <row r="145" spans="1:13" ht="15.75" customHeight="1">
      <c r="A145" s="90"/>
      <c r="B145" s="90"/>
      <c r="C145" s="59" t="s">
        <v>36</v>
      </c>
      <c r="D145" s="27" t="s">
        <v>37</v>
      </c>
      <c r="E145" s="16"/>
      <c r="F145" s="47">
        <v>78.1</v>
      </c>
      <c r="G145" s="47">
        <v>78.1</v>
      </c>
      <c r="H145" s="16">
        <v>78.1</v>
      </c>
      <c r="I145" s="16">
        <f t="shared" si="10"/>
        <v>0</v>
      </c>
      <c r="J145" s="16">
        <f t="shared" si="13"/>
        <v>100</v>
      </c>
      <c r="K145" s="16">
        <f t="shared" si="14"/>
        <v>100</v>
      </c>
      <c r="L145" s="16">
        <f t="shared" si="11"/>
        <v>78.1</v>
      </c>
      <c r="M145" s="16"/>
    </row>
    <row r="146" spans="1:13" ht="30.75">
      <c r="A146" s="90"/>
      <c r="B146" s="90"/>
      <c r="C146" s="59" t="s">
        <v>144</v>
      </c>
      <c r="D146" s="27" t="s">
        <v>145</v>
      </c>
      <c r="E146" s="16">
        <v>1324.5</v>
      </c>
      <c r="F146" s="16">
        <v>1003.8</v>
      </c>
      <c r="G146" s="16">
        <v>1003.8</v>
      </c>
      <c r="H146" s="47">
        <v>5546.4</v>
      </c>
      <c r="I146" s="47">
        <f t="shared" si="10"/>
        <v>4542.599999999999</v>
      </c>
      <c r="J146" s="47">
        <f t="shared" si="13"/>
        <v>552.5403466826061</v>
      </c>
      <c r="K146" s="47">
        <f t="shared" si="14"/>
        <v>552.5403466826061</v>
      </c>
      <c r="L146" s="47">
        <f t="shared" si="11"/>
        <v>4221.9</v>
      </c>
      <c r="M146" s="47">
        <f t="shared" si="12"/>
        <v>418.75424688561725</v>
      </c>
    </row>
    <row r="147" spans="1:13" ht="30.75">
      <c r="A147" s="90"/>
      <c r="B147" s="90"/>
      <c r="C147" s="59" t="s">
        <v>143</v>
      </c>
      <c r="D147" s="27" t="s">
        <v>146</v>
      </c>
      <c r="E147" s="16">
        <v>83855.1</v>
      </c>
      <c r="F147" s="16">
        <v>74698.4</v>
      </c>
      <c r="G147" s="16">
        <v>74698.4</v>
      </c>
      <c r="H147" s="16">
        <v>98502.9</v>
      </c>
      <c r="I147" s="16">
        <f t="shared" si="10"/>
        <v>23804.5</v>
      </c>
      <c r="J147" s="16">
        <f t="shared" si="13"/>
        <v>131.86748310539448</v>
      </c>
      <c r="K147" s="16">
        <f t="shared" si="14"/>
        <v>131.86748310539448</v>
      </c>
      <c r="L147" s="16">
        <f t="shared" si="11"/>
        <v>14647.799999999988</v>
      </c>
      <c r="M147" s="16">
        <f t="shared" si="12"/>
        <v>117.46798942461459</v>
      </c>
    </row>
    <row r="148" spans="1:13" ht="15">
      <c r="A148" s="90"/>
      <c r="B148" s="90"/>
      <c r="C148" s="59" t="s">
        <v>26</v>
      </c>
      <c r="D148" s="27" t="s">
        <v>21</v>
      </c>
      <c r="E148" s="16">
        <v>-20040.7</v>
      </c>
      <c r="F148" s="16"/>
      <c r="G148" s="16"/>
      <c r="H148" s="16">
        <v>-31669.5</v>
      </c>
      <c r="I148" s="16">
        <f t="shared" si="10"/>
        <v>-31669.5</v>
      </c>
      <c r="J148" s="16"/>
      <c r="K148" s="16"/>
      <c r="L148" s="16">
        <f t="shared" si="11"/>
        <v>-11628.8</v>
      </c>
      <c r="M148" s="16">
        <f t="shared" si="12"/>
        <v>158.0259172583792</v>
      </c>
    </row>
    <row r="149" spans="1:13" s="2" customFormat="1" ht="30.75">
      <c r="A149" s="90"/>
      <c r="B149" s="90"/>
      <c r="C149" s="63"/>
      <c r="D149" s="48" t="s">
        <v>29</v>
      </c>
      <c r="E149" s="3">
        <f>E150-E148</f>
        <v>3824153.9000000004</v>
      </c>
      <c r="F149" s="3">
        <f>F150-F148</f>
        <v>7217368.8</v>
      </c>
      <c r="G149" s="3">
        <f>G150-G148</f>
        <v>3117526.3</v>
      </c>
      <c r="H149" s="3">
        <f>H150-H148</f>
        <v>3147173</v>
      </c>
      <c r="I149" s="3">
        <f t="shared" si="10"/>
        <v>29646.700000000186</v>
      </c>
      <c r="J149" s="3">
        <f t="shared" si="13"/>
        <v>100.95096872157903</v>
      </c>
      <c r="K149" s="3">
        <f t="shared" si="14"/>
        <v>43.605545001386105</v>
      </c>
      <c r="L149" s="3">
        <f t="shared" si="11"/>
        <v>-676980.9000000004</v>
      </c>
      <c r="M149" s="3">
        <f t="shared" si="12"/>
        <v>82.2972370437288</v>
      </c>
    </row>
    <row r="150" spans="1:13" s="2" customFormat="1" ht="15">
      <c r="A150" s="91"/>
      <c r="B150" s="91"/>
      <c r="C150" s="63"/>
      <c r="D150" s="48" t="s">
        <v>44</v>
      </c>
      <c r="E150" s="1">
        <f>SUM(E134:E138,E141:E148)</f>
        <v>3804113.2</v>
      </c>
      <c r="F150" s="1">
        <f>SUM(F134:F138,F141:F148)</f>
        <v>7217368.8</v>
      </c>
      <c r="G150" s="1">
        <f>SUM(G134:G138,G141:G148)</f>
        <v>3117526.3</v>
      </c>
      <c r="H150" s="1">
        <f>SUM(H134:H138,H141:H148)</f>
        <v>3115503.5</v>
      </c>
      <c r="I150" s="1">
        <f t="shared" si="10"/>
        <v>-2022.7999999998137</v>
      </c>
      <c r="J150" s="1">
        <f t="shared" si="13"/>
        <v>99.93511522260454</v>
      </c>
      <c r="K150" s="1">
        <f t="shared" si="14"/>
        <v>43.16674935608113</v>
      </c>
      <c r="L150" s="1">
        <f t="shared" si="11"/>
        <v>-688609.7000000002</v>
      </c>
      <c r="M150" s="1">
        <f t="shared" si="12"/>
        <v>81.89828578182163</v>
      </c>
    </row>
    <row r="151" spans="1:13" s="2" customFormat="1" ht="31.5" customHeight="1">
      <c r="A151" s="92" t="s">
        <v>64</v>
      </c>
      <c r="B151" s="89" t="s">
        <v>225</v>
      </c>
      <c r="C151" s="59" t="s">
        <v>152</v>
      </c>
      <c r="D151" s="27" t="s">
        <v>153</v>
      </c>
      <c r="E151" s="11">
        <v>6.7</v>
      </c>
      <c r="F151" s="1"/>
      <c r="G151" s="1"/>
      <c r="H151" s="11">
        <v>7.8</v>
      </c>
      <c r="I151" s="11">
        <f t="shared" si="10"/>
        <v>7.8</v>
      </c>
      <c r="J151" s="11"/>
      <c r="K151" s="11"/>
      <c r="L151" s="11">
        <f t="shared" si="11"/>
        <v>1.0999999999999996</v>
      </c>
      <c r="M151" s="11">
        <f t="shared" si="12"/>
        <v>116.4179104477612</v>
      </c>
    </row>
    <row r="152" spans="1:13" ht="15">
      <c r="A152" s="93"/>
      <c r="B152" s="90"/>
      <c r="C152" s="59" t="s">
        <v>13</v>
      </c>
      <c r="D152" s="27" t="s">
        <v>14</v>
      </c>
      <c r="E152" s="11">
        <f>E156+E153+E155</f>
        <v>539.4</v>
      </c>
      <c r="F152" s="11">
        <f>F156+F153+F155+F154</f>
        <v>335.59999999999997</v>
      </c>
      <c r="G152" s="11">
        <f>G156+G153+G155+G154</f>
        <v>115.8</v>
      </c>
      <c r="H152" s="11">
        <f>H156+H153+H155+H154</f>
        <v>113</v>
      </c>
      <c r="I152" s="11">
        <f t="shared" si="10"/>
        <v>-2.799999999999997</v>
      </c>
      <c r="J152" s="11">
        <f t="shared" si="13"/>
        <v>97.58203799654576</v>
      </c>
      <c r="K152" s="11">
        <f t="shared" si="14"/>
        <v>33.67103694874851</v>
      </c>
      <c r="L152" s="11">
        <f t="shared" si="11"/>
        <v>-426.4</v>
      </c>
      <c r="M152" s="11">
        <f t="shared" si="12"/>
        <v>20.949202817945867</v>
      </c>
    </row>
    <row r="153" spans="1:13" ht="47.25" customHeight="1" hidden="1">
      <c r="A153" s="93"/>
      <c r="B153" s="90"/>
      <c r="C153" s="62" t="s">
        <v>156</v>
      </c>
      <c r="D153" s="27" t="s">
        <v>157</v>
      </c>
      <c r="E153" s="11"/>
      <c r="F153" s="11"/>
      <c r="G153" s="11"/>
      <c r="H153" s="11"/>
      <c r="I153" s="11">
        <f t="shared" si="10"/>
        <v>0</v>
      </c>
      <c r="J153" s="11" t="e">
        <f t="shared" si="13"/>
        <v>#DIV/0!</v>
      </c>
      <c r="K153" s="11" t="e">
        <f t="shared" si="14"/>
        <v>#DIV/0!</v>
      </c>
      <c r="L153" s="11">
        <f t="shared" si="11"/>
        <v>0</v>
      </c>
      <c r="M153" s="11" t="e">
        <f t="shared" si="12"/>
        <v>#DIV/0!</v>
      </c>
    </row>
    <row r="154" spans="1:13" ht="47.25" customHeight="1" hidden="1">
      <c r="A154" s="93"/>
      <c r="B154" s="90"/>
      <c r="C154" s="59" t="s">
        <v>42</v>
      </c>
      <c r="D154" s="29" t="s">
        <v>43</v>
      </c>
      <c r="E154" s="11"/>
      <c r="F154" s="11"/>
      <c r="G154" s="11"/>
      <c r="H154" s="11">
        <v>2.2</v>
      </c>
      <c r="I154" s="11">
        <f t="shared" si="10"/>
        <v>2.2</v>
      </c>
      <c r="J154" s="11" t="e">
        <f t="shared" si="13"/>
        <v>#DIV/0!</v>
      </c>
      <c r="K154" s="11" t="e">
        <f t="shared" si="14"/>
        <v>#DIV/0!</v>
      </c>
      <c r="L154" s="11">
        <f t="shared" si="11"/>
        <v>2.2</v>
      </c>
      <c r="M154" s="11" t="e">
        <f t="shared" si="12"/>
        <v>#DIV/0!</v>
      </c>
    </row>
    <row r="155" spans="1:13" ht="63" customHeight="1" hidden="1">
      <c r="A155" s="93"/>
      <c r="B155" s="90"/>
      <c r="C155" s="62" t="s">
        <v>194</v>
      </c>
      <c r="D155" s="27" t="s">
        <v>198</v>
      </c>
      <c r="E155" s="11">
        <v>459</v>
      </c>
      <c r="F155" s="11">
        <v>308.7</v>
      </c>
      <c r="G155" s="11">
        <v>106</v>
      </c>
      <c r="H155" s="11">
        <v>93.6</v>
      </c>
      <c r="I155" s="11">
        <f t="shared" si="10"/>
        <v>-12.400000000000006</v>
      </c>
      <c r="J155" s="11">
        <f t="shared" si="13"/>
        <v>88.30188679245282</v>
      </c>
      <c r="K155" s="11">
        <f t="shared" si="14"/>
        <v>30.32069970845481</v>
      </c>
      <c r="L155" s="11">
        <f t="shared" si="11"/>
        <v>-365.4</v>
      </c>
      <c r="M155" s="11">
        <f t="shared" si="12"/>
        <v>20.392156862745097</v>
      </c>
    </row>
    <row r="156" spans="1:13" ht="47.25" customHeight="1" hidden="1">
      <c r="A156" s="93"/>
      <c r="B156" s="90"/>
      <c r="C156" s="62" t="s">
        <v>15</v>
      </c>
      <c r="D156" s="27" t="s">
        <v>16</v>
      </c>
      <c r="E156" s="11">
        <v>80.4</v>
      </c>
      <c r="F156" s="11">
        <v>26.9</v>
      </c>
      <c r="G156" s="11">
        <v>9.8</v>
      </c>
      <c r="H156" s="11">
        <v>17.2</v>
      </c>
      <c r="I156" s="11">
        <f t="shared" si="10"/>
        <v>7.399999999999999</v>
      </c>
      <c r="J156" s="11">
        <f t="shared" si="13"/>
        <v>175.51020408163262</v>
      </c>
      <c r="K156" s="11">
        <f t="shared" si="14"/>
        <v>63.94052044609666</v>
      </c>
      <c r="L156" s="11">
        <f t="shared" si="11"/>
        <v>-63.2</v>
      </c>
      <c r="M156" s="11">
        <f t="shared" si="12"/>
        <v>21.393034825870643</v>
      </c>
    </row>
    <row r="157" spans="1:13" ht="15.75" customHeight="1" hidden="1">
      <c r="A157" s="93"/>
      <c r="B157" s="90"/>
      <c r="C157" s="59" t="s">
        <v>17</v>
      </c>
      <c r="D157" s="27" t="s">
        <v>18</v>
      </c>
      <c r="E157" s="11"/>
      <c r="F157" s="11"/>
      <c r="G157" s="11"/>
      <c r="H157" s="11"/>
      <c r="I157" s="11">
        <f t="shared" si="10"/>
        <v>0</v>
      </c>
      <c r="J157" s="11" t="e">
        <f t="shared" si="13"/>
        <v>#DIV/0!</v>
      </c>
      <c r="K157" s="11" t="e">
        <f t="shared" si="14"/>
        <v>#DIV/0!</v>
      </c>
      <c r="L157" s="11">
        <f t="shared" si="11"/>
        <v>0</v>
      </c>
      <c r="M157" s="11" t="e">
        <f t="shared" si="12"/>
        <v>#DIV/0!</v>
      </c>
    </row>
    <row r="158" spans="1:13" ht="15.75" customHeight="1" hidden="1">
      <c r="A158" s="93"/>
      <c r="B158" s="90"/>
      <c r="C158" s="59" t="s">
        <v>19</v>
      </c>
      <c r="D158" s="27" t="s">
        <v>20</v>
      </c>
      <c r="E158" s="11"/>
      <c r="F158" s="31"/>
      <c r="G158" s="31"/>
      <c r="H158" s="11"/>
      <c r="I158" s="11">
        <f t="shared" si="10"/>
        <v>0</v>
      </c>
      <c r="J158" s="11" t="e">
        <f t="shared" si="13"/>
        <v>#DIV/0!</v>
      </c>
      <c r="K158" s="11" t="e">
        <f t="shared" si="14"/>
        <v>#DIV/0!</v>
      </c>
      <c r="L158" s="11">
        <f t="shared" si="11"/>
        <v>0</v>
      </c>
      <c r="M158" s="11" t="e">
        <f t="shared" si="12"/>
        <v>#DIV/0!</v>
      </c>
    </row>
    <row r="159" spans="1:13" ht="15.75" customHeight="1" hidden="1">
      <c r="A159" s="93"/>
      <c r="B159" s="90"/>
      <c r="C159" s="59" t="s">
        <v>22</v>
      </c>
      <c r="D159" s="27" t="s">
        <v>23</v>
      </c>
      <c r="E159" s="17"/>
      <c r="F159" s="11"/>
      <c r="G159" s="11"/>
      <c r="H159" s="11"/>
      <c r="I159" s="11">
        <f t="shared" si="10"/>
        <v>0</v>
      </c>
      <c r="J159" s="11" t="e">
        <f t="shared" si="13"/>
        <v>#DIV/0!</v>
      </c>
      <c r="K159" s="11" t="e">
        <f t="shared" si="14"/>
        <v>#DIV/0!</v>
      </c>
      <c r="L159" s="11">
        <f t="shared" si="11"/>
        <v>0</v>
      </c>
      <c r="M159" s="11" t="e">
        <f t="shared" si="12"/>
        <v>#DIV/0!</v>
      </c>
    </row>
    <row r="160" spans="1:13" ht="21" customHeight="1">
      <c r="A160" s="93"/>
      <c r="B160" s="90"/>
      <c r="C160" s="59" t="s">
        <v>24</v>
      </c>
      <c r="D160" s="27" t="s">
        <v>62</v>
      </c>
      <c r="E160" s="11">
        <v>557.5</v>
      </c>
      <c r="F160" s="11">
        <v>1530.8</v>
      </c>
      <c r="G160" s="11">
        <v>542.6</v>
      </c>
      <c r="H160" s="11">
        <v>542.6</v>
      </c>
      <c r="I160" s="11">
        <f t="shared" si="10"/>
        <v>0</v>
      </c>
      <c r="J160" s="11">
        <f t="shared" si="13"/>
        <v>100</v>
      </c>
      <c r="K160" s="11">
        <f t="shared" si="14"/>
        <v>35.44551868304155</v>
      </c>
      <c r="L160" s="11">
        <f t="shared" si="11"/>
        <v>-14.899999999999977</v>
      </c>
      <c r="M160" s="11">
        <f t="shared" si="12"/>
        <v>97.32735426008969</v>
      </c>
    </row>
    <row r="161" spans="1:13" ht="15.75" customHeight="1" hidden="1">
      <c r="A161" s="93"/>
      <c r="B161" s="90"/>
      <c r="C161" s="59" t="s">
        <v>36</v>
      </c>
      <c r="D161" s="27" t="s">
        <v>37</v>
      </c>
      <c r="E161" s="11"/>
      <c r="F161" s="11"/>
      <c r="G161" s="11"/>
      <c r="H161" s="11"/>
      <c r="I161" s="11">
        <f t="shared" si="10"/>
        <v>0</v>
      </c>
      <c r="J161" s="11" t="e">
        <f t="shared" si="13"/>
        <v>#DIV/0!</v>
      </c>
      <c r="K161" s="11" t="e">
        <f t="shared" si="14"/>
        <v>#DIV/0!</v>
      </c>
      <c r="L161" s="11">
        <f t="shared" si="11"/>
        <v>0</v>
      </c>
      <c r="M161" s="11" t="e">
        <f t="shared" si="12"/>
        <v>#DIV/0!</v>
      </c>
    </row>
    <row r="162" spans="1:13" ht="15.75" customHeight="1" hidden="1">
      <c r="A162" s="93"/>
      <c r="B162" s="90"/>
      <c r="C162" s="59" t="s">
        <v>26</v>
      </c>
      <c r="D162" s="27" t="s">
        <v>21</v>
      </c>
      <c r="E162" s="11"/>
      <c r="F162" s="11"/>
      <c r="G162" s="11"/>
      <c r="H162" s="11"/>
      <c r="I162" s="11">
        <f t="shared" si="10"/>
        <v>0</v>
      </c>
      <c r="J162" s="11" t="e">
        <f t="shared" si="13"/>
        <v>#DIV/0!</v>
      </c>
      <c r="K162" s="11" t="e">
        <f t="shared" si="14"/>
        <v>#DIV/0!</v>
      </c>
      <c r="L162" s="11">
        <f t="shared" si="11"/>
        <v>0</v>
      </c>
      <c r="M162" s="11" t="e">
        <f t="shared" si="12"/>
        <v>#DIV/0!</v>
      </c>
    </row>
    <row r="163" spans="1:13" s="2" customFormat="1" ht="15">
      <c r="A163" s="94"/>
      <c r="B163" s="91"/>
      <c r="C163" s="61"/>
      <c r="D163" s="48" t="s">
        <v>44</v>
      </c>
      <c r="E163" s="3">
        <f>SUM(E151:E152,E157:E162)</f>
        <v>1103.6</v>
      </c>
      <c r="F163" s="1">
        <f>SUM(F151:F152,F157:F162)</f>
        <v>1866.3999999999999</v>
      </c>
      <c r="G163" s="1">
        <f>SUM(G151:G152,G157:G162)</f>
        <v>658.4</v>
      </c>
      <c r="H163" s="3">
        <f>SUM(H151:H152,H157:H162)</f>
        <v>663.4</v>
      </c>
      <c r="I163" s="3">
        <f t="shared" si="10"/>
        <v>5</v>
      </c>
      <c r="J163" s="3">
        <f t="shared" si="13"/>
        <v>100.75941676792223</v>
      </c>
      <c r="K163" s="3">
        <f t="shared" si="14"/>
        <v>35.54436348049722</v>
      </c>
      <c r="L163" s="3">
        <f t="shared" si="11"/>
        <v>-440.19999999999993</v>
      </c>
      <c r="M163" s="3">
        <f t="shared" si="12"/>
        <v>60.1123595505618</v>
      </c>
    </row>
    <row r="164" spans="1:13" ht="31.5" customHeight="1">
      <c r="A164" s="89" t="s">
        <v>65</v>
      </c>
      <c r="B164" s="89" t="s">
        <v>226</v>
      </c>
      <c r="C164" s="59" t="s">
        <v>152</v>
      </c>
      <c r="D164" s="28" t="s">
        <v>153</v>
      </c>
      <c r="E164" s="11">
        <v>9.2</v>
      </c>
      <c r="F164" s="11"/>
      <c r="G164" s="11"/>
      <c r="H164" s="11">
        <v>26.1</v>
      </c>
      <c r="I164" s="11">
        <f t="shared" si="10"/>
        <v>26.1</v>
      </c>
      <c r="J164" s="11"/>
      <c r="K164" s="11"/>
      <c r="L164" s="11">
        <f t="shared" si="11"/>
        <v>16.900000000000002</v>
      </c>
      <c r="M164" s="11">
        <f t="shared" si="12"/>
        <v>283.69565217391306</v>
      </c>
    </row>
    <row r="165" spans="1:13" ht="15">
      <c r="A165" s="90"/>
      <c r="B165" s="90"/>
      <c r="C165" s="59" t="s">
        <v>13</v>
      </c>
      <c r="D165" s="27" t="s">
        <v>14</v>
      </c>
      <c r="E165" s="11">
        <f>E169+E166+E168+E167</f>
        <v>450</v>
      </c>
      <c r="F165" s="11">
        <f>F169+F166+F168+F167</f>
        <v>252.70000000000002</v>
      </c>
      <c r="G165" s="11">
        <f>G169+G166+G168+G167</f>
        <v>92.9</v>
      </c>
      <c r="H165" s="11">
        <f>H169+H166+H168+H167</f>
        <v>684.9000000000001</v>
      </c>
      <c r="I165" s="11">
        <f t="shared" si="10"/>
        <v>592.0000000000001</v>
      </c>
      <c r="J165" s="11">
        <f t="shared" si="13"/>
        <v>737.2443487621099</v>
      </c>
      <c r="K165" s="11">
        <f t="shared" si="14"/>
        <v>271.03284527107246</v>
      </c>
      <c r="L165" s="11">
        <f t="shared" si="11"/>
        <v>234.9000000000001</v>
      </c>
      <c r="M165" s="11">
        <f t="shared" si="12"/>
        <v>152.20000000000002</v>
      </c>
    </row>
    <row r="166" spans="1:13" ht="47.25" customHeight="1" hidden="1">
      <c r="A166" s="90"/>
      <c r="B166" s="90"/>
      <c r="C166" s="62" t="s">
        <v>156</v>
      </c>
      <c r="D166" s="27" t="s">
        <v>157</v>
      </c>
      <c r="E166" s="11"/>
      <c r="F166" s="11"/>
      <c r="G166" s="11"/>
      <c r="H166" s="11"/>
      <c r="I166" s="11">
        <f t="shared" si="10"/>
        <v>0</v>
      </c>
      <c r="J166" s="11" t="e">
        <f t="shared" si="13"/>
        <v>#DIV/0!</v>
      </c>
      <c r="K166" s="11" t="e">
        <f t="shared" si="14"/>
        <v>#DIV/0!</v>
      </c>
      <c r="L166" s="11">
        <f t="shared" si="11"/>
        <v>0</v>
      </c>
      <c r="M166" s="11" t="e">
        <f t="shared" si="12"/>
        <v>#DIV/0!</v>
      </c>
    </row>
    <row r="167" spans="1:13" ht="47.25" customHeight="1" hidden="1">
      <c r="A167" s="90"/>
      <c r="B167" s="90"/>
      <c r="C167" s="59" t="s">
        <v>42</v>
      </c>
      <c r="D167" s="29" t="s">
        <v>43</v>
      </c>
      <c r="E167" s="11"/>
      <c r="F167" s="11"/>
      <c r="G167" s="11"/>
      <c r="H167" s="11">
        <v>252.7</v>
      </c>
      <c r="I167" s="11">
        <f t="shared" si="10"/>
        <v>252.7</v>
      </c>
      <c r="J167" s="11" t="e">
        <f t="shared" si="13"/>
        <v>#DIV/0!</v>
      </c>
      <c r="K167" s="11" t="e">
        <f t="shared" si="14"/>
        <v>#DIV/0!</v>
      </c>
      <c r="L167" s="11">
        <f t="shared" si="11"/>
        <v>252.7</v>
      </c>
      <c r="M167" s="11" t="e">
        <f t="shared" si="12"/>
        <v>#DIV/0!</v>
      </c>
    </row>
    <row r="168" spans="1:13" ht="63" customHeight="1" hidden="1">
      <c r="A168" s="90"/>
      <c r="B168" s="90"/>
      <c r="C168" s="62" t="s">
        <v>194</v>
      </c>
      <c r="D168" s="27" t="s">
        <v>198</v>
      </c>
      <c r="E168" s="11">
        <v>356.4</v>
      </c>
      <c r="F168" s="11">
        <v>160.8</v>
      </c>
      <c r="G168" s="11">
        <v>59.2</v>
      </c>
      <c r="H168" s="11">
        <v>350.1</v>
      </c>
      <c r="I168" s="11">
        <f t="shared" si="10"/>
        <v>290.90000000000003</v>
      </c>
      <c r="J168" s="11">
        <f t="shared" si="13"/>
        <v>591.3851351351352</v>
      </c>
      <c r="K168" s="11">
        <f t="shared" si="14"/>
        <v>217.72388059701493</v>
      </c>
      <c r="L168" s="11">
        <f t="shared" si="11"/>
        <v>-6.2999999999999545</v>
      </c>
      <c r="M168" s="11">
        <f t="shared" si="12"/>
        <v>98.23232323232325</v>
      </c>
    </row>
    <row r="169" spans="1:13" ht="47.25" customHeight="1" hidden="1">
      <c r="A169" s="90"/>
      <c r="B169" s="90"/>
      <c r="C169" s="62" t="s">
        <v>15</v>
      </c>
      <c r="D169" s="27" t="s">
        <v>16</v>
      </c>
      <c r="E169" s="11">
        <v>93.6</v>
      </c>
      <c r="F169" s="11">
        <v>91.9</v>
      </c>
      <c r="G169" s="11">
        <v>33.7</v>
      </c>
      <c r="H169" s="11">
        <v>82.1</v>
      </c>
      <c r="I169" s="11">
        <f t="shared" si="10"/>
        <v>48.39999999999999</v>
      </c>
      <c r="J169" s="11">
        <f t="shared" si="13"/>
        <v>243.62017804154297</v>
      </c>
      <c r="K169" s="11">
        <f t="shared" si="14"/>
        <v>89.33623503808487</v>
      </c>
      <c r="L169" s="11">
        <f t="shared" si="11"/>
        <v>-11.5</v>
      </c>
      <c r="M169" s="11">
        <f t="shared" si="12"/>
        <v>87.71367521367522</v>
      </c>
    </row>
    <row r="170" spans="1:13" ht="15.75" customHeight="1">
      <c r="A170" s="90"/>
      <c r="B170" s="90"/>
      <c r="C170" s="59" t="s">
        <v>17</v>
      </c>
      <c r="D170" s="27" t="s">
        <v>18</v>
      </c>
      <c r="E170" s="11">
        <v>3</v>
      </c>
      <c r="F170" s="11"/>
      <c r="G170" s="11"/>
      <c r="H170" s="11"/>
      <c r="I170" s="11">
        <f t="shared" si="10"/>
        <v>0</v>
      </c>
      <c r="J170" s="11"/>
      <c r="K170" s="11"/>
      <c r="L170" s="11">
        <f t="shared" si="11"/>
        <v>-3</v>
      </c>
      <c r="M170" s="11">
        <f t="shared" si="12"/>
        <v>0</v>
      </c>
    </row>
    <row r="171" spans="1:13" ht="15.75" customHeight="1">
      <c r="A171" s="90"/>
      <c r="B171" s="90"/>
      <c r="C171" s="59" t="s">
        <v>19</v>
      </c>
      <c r="D171" s="27" t="s">
        <v>20</v>
      </c>
      <c r="E171" s="11"/>
      <c r="F171" s="11"/>
      <c r="G171" s="11"/>
      <c r="H171" s="11">
        <v>6</v>
      </c>
      <c r="I171" s="11">
        <f t="shared" si="10"/>
        <v>6</v>
      </c>
      <c r="J171" s="11"/>
      <c r="K171" s="11"/>
      <c r="L171" s="11">
        <f t="shared" si="11"/>
        <v>6</v>
      </c>
      <c r="M171" s="11"/>
    </row>
    <row r="172" spans="1:13" ht="15.75" customHeight="1" hidden="1">
      <c r="A172" s="90"/>
      <c r="B172" s="90"/>
      <c r="C172" s="59" t="s">
        <v>22</v>
      </c>
      <c r="D172" s="27" t="s">
        <v>23</v>
      </c>
      <c r="E172" s="11"/>
      <c r="F172" s="11"/>
      <c r="G172" s="11"/>
      <c r="H172" s="11"/>
      <c r="I172" s="11">
        <f t="shared" si="10"/>
        <v>0</v>
      </c>
      <c r="J172" s="11" t="e">
        <f t="shared" si="13"/>
        <v>#DIV/0!</v>
      </c>
      <c r="K172" s="11" t="e">
        <f t="shared" si="14"/>
        <v>#DIV/0!</v>
      </c>
      <c r="L172" s="11">
        <f t="shared" si="11"/>
        <v>0</v>
      </c>
      <c r="M172" s="11" t="e">
        <f t="shared" si="12"/>
        <v>#DIV/0!</v>
      </c>
    </row>
    <row r="173" spans="1:13" ht="15">
      <c r="A173" s="90"/>
      <c r="B173" s="90"/>
      <c r="C173" s="59" t="s">
        <v>24</v>
      </c>
      <c r="D173" s="27" t="s">
        <v>62</v>
      </c>
      <c r="E173" s="11">
        <v>1342.5</v>
      </c>
      <c r="F173" s="11">
        <v>4794.8</v>
      </c>
      <c r="G173" s="11">
        <v>1699.5</v>
      </c>
      <c r="H173" s="11">
        <v>1699.5</v>
      </c>
      <c r="I173" s="11">
        <f t="shared" si="10"/>
        <v>0</v>
      </c>
      <c r="J173" s="11">
        <f t="shared" si="13"/>
        <v>100</v>
      </c>
      <c r="K173" s="11">
        <f t="shared" si="14"/>
        <v>35.44464836906649</v>
      </c>
      <c r="L173" s="11">
        <f t="shared" si="11"/>
        <v>357</v>
      </c>
      <c r="M173" s="11">
        <f t="shared" si="12"/>
        <v>126.59217877094973</v>
      </c>
    </row>
    <row r="174" spans="1:13" ht="15.75" customHeight="1" hidden="1">
      <c r="A174" s="90"/>
      <c r="B174" s="90"/>
      <c r="C174" s="59" t="s">
        <v>36</v>
      </c>
      <c r="D174" s="27" t="s">
        <v>37</v>
      </c>
      <c r="E174" s="11"/>
      <c r="F174" s="11"/>
      <c r="G174" s="11"/>
      <c r="H174" s="11"/>
      <c r="I174" s="11">
        <f t="shared" si="10"/>
        <v>0</v>
      </c>
      <c r="J174" s="11" t="e">
        <f t="shared" si="13"/>
        <v>#DIV/0!</v>
      </c>
      <c r="K174" s="11" t="e">
        <f t="shared" si="14"/>
        <v>#DIV/0!</v>
      </c>
      <c r="L174" s="11">
        <f t="shared" si="11"/>
        <v>0</v>
      </c>
      <c r="M174" s="11" t="e">
        <f t="shared" si="12"/>
        <v>#DIV/0!</v>
      </c>
    </row>
    <row r="175" spans="1:13" ht="15">
      <c r="A175" s="90"/>
      <c r="B175" s="90"/>
      <c r="C175" s="59" t="s">
        <v>26</v>
      </c>
      <c r="D175" s="27" t="s">
        <v>21</v>
      </c>
      <c r="E175" s="11">
        <v>-42.5</v>
      </c>
      <c r="F175" s="11"/>
      <c r="G175" s="11"/>
      <c r="H175" s="11"/>
      <c r="I175" s="11">
        <f t="shared" si="10"/>
        <v>0</v>
      </c>
      <c r="J175" s="11"/>
      <c r="K175" s="11"/>
      <c r="L175" s="11">
        <f t="shared" si="11"/>
        <v>42.5</v>
      </c>
      <c r="M175" s="11">
        <f t="shared" si="12"/>
        <v>0</v>
      </c>
    </row>
    <row r="176" spans="1:13" s="2" customFormat="1" ht="30.75">
      <c r="A176" s="90"/>
      <c r="B176" s="90"/>
      <c r="C176" s="63"/>
      <c r="D176" s="48" t="s">
        <v>29</v>
      </c>
      <c r="E176" s="1">
        <f>E177-E175</f>
        <v>1804.7</v>
      </c>
      <c r="F176" s="1">
        <f>F177-F175</f>
        <v>5047.5</v>
      </c>
      <c r="G176" s="1">
        <f>G177-G175</f>
        <v>1792.4</v>
      </c>
      <c r="H176" s="1">
        <f>H177-H175</f>
        <v>2416.5</v>
      </c>
      <c r="I176" s="1">
        <f t="shared" si="10"/>
        <v>624.0999999999999</v>
      </c>
      <c r="J176" s="1">
        <f t="shared" si="13"/>
        <v>134.819236777505</v>
      </c>
      <c r="K176" s="1">
        <f t="shared" si="14"/>
        <v>47.87518573551263</v>
      </c>
      <c r="L176" s="1">
        <f t="shared" si="11"/>
        <v>611.8</v>
      </c>
      <c r="M176" s="1">
        <f t="shared" si="12"/>
        <v>133.9003712528398</v>
      </c>
    </row>
    <row r="177" spans="1:13" s="2" customFormat="1" ht="15">
      <c r="A177" s="91"/>
      <c r="B177" s="91"/>
      <c r="C177" s="61"/>
      <c r="D177" s="48" t="s">
        <v>44</v>
      </c>
      <c r="E177" s="3">
        <f>SUM(E164:E165,E170:E175)</f>
        <v>1762.2</v>
      </c>
      <c r="F177" s="3">
        <f>SUM(F164:F165,F170:F175)</f>
        <v>5047.5</v>
      </c>
      <c r="G177" s="3">
        <f>SUM(G164:G165,G170:G175)</f>
        <v>1792.4</v>
      </c>
      <c r="H177" s="3">
        <f>SUM(H164:H165,H170:H175)</f>
        <v>2416.5</v>
      </c>
      <c r="I177" s="3">
        <f t="shared" si="10"/>
        <v>624.0999999999999</v>
      </c>
      <c r="J177" s="3">
        <f t="shared" si="13"/>
        <v>134.819236777505</v>
      </c>
      <c r="K177" s="3">
        <f t="shared" si="14"/>
        <v>47.87518573551263</v>
      </c>
      <c r="L177" s="3">
        <f t="shared" si="11"/>
        <v>654.3</v>
      </c>
      <c r="M177" s="3">
        <f t="shared" si="12"/>
        <v>137.12972420837588</v>
      </c>
    </row>
    <row r="178" spans="1:13" ht="31.5" customHeight="1">
      <c r="A178" s="89" t="s">
        <v>68</v>
      </c>
      <c r="B178" s="89" t="s">
        <v>227</v>
      </c>
      <c r="C178" s="59" t="s">
        <v>152</v>
      </c>
      <c r="D178" s="28" t="s">
        <v>153</v>
      </c>
      <c r="E178" s="11">
        <v>98.8</v>
      </c>
      <c r="F178" s="11"/>
      <c r="G178" s="11"/>
      <c r="H178" s="11">
        <v>42.3</v>
      </c>
      <c r="I178" s="11">
        <f t="shared" si="10"/>
        <v>42.3</v>
      </c>
      <c r="J178" s="11"/>
      <c r="K178" s="11"/>
      <c r="L178" s="11">
        <f t="shared" si="11"/>
        <v>-56.5</v>
      </c>
      <c r="M178" s="11">
        <f t="shared" si="12"/>
        <v>42.81376518218623</v>
      </c>
    </row>
    <row r="179" spans="1:13" ht="15">
      <c r="A179" s="90"/>
      <c r="B179" s="90"/>
      <c r="C179" s="59" t="s">
        <v>13</v>
      </c>
      <c r="D179" s="27" t="s">
        <v>14</v>
      </c>
      <c r="E179" s="11">
        <f>E182+E181+E180</f>
        <v>1123.7</v>
      </c>
      <c r="F179" s="11">
        <f>F182+F181+F180</f>
        <v>1692.2</v>
      </c>
      <c r="G179" s="11">
        <f>G182+G181+G180</f>
        <v>525.5</v>
      </c>
      <c r="H179" s="11">
        <f>H182+H181+H180</f>
        <v>1090.2</v>
      </c>
      <c r="I179" s="11">
        <f t="shared" si="10"/>
        <v>564.7</v>
      </c>
      <c r="J179" s="11">
        <f t="shared" si="13"/>
        <v>207.4595623215985</v>
      </c>
      <c r="K179" s="11">
        <f t="shared" si="14"/>
        <v>64.42500886420045</v>
      </c>
      <c r="L179" s="11">
        <f t="shared" si="11"/>
        <v>-33.5</v>
      </c>
      <c r="M179" s="11">
        <f t="shared" si="12"/>
        <v>97.0187772537154</v>
      </c>
    </row>
    <row r="180" spans="1:13" ht="62.25" hidden="1">
      <c r="A180" s="90"/>
      <c r="B180" s="90"/>
      <c r="C180" s="59" t="s">
        <v>42</v>
      </c>
      <c r="D180" s="29" t="s">
        <v>43</v>
      </c>
      <c r="E180" s="11"/>
      <c r="F180" s="11"/>
      <c r="G180" s="11"/>
      <c r="H180" s="11">
        <v>2.5</v>
      </c>
      <c r="I180" s="11">
        <f t="shared" si="10"/>
        <v>2.5</v>
      </c>
      <c r="J180" s="11" t="e">
        <f t="shared" si="13"/>
        <v>#DIV/0!</v>
      </c>
      <c r="K180" s="11" t="e">
        <f t="shared" si="14"/>
        <v>#DIV/0!</v>
      </c>
      <c r="L180" s="11">
        <f t="shared" si="11"/>
        <v>2.5</v>
      </c>
      <c r="M180" s="11" t="e">
        <f t="shared" si="12"/>
        <v>#DIV/0!</v>
      </c>
    </row>
    <row r="181" spans="1:13" ht="47.25" customHeight="1" hidden="1">
      <c r="A181" s="90"/>
      <c r="B181" s="90"/>
      <c r="C181" s="62" t="s">
        <v>194</v>
      </c>
      <c r="D181" s="27" t="s">
        <v>195</v>
      </c>
      <c r="E181" s="11">
        <v>1055.2</v>
      </c>
      <c r="F181" s="11">
        <v>1588.9</v>
      </c>
      <c r="G181" s="11">
        <v>490</v>
      </c>
      <c r="H181" s="11">
        <v>969.5</v>
      </c>
      <c r="I181" s="11">
        <f t="shared" si="10"/>
        <v>479.5</v>
      </c>
      <c r="J181" s="11">
        <f t="shared" si="13"/>
        <v>197.85714285714286</v>
      </c>
      <c r="K181" s="11">
        <f t="shared" si="14"/>
        <v>61.017055824784435</v>
      </c>
      <c r="L181" s="11">
        <f t="shared" si="11"/>
        <v>-85.70000000000005</v>
      </c>
      <c r="M181" s="11">
        <f t="shared" si="12"/>
        <v>91.87831690674754</v>
      </c>
    </row>
    <row r="182" spans="1:13" ht="47.25" customHeight="1" hidden="1">
      <c r="A182" s="90"/>
      <c r="B182" s="90"/>
      <c r="C182" s="62" t="s">
        <v>15</v>
      </c>
      <c r="D182" s="27" t="s">
        <v>16</v>
      </c>
      <c r="E182" s="11">
        <v>68.5</v>
      </c>
      <c r="F182" s="11">
        <v>103.3</v>
      </c>
      <c r="G182" s="11">
        <v>35.5</v>
      </c>
      <c r="H182" s="11">
        <v>118.2</v>
      </c>
      <c r="I182" s="11">
        <f t="shared" si="10"/>
        <v>82.7</v>
      </c>
      <c r="J182" s="11">
        <f t="shared" si="13"/>
        <v>332.9577464788732</v>
      </c>
      <c r="K182" s="11">
        <f t="shared" si="14"/>
        <v>114.42400774443368</v>
      </c>
      <c r="L182" s="11">
        <f t="shared" si="11"/>
        <v>49.7</v>
      </c>
      <c r="M182" s="11">
        <f t="shared" si="12"/>
        <v>172.55474452554745</v>
      </c>
    </row>
    <row r="183" spans="1:13" ht="15.75" customHeight="1" hidden="1">
      <c r="A183" s="90"/>
      <c r="B183" s="90"/>
      <c r="C183" s="59" t="s">
        <v>17</v>
      </c>
      <c r="D183" s="27" t="s">
        <v>18</v>
      </c>
      <c r="E183" s="11"/>
      <c r="F183" s="11"/>
      <c r="G183" s="11"/>
      <c r="H183" s="11"/>
      <c r="I183" s="11">
        <f t="shared" si="10"/>
        <v>0</v>
      </c>
      <c r="J183" s="11" t="e">
        <f t="shared" si="13"/>
        <v>#DIV/0!</v>
      </c>
      <c r="K183" s="11" t="e">
        <f t="shared" si="14"/>
        <v>#DIV/0!</v>
      </c>
      <c r="L183" s="11">
        <f t="shared" si="11"/>
        <v>0</v>
      </c>
      <c r="M183" s="11" t="e">
        <f t="shared" si="12"/>
        <v>#DIV/0!</v>
      </c>
    </row>
    <row r="184" spans="1:13" ht="15.75" customHeight="1" hidden="1">
      <c r="A184" s="90"/>
      <c r="B184" s="90"/>
      <c r="C184" s="59" t="s">
        <v>19</v>
      </c>
      <c r="D184" s="27" t="s">
        <v>20</v>
      </c>
      <c r="E184" s="11"/>
      <c r="F184" s="11"/>
      <c r="G184" s="11"/>
      <c r="H184" s="11"/>
      <c r="I184" s="11">
        <f t="shared" si="10"/>
        <v>0</v>
      </c>
      <c r="J184" s="11" t="e">
        <f t="shared" si="13"/>
        <v>#DIV/0!</v>
      </c>
      <c r="K184" s="11" t="e">
        <f t="shared" si="14"/>
        <v>#DIV/0!</v>
      </c>
      <c r="L184" s="11">
        <f t="shared" si="11"/>
        <v>0</v>
      </c>
      <c r="M184" s="11" t="e">
        <f t="shared" si="12"/>
        <v>#DIV/0!</v>
      </c>
    </row>
    <row r="185" spans="1:13" ht="15.75" customHeight="1" hidden="1">
      <c r="A185" s="90"/>
      <c r="B185" s="90"/>
      <c r="C185" s="59" t="s">
        <v>22</v>
      </c>
      <c r="D185" s="27" t="s">
        <v>23</v>
      </c>
      <c r="E185" s="11"/>
      <c r="F185" s="11"/>
      <c r="G185" s="11"/>
      <c r="H185" s="11"/>
      <c r="I185" s="11">
        <f t="shared" si="10"/>
        <v>0</v>
      </c>
      <c r="J185" s="11" t="e">
        <f t="shared" si="13"/>
        <v>#DIV/0!</v>
      </c>
      <c r="K185" s="11" t="e">
        <f t="shared" si="14"/>
        <v>#DIV/0!</v>
      </c>
      <c r="L185" s="11">
        <f t="shared" si="11"/>
        <v>0</v>
      </c>
      <c r="M185" s="11" t="e">
        <f t="shared" si="12"/>
        <v>#DIV/0!</v>
      </c>
    </row>
    <row r="186" spans="1:13" ht="15">
      <c r="A186" s="90"/>
      <c r="B186" s="90"/>
      <c r="C186" s="59" t="s">
        <v>24</v>
      </c>
      <c r="D186" s="27" t="s">
        <v>62</v>
      </c>
      <c r="E186" s="11">
        <v>1440</v>
      </c>
      <c r="F186" s="11">
        <v>5285.2</v>
      </c>
      <c r="G186" s="11">
        <v>1873.3</v>
      </c>
      <c r="H186" s="11">
        <v>1873.3</v>
      </c>
      <c r="I186" s="11">
        <f t="shared" si="10"/>
        <v>0</v>
      </c>
      <c r="J186" s="11">
        <f t="shared" si="13"/>
        <v>100</v>
      </c>
      <c r="K186" s="11">
        <f t="shared" si="14"/>
        <v>35.44425944145917</v>
      </c>
      <c r="L186" s="11">
        <f t="shared" si="11"/>
        <v>433.29999999999995</v>
      </c>
      <c r="M186" s="11">
        <f t="shared" si="12"/>
        <v>130.09027777777777</v>
      </c>
    </row>
    <row r="187" spans="1:13" ht="15.75" customHeight="1" hidden="1">
      <c r="A187" s="90"/>
      <c r="B187" s="90"/>
      <c r="C187" s="59" t="s">
        <v>36</v>
      </c>
      <c r="D187" s="27" t="s">
        <v>37</v>
      </c>
      <c r="E187" s="11"/>
      <c r="F187" s="11"/>
      <c r="G187" s="11"/>
      <c r="H187" s="11"/>
      <c r="I187" s="11">
        <f t="shared" si="10"/>
        <v>0</v>
      </c>
      <c r="J187" s="11" t="e">
        <f t="shared" si="13"/>
        <v>#DIV/0!</v>
      </c>
      <c r="K187" s="11" t="e">
        <f t="shared" si="14"/>
        <v>#DIV/0!</v>
      </c>
      <c r="L187" s="11">
        <f t="shared" si="11"/>
        <v>0</v>
      </c>
      <c r="M187" s="11" t="e">
        <f t="shared" si="12"/>
        <v>#DIV/0!</v>
      </c>
    </row>
    <row r="188" spans="1:13" ht="15">
      <c r="A188" s="90"/>
      <c r="B188" s="90"/>
      <c r="C188" s="59" t="s">
        <v>26</v>
      </c>
      <c r="D188" s="27" t="s">
        <v>21</v>
      </c>
      <c r="E188" s="11">
        <v>-6.8</v>
      </c>
      <c r="F188" s="11"/>
      <c r="G188" s="11"/>
      <c r="H188" s="11"/>
      <c r="I188" s="11">
        <f t="shared" si="10"/>
        <v>0</v>
      </c>
      <c r="J188" s="11"/>
      <c r="K188" s="11"/>
      <c r="L188" s="11">
        <f t="shared" si="11"/>
        <v>6.8</v>
      </c>
      <c r="M188" s="11">
        <f t="shared" si="12"/>
        <v>0</v>
      </c>
    </row>
    <row r="189" spans="1:13" s="2" customFormat="1" ht="30.75">
      <c r="A189" s="90"/>
      <c r="B189" s="90"/>
      <c r="C189" s="63"/>
      <c r="D189" s="48" t="s">
        <v>29</v>
      </c>
      <c r="E189" s="1">
        <f>E190-E188</f>
        <v>2662.5</v>
      </c>
      <c r="F189" s="1">
        <f>F190-F188</f>
        <v>6977.4</v>
      </c>
      <c r="G189" s="1">
        <f>G190-G188</f>
        <v>2398.8</v>
      </c>
      <c r="H189" s="1">
        <f>H190-H188</f>
        <v>3005.8</v>
      </c>
      <c r="I189" s="1">
        <f t="shared" si="10"/>
        <v>607</v>
      </c>
      <c r="J189" s="1">
        <f t="shared" si="13"/>
        <v>125.30431882607971</v>
      </c>
      <c r="K189" s="1">
        <f t="shared" si="14"/>
        <v>43.07908389944679</v>
      </c>
      <c r="L189" s="1">
        <f t="shared" si="11"/>
        <v>343.3000000000002</v>
      </c>
      <c r="M189" s="1">
        <f t="shared" si="12"/>
        <v>112.89389671361502</v>
      </c>
    </row>
    <row r="190" spans="1:13" s="2" customFormat="1" ht="15">
      <c r="A190" s="91"/>
      <c r="B190" s="91"/>
      <c r="C190" s="61"/>
      <c r="D190" s="48" t="s">
        <v>44</v>
      </c>
      <c r="E190" s="3">
        <f>SUM(E178:E179,E183:E188)</f>
        <v>2655.7</v>
      </c>
      <c r="F190" s="3">
        <f>SUM(F178:F179,F183:F188)</f>
        <v>6977.4</v>
      </c>
      <c r="G190" s="3">
        <f>SUM(G178:G179,G183:G188)</f>
        <v>2398.8</v>
      </c>
      <c r="H190" s="3">
        <f>SUM(H178:H179,H183:H188)</f>
        <v>3005.8</v>
      </c>
      <c r="I190" s="3">
        <f t="shared" si="10"/>
        <v>607</v>
      </c>
      <c r="J190" s="3">
        <f t="shared" si="13"/>
        <v>125.30431882607971</v>
      </c>
      <c r="K190" s="3">
        <f t="shared" si="14"/>
        <v>43.07908389944679</v>
      </c>
      <c r="L190" s="3">
        <f t="shared" si="11"/>
        <v>350.10000000000036</v>
      </c>
      <c r="M190" s="3">
        <f t="shared" si="12"/>
        <v>113.18296494332947</v>
      </c>
    </row>
    <row r="191" spans="1:13" ht="31.5" customHeight="1">
      <c r="A191" s="89" t="s">
        <v>69</v>
      </c>
      <c r="B191" s="89" t="s">
        <v>228</v>
      </c>
      <c r="C191" s="59" t="s">
        <v>152</v>
      </c>
      <c r="D191" s="28" t="s">
        <v>153</v>
      </c>
      <c r="E191" s="11">
        <v>99</v>
      </c>
      <c r="F191" s="11"/>
      <c r="G191" s="11"/>
      <c r="H191" s="11">
        <v>49.6</v>
      </c>
      <c r="I191" s="11">
        <f t="shared" si="10"/>
        <v>49.6</v>
      </c>
      <c r="J191" s="11"/>
      <c r="K191" s="11"/>
      <c r="L191" s="11">
        <f t="shared" si="11"/>
        <v>-49.4</v>
      </c>
      <c r="M191" s="11">
        <f t="shared" si="12"/>
        <v>50.101010101010104</v>
      </c>
    </row>
    <row r="192" spans="1:13" ht="15">
      <c r="A192" s="90"/>
      <c r="B192" s="90"/>
      <c r="C192" s="59" t="s">
        <v>13</v>
      </c>
      <c r="D192" s="27" t="s">
        <v>14</v>
      </c>
      <c r="E192" s="11">
        <f>SUM(E193:E196)</f>
        <v>243.3</v>
      </c>
      <c r="F192" s="11">
        <f>SUM(F193:F196)</f>
        <v>269.2</v>
      </c>
      <c r="G192" s="11">
        <f>SUM(G193:G196)</f>
        <v>64.2</v>
      </c>
      <c r="H192" s="11">
        <f>SUM(H193:H196)</f>
        <v>227.39999999999998</v>
      </c>
      <c r="I192" s="11">
        <f t="shared" si="10"/>
        <v>163.2</v>
      </c>
      <c r="J192" s="11">
        <f t="shared" si="13"/>
        <v>354.20560747663546</v>
      </c>
      <c r="K192" s="11">
        <f t="shared" si="14"/>
        <v>84.47251114413076</v>
      </c>
      <c r="L192" s="11">
        <f t="shared" si="11"/>
        <v>-15.900000000000034</v>
      </c>
      <c r="M192" s="11">
        <f t="shared" si="12"/>
        <v>93.46485819975338</v>
      </c>
    </row>
    <row r="193" spans="1:13" ht="47.25" customHeight="1" hidden="1">
      <c r="A193" s="90"/>
      <c r="B193" s="90"/>
      <c r="C193" s="62" t="s">
        <v>156</v>
      </c>
      <c r="D193" s="27" t="s">
        <v>157</v>
      </c>
      <c r="E193" s="11"/>
      <c r="F193" s="11"/>
      <c r="G193" s="11"/>
      <c r="H193" s="11"/>
      <c r="I193" s="11">
        <f t="shared" si="10"/>
        <v>0</v>
      </c>
      <c r="J193" s="11" t="e">
        <f t="shared" si="13"/>
        <v>#DIV/0!</v>
      </c>
      <c r="K193" s="11" t="e">
        <f t="shared" si="14"/>
        <v>#DIV/0!</v>
      </c>
      <c r="L193" s="11">
        <f t="shared" si="11"/>
        <v>0</v>
      </c>
      <c r="M193" s="11" t="e">
        <f t="shared" si="12"/>
        <v>#DIV/0!</v>
      </c>
    </row>
    <row r="194" spans="1:13" ht="47.25" customHeight="1" hidden="1">
      <c r="A194" s="90"/>
      <c r="B194" s="90"/>
      <c r="C194" s="59" t="s">
        <v>42</v>
      </c>
      <c r="D194" s="29" t="s">
        <v>43</v>
      </c>
      <c r="E194" s="11"/>
      <c r="F194" s="11"/>
      <c r="G194" s="11"/>
      <c r="H194" s="11">
        <v>18.3</v>
      </c>
      <c r="I194" s="11">
        <f t="shared" si="10"/>
        <v>18.3</v>
      </c>
      <c r="J194" s="11" t="e">
        <f t="shared" si="13"/>
        <v>#DIV/0!</v>
      </c>
      <c r="K194" s="11" t="e">
        <f t="shared" si="14"/>
        <v>#DIV/0!</v>
      </c>
      <c r="L194" s="11">
        <f t="shared" si="11"/>
        <v>18.3</v>
      </c>
      <c r="M194" s="11" t="e">
        <f t="shared" si="12"/>
        <v>#DIV/0!</v>
      </c>
    </row>
    <row r="195" spans="1:13" ht="47.25" customHeight="1" hidden="1">
      <c r="A195" s="90"/>
      <c r="B195" s="90"/>
      <c r="C195" s="62" t="s">
        <v>194</v>
      </c>
      <c r="D195" s="27" t="s">
        <v>195</v>
      </c>
      <c r="E195" s="11">
        <v>166.3</v>
      </c>
      <c r="F195" s="11">
        <v>200</v>
      </c>
      <c r="G195" s="11">
        <v>40</v>
      </c>
      <c r="H195" s="11">
        <v>103</v>
      </c>
      <c r="I195" s="11">
        <f t="shared" si="10"/>
        <v>63</v>
      </c>
      <c r="J195" s="11">
        <f t="shared" si="13"/>
        <v>257.5</v>
      </c>
      <c r="K195" s="11">
        <f t="shared" si="14"/>
        <v>51.5</v>
      </c>
      <c r="L195" s="11">
        <f t="shared" si="11"/>
        <v>-63.30000000000001</v>
      </c>
      <c r="M195" s="11">
        <f t="shared" si="12"/>
        <v>61.93625977149729</v>
      </c>
    </row>
    <row r="196" spans="1:13" ht="47.25" customHeight="1" hidden="1">
      <c r="A196" s="90"/>
      <c r="B196" s="90"/>
      <c r="C196" s="62" t="s">
        <v>15</v>
      </c>
      <c r="D196" s="27" t="s">
        <v>16</v>
      </c>
      <c r="E196" s="11">
        <v>77</v>
      </c>
      <c r="F196" s="11">
        <v>69.2</v>
      </c>
      <c r="G196" s="11">
        <v>24.2</v>
      </c>
      <c r="H196" s="11">
        <v>106.1</v>
      </c>
      <c r="I196" s="11">
        <f t="shared" si="10"/>
        <v>81.89999999999999</v>
      </c>
      <c r="J196" s="11">
        <f t="shared" si="13"/>
        <v>438.4297520661157</v>
      </c>
      <c r="K196" s="11">
        <f t="shared" si="14"/>
        <v>153.3236994219653</v>
      </c>
      <c r="L196" s="11">
        <f t="shared" si="11"/>
        <v>29.099999999999994</v>
      </c>
      <c r="M196" s="11">
        <f t="shared" si="12"/>
        <v>137.7922077922078</v>
      </c>
    </row>
    <row r="197" spans="1:13" ht="15.75" customHeight="1" hidden="1">
      <c r="A197" s="90"/>
      <c r="B197" s="90"/>
      <c r="C197" s="59" t="s">
        <v>17</v>
      </c>
      <c r="D197" s="27" t="s">
        <v>18</v>
      </c>
      <c r="E197" s="11"/>
      <c r="F197" s="11"/>
      <c r="G197" s="11"/>
      <c r="H197" s="11"/>
      <c r="I197" s="11">
        <f t="shared" si="10"/>
        <v>0</v>
      </c>
      <c r="J197" s="11" t="e">
        <f t="shared" si="13"/>
        <v>#DIV/0!</v>
      </c>
      <c r="K197" s="11" t="e">
        <f t="shared" si="14"/>
        <v>#DIV/0!</v>
      </c>
      <c r="L197" s="11">
        <f t="shared" si="11"/>
        <v>0</v>
      </c>
      <c r="M197" s="11" t="e">
        <f t="shared" si="12"/>
        <v>#DIV/0!</v>
      </c>
    </row>
    <row r="198" spans="1:13" ht="15.75" customHeight="1" hidden="1">
      <c r="A198" s="90"/>
      <c r="B198" s="90"/>
      <c r="C198" s="59" t="s">
        <v>19</v>
      </c>
      <c r="D198" s="27" t="s">
        <v>20</v>
      </c>
      <c r="E198" s="11"/>
      <c r="F198" s="11"/>
      <c r="G198" s="11"/>
      <c r="H198" s="11"/>
      <c r="I198" s="11">
        <f t="shared" si="10"/>
        <v>0</v>
      </c>
      <c r="J198" s="11" t="e">
        <f t="shared" si="13"/>
        <v>#DIV/0!</v>
      </c>
      <c r="K198" s="11" t="e">
        <f t="shared" si="14"/>
        <v>#DIV/0!</v>
      </c>
      <c r="L198" s="11">
        <f t="shared" si="11"/>
        <v>0</v>
      </c>
      <c r="M198" s="11" t="e">
        <f t="shared" si="12"/>
        <v>#DIV/0!</v>
      </c>
    </row>
    <row r="199" spans="1:13" ht="15.75" customHeight="1" hidden="1">
      <c r="A199" s="90"/>
      <c r="B199" s="90"/>
      <c r="C199" s="59" t="s">
        <v>22</v>
      </c>
      <c r="D199" s="27" t="s">
        <v>23</v>
      </c>
      <c r="E199" s="11"/>
      <c r="F199" s="11"/>
      <c r="G199" s="11"/>
      <c r="H199" s="11"/>
      <c r="I199" s="11">
        <f aca="true" t="shared" si="15" ref="I199:I262">H199-G199</f>
        <v>0</v>
      </c>
      <c r="J199" s="11" t="e">
        <f aca="true" t="shared" si="16" ref="J199:J258">H199/G199*100</f>
        <v>#DIV/0!</v>
      </c>
      <c r="K199" s="11" t="e">
        <f aca="true" t="shared" si="17" ref="K199:K258">H199/F199*100</f>
        <v>#DIV/0!</v>
      </c>
      <c r="L199" s="11">
        <f aca="true" t="shared" si="18" ref="L199:L262">H199-E199</f>
        <v>0</v>
      </c>
      <c r="M199" s="11" t="e">
        <f aca="true" t="shared" si="19" ref="M199:M262">H199/E199*100</f>
        <v>#DIV/0!</v>
      </c>
    </row>
    <row r="200" spans="1:13" ht="15">
      <c r="A200" s="90"/>
      <c r="B200" s="90"/>
      <c r="C200" s="59" t="s">
        <v>24</v>
      </c>
      <c r="D200" s="27" t="s">
        <v>62</v>
      </c>
      <c r="E200" s="11">
        <v>1190.2</v>
      </c>
      <c r="F200" s="11">
        <v>4457.7</v>
      </c>
      <c r="G200" s="11">
        <v>1580</v>
      </c>
      <c r="H200" s="11">
        <v>1580</v>
      </c>
      <c r="I200" s="11">
        <f t="shared" si="15"/>
        <v>0</v>
      </c>
      <c r="J200" s="11">
        <f t="shared" si="16"/>
        <v>100</v>
      </c>
      <c r="K200" s="11">
        <f t="shared" si="17"/>
        <v>35.444287412791354</v>
      </c>
      <c r="L200" s="11">
        <f t="shared" si="18"/>
        <v>389.79999999999995</v>
      </c>
      <c r="M200" s="11">
        <f t="shared" si="19"/>
        <v>132.75079818517895</v>
      </c>
    </row>
    <row r="201" spans="1:13" ht="15.75" customHeight="1" hidden="1">
      <c r="A201" s="90"/>
      <c r="B201" s="90"/>
      <c r="C201" s="59" t="s">
        <v>36</v>
      </c>
      <c r="D201" s="27" t="s">
        <v>37</v>
      </c>
      <c r="E201" s="11"/>
      <c r="F201" s="11"/>
      <c r="G201" s="11"/>
      <c r="H201" s="11"/>
      <c r="I201" s="11">
        <f t="shared" si="15"/>
        <v>0</v>
      </c>
      <c r="J201" s="11" t="e">
        <f t="shared" si="16"/>
        <v>#DIV/0!</v>
      </c>
      <c r="K201" s="11" t="e">
        <f t="shared" si="17"/>
        <v>#DIV/0!</v>
      </c>
      <c r="L201" s="11">
        <f t="shared" si="18"/>
        <v>0</v>
      </c>
      <c r="M201" s="11" t="e">
        <f t="shared" si="19"/>
        <v>#DIV/0!</v>
      </c>
    </row>
    <row r="202" spans="1:13" ht="15.75" customHeight="1" hidden="1">
      <c r="A202" s="90"/>
      <c r="B202" s="90"/>
      <c r="C202" s="59" t="s">
        <v>26</v>
      </c>
      <c r="D202" s="27" t="s">
        <v>21</v>
      </c>
      <c r="E202" s="11"/>
      <c r="F202" s="11"/>
      <c r="G202" s="11"/>
      <c r="H202" s="11"/>
      <c r="I202" s="11">
        <f t="shared" si="15"/>
        <v>0</v>
      </c>
      <c r="J202" s="11" t="e">
        <f t="shared" si="16"/>
        <v>#DIV/0!</v>
      </c>
      <c r="K202" s="11" t="e">
        <f t="shared" si="17"/>
        <v>#DIV/0!</v>
      </c>
      <c r="L202" s="11">
        <f t="shared" si="18"/>
        <v>0</v>
      </c>
      <c r="M202" s="11" t="e">
        <f t="shared" si="19"/>
        <v>#DIV/0!</v>
      </c>
    </row>
    <row r="203" spans="1:13" s="2" customFormat="1" ht="30.75">
      <c r="A203" s="90"/>
      <c r="B203" s="90"/>
      <c r="C203" s="63"/>
      <c r="D203" s="48" t="s">
        <v>29</v>
      </c>
      <c r="E203" s="1">
        <f>E204-E202</f>
        <v>1532.5</v>
      </c>
      <c r="F203" s="1">
        <f>F204-F202</f>
        <v>4726.9</v>
      </c>
      <c r="G203" s="1">
        <f>G204-G202</f>
        <v>1644.2</v>
      </c>
      <c r="H203" s="1">
        <f>H204-H202</f>
        <v>1857</v>
      </c>
      <c r="I203" s="1">
        <f t="shared" si="15"/>
        <v>212.79999999999995</v>
      </c>
      <c r="J203" s="1">
        <f t="shared" si="16"/>
        <v>112.9424644203868</v>
      </c>
      <c r="K203" s="1">
        <f t="shared" si="17"/>
        <v>39.285789841122096</v>
      </c>
      <c r="L203" s="1">
        <f t="shared" si="18"/>
        <v>324.5</v>
      </c>
      <c r="M203" s="1">
        <f t="shared" si="19"/>
        <v>121.17455138662316</v>
      </c>
    </row>
    <row r="204" spans="1:13" s="2" customFormat="1" ht="15">
      <c r="A204" s="91"/>
      <c r="B204" s="91"/>
      <c r="C204" s="61"/>
      <c r="D204" s="48" t="s">
        <v>44</v>
      </c>
      <c r="E204" s="3">
        <f>SUM(E191:E192,E197:E202)</f>
        <v>1532.5</v>
      </c>
      <c r="F204" s="3">
        <f>SUM(F191:F192,F197:F202)</f>
        <v>4726.9</v>
      </c>
      <c r="G204" s="3">
        <f>SUM(G191:G192,G197:G202)</f>
        <v>1644.2</v>
      </c>
      <c r="H204" s="3">
        <f>SUM(H191:H192,H197:H202)</f>
        <v>1857</v>
      </c>
      <c r="I204" s="3">
        <f t="shared" si="15"/>
        <v>212.79999999999995</v>
      </c>
      <c r="J204" s="3">
        <f t="shared" si="16"/>
        <v>112.9424644203868</v>
      </c>
      <c r="K204" s="3">
        <f t="shared" si="17"/>
        <v>39.285789841122096</v>
      </c>
      <c r="L204" s="3">
        <f t="shared" si="18"/>
        <v>324.5</v>
      </c>
      <c r="M204" s="3">
        <f t="shared" si="19"/>
        <v>121.17455138662316</v>
      </c>
    </row>
    <row r="205" spans="1:13" s="2" customFormat="1" ht="15.75" customHeight="1" hidden="1">
      <c r="A205" s="89" t="s">
        <v>70</v>
      </c>
      <c r="B205" s="89" t="s">
        <v>229</v>
      </c>
      <c r="C205" s="59" t="s">
        <v>6</v>
      </c>
      <c r="D205" s="27" t="s">
        <v>7</v>
      </c>
      <c r="E205" s="16"/>
      <c r="F205" s="3"/>
      <c r="G205" s="3"/>
      <c r="H205" s="16"/>
      <c r="I205" s="16">
        <f t="shared" si="15"/>
        <v>0</v>
      </c>
      <c r="J205" s="16" t="e">
        <f t="shared" si="16"/>
        <v>#DIV/0!</v>
      </c>
      <c r="K205" s="16" t="e">
        <f t="shared" si="17"/>
        <v>#DIV/0!</v>
      </c>
      <c r="L205" s="16">
        <f t="shared" si="18"/>
        <v>0</v>
      </c>
      <c r="M205" s="16" t="e">
        <f t="shared" si="19"/>
        <v>#DIV/0!</v>
      </c>
    </row>
    <row r="206" spans="1:13" ht="31.5" customHeight="1">
      <c r="A206" s="90"/>
      <c r="B206" s="90"/>
      <c r="C206" s="59" t="s">
        <v>152</v>
      </c>
      <c r="D206" s="27" t="s">
        <v>153</v>
      </c>
      <c r="E206" s="11">
        <v>95.3</v>
      </c>
      <c r="F206" s="11"/>
      <c r="G206" s="11"/>
      <c r="H206" s="11">
        <v>24.5</v>
      </c>
      <c r="I206" s="11">
        <f t="shared" si="15"/>
        <v>24.5</v>
      </c>
      <c r="J206" s="11"/>
      <c r="K206" s="11"/>
      <c r="L206" s="11">
        <f t="shared" si="18"/>
        <v>-70.8</v>
      </c>
      <c r="M206" s="11">
        <f t="shared" si="19"/>
        <v>25.70828961175236</v>
      </c>
    </row>
    <row r="207" spans="1:13" ht="15">
      <c r="A207" s="90"/>
      <c r="B207" s="90"/>
      <c r="C207" s="59" t="s">
        <v>13</v>
      </c>
      <c r="D207" s="27" t="s">
        <v>14</v>
      </c>
      <c r="E207" s="11">
        <f>E209+E208</f>
        <v>153.9</v>
      </c>
      <c r="F207" s="11">
        <f>F209+F208</f>
        <v>99.4</v>
      </c>
      <c r="G207" s="11">
        <f>G209+G208</f>
        <v>15</v>
      </c>
      <c r="H207" s="11">
        <f>H209+H208</f>
        <v>264.4</v>
      </c>
      <c r="I207" s="11">
        <f t="shared" si="15"/>
        <v>249.39999999999998</v>
      </c>
      <c r="J207" s="11">
        <f t="shared" si="16"/>
        <v>1762.6666666666665</v>
      </c>
      <c r="K207" s="11">
        <f t="shared" si="17"/>
        <v>265.9959758551307</v>
      </c>
      <c r="L207" s="11">
        <f t="shared" si="18"/>
        <v>110.49999999999997</v>
      </c>
      <c r="M207" s="11">
        <f t="shared" si="19"/>
        <v>171.79987004548406</v>
      </c>
    </row>
    <row r="208" spans="1:13" ht="47.25" customHeight="1" hidden="1">
      <c r="A208" s="90"/>
      <c r="B208" s="90"/>
      <c r="C208" s="62" t="s">
        <v>194</v>
      </c>
      <c r="D208" s="27" t="s">
        <v>195</v>
      </c>
      <c r="E208" s="11">
        <v>141.1</v>
      </c>
      <c r="F208" s="11">
        <v>82.8</v>
      </c>
      <c r="G208" s="11">
        <v>12</v>
      </c>
      <c r="H208" s="11">
        <v>193</v>
      </c>
      <c r="I208" s="11">
        <f t="shared" si="15"/>
        <v>181</v>
      </c>
      <c r="J208" s="11">
        <f t="shared" si="16"/>
        <v>1608.3333333333333</v>
      </c>
      <c r="K208" s="11">
        <f t="shared" si="17"/>
        <v>233.09178743961354</v>
      </c>
      <c r="L208" s="11">
        <f t="shared" si="18"/>
        <v>51.900000000000006</v>
      </c>
      <c r="M208" s="11">
        <f t="shared" si="19"/>
        <v>136.78242381289866</v>
      </c>
    </row>
    <row r="209" spans="1:13" ht="47.25" customHeight="1" hidden="1">
      <c r="A209" s="90"/>
      <c r="B209" s="90"/>
      <c r="C209" s="62" t="s">
        <v>15</v>
      </c>
      <c r="D209" s="27" t="s">
        <v>16</v>
      </c>
      <c r="E209" s="11">
        <v>12.8</v>
      </c>
      <c r="F209" s="11">
        <v>16.6</v>
      </c>
      <c r="G209" s="11">
        <v>3</v>
      </c>
      <c r="H209" s="11">
        <v>71.4</v>
      </c>
      <c r="I209" s="11">
        <f t="shared" si="15"/>
        <v>68.4</v>
      </c>
      <c r="J209" s="11">
        <f t="shared" si="16"/>
        <v>2380</v>
      </c>
      <c r="K209" s="11">
        <f t="shared" si="17"/>
        <v>430.12048192771084</v>
      </c>
      <c r="L209" s="11">
        <f t="shared" si="18"/>
        <v>58.60000000000001</v>
      </c>
      <c r="M209" s="11">
        <f t="shared" si="19"/>
        <v>557.8125</v>
      </c>
    </row>
    <row r="210" spans="1:13" ht="15.75" customHeight="1" hidden="1">
      <c r="A210" s="90"/>
      <c r="B210" s="90"/>
      <c r="C210" s="59" t="s">
        <v>17</v>
      </c>
      <c r="D210" s="27" t="s">
        <v>18</v>
      </c>
      <c r="E210" s="11"/>
      <c r="F210" s="11"/>
      <c r="G210" s="11"/>
      <c r="H210" s="11"/>
      <c r="I210" s="11">
        <f t="shared" si="15"/>
        <v>0</v>
      </c>
      <c r="J210" s="11" t="e">
        <f t="shared" si="16"/>
        <v>#DIV/0!</v>
      </c>
      <c r="K210" s="11" t="e">
        <f t="shared" si="17"/>
        <v>#DIV/0!</v>
      </c>
      <c r="L210" s="11">
        <f t="shared" si="18"/>
        <v>0</v>
      </c>
      <c r="M210" s="11" t="e">
        <f t="shared" si="19"/>
        <v>#DIV/0!</v>
      </c>
    </row>
    <row r="211" spans="1:13" ht="15.75" customHeight="1" hidden="1">
      <c r="A211" s="90"/>
      <c r="B211" s="90"/>
      <c r="C211" s="59" t="s">
        <v>19</v>
      </c>
      <c r="D211" s="27" t="s">
        <v>20</v>
      </c>
      <c r="E211" s="11"/>
      <c r="F211" s="11"/>
      <c r="G211" s="11"/>
      <c r="H211" s="11"/>
      <c r="I211" s="11">
        <f t="shared" si="15"/>
        <v>0</v>
      </c>
      <c r="J211" s="11" t="e">
        <f t="shared" si="16"/>
        <v>#DIV/0!</v>
      </c>
      <c r="K211" s="11" t="e">
        <f t="shared" si="17"/>
        <v>#DIV/0!</v>
      </c>
      <c r="L211" s="11">
        <f t="shared" si="18"/>
        <v>0</v>
      </c>
      <c r="M211" s="11" t="e">
        <f t="shared" si="19"/>
        <v>#DIV/0!</v>
      </c>
    </row>
    <row r="212" spans="1:13" ht="15.75" customHeight="1" hidden="1">
      <c r="A212" s="90"/>
      <c r="B212" s="90"/>
      <c r="C212" s="59" t="s">
        <v>22</v>
      </c>
      <c r="D212" s="27" t="s">
        <v>23</v>
      </c>
      <c r="E212" s="11"/>
      <c r="F212" s="11"/>
      <c r="G212" s="11"/>
      <c r="H212" s="11"/>
      <c r="I212" s="11">
        <f t="shared" si="15"/>
        <v>0</v>
      </c>
      <c r="J212" s="11" t="e">
        <f t="shared" si="16"/>
        <v>#DIV/0!</v>
      </c>
      <c r="K212" s="11" t="e">
        <f t="shared" si="17"/>
        <v>#DIV/0!</v>
      </c>
      <c r="L212" s="11">
        <f t="shared" si="18"/>
        <v>0</v>
      </c>
      <c r="M212" s="11" t="e">
        <f t="shared" si="19"/>
        <v>#DIV/0!</v>
      </c>
    </row>
    <row r="213" spans="1:13" ht="15">
      <c r="A213" s="90"/>
      <c r="B213" s="90"/>
      <c r="C213" s="59" t="s">
        <v>24</v>
      </c>
      <c r="D213" s="27" t="s">
        <v>62</v>
      </c>
      <c r="E213" s="11">
        <v>1205</v>
      </c>
      <c r="F213" s="11">
        <v>4710</v>
      </c>
      <c r="G213" s="11">
        <v>1669.4</v>
      </c>
      <c r="H213" s="11">
        <v>1669.5</v>
      </c>
      <c r="I213" s="11">
        <f t="shared" si="15"/>
        <v>0.09999999999990905</v>
      </c>
      <c r="J213" s="11">
        <f t="shared" si="16"/>
        <v>100.00599017611118</v>
      </c>
      <c r="K213" s="11">
        <f t="shared" si="17"/>
        <v>35.445859872611464</v>
      </c>
      <c r="L213" s="11">
        <f t="shared" si="18"/>
        <v>464.5</v>
      </c>
      <c r="M213" s="11">
        <f t="shared" si="19"/>
        <v>138.54771784232364</v>
      </c>
    </row>
    <row r="214" spans="1:13" ht="15.75" customHeight="1" hidden="1">
      <c r="A214" s="90"/>
      <c r="B214" s="90"/>
      <c r="C214" s="59" t="s">
        <v>36</v>
      </c>
      <c r="D214" s="27" t="s">
        <v>37</v>
      </c>
      <c r="E214" s="11"/>
      <c r="F214" s="11"/>
      <c r="G214" s="11"/>
      <c r="H214" s="11"/>
      <c r="I214" s="11">
        <f t="shared" si="15"/>
        <v>0</v>
      </c>
      <c r="J214" s="11" t="e">
        <f t="shared" si="16"/>
        <v>#DIV/0!</v>
      </c>
      <c r="K214" s="11" t="e">
        <f t="shared" si="17"/>
        <v>#DIV/0!</v>
      </c>
      <c r="L214" s="11">
        <f t="shared" si="18"/>
        <v>0</v>
      </c>
      <c r="M214" s="11" t="e">
        <f t="shared" si="19"/>
        <v>#DIV/0!</v>
      </c>
    </row>
    <row r="215" spans="1:13" ht="15">
      <c r="A215" s="90"/>
      <c r="B215" s="90"/>
      <c r="C215" s="59" t="s">
        <v>26</v>
      </c>
      <c r="D215" s="27" t="s">
        <v>21</v>
      </c>
      <c r="E215" s="11">
        <v>-4.7</v>
      </c>
      <c r="F215" s="11"/>
      <c r="G215" s="11"/>
      <c r="H215" s="11"/>
      <c r="I215" s="11">
        <f t="shared" si="15"/>
        <v>0</v>
      </c>
      <c r="J215" s="11"/>
      <c r="K215" s="11"/>
      <c r="L215" s="11">
        <f t="shared" si="18"/>
        <v>4.7</v>
      </c>
      <c r="M215" s="11">
        <f t="shared" si="19"/>
        <v>0</v>
      </c>
    </row>
    <row r="216" spans="1:13" s="2" customFormat="1" ht="30.75">
      <c r="A216" s="90"/>
      <c r="B216" s="90"/>
      <c r="C216" s="63"/>
      <c r="D216" s="48" t="s">
        <v>29</v>
      </c>
      <c r="E216" s="1">
        <f>E217-E215</f>
        <v>1454.2</v>
      </c>
      <c r="F216" s="1">
        <f>F217-F215</f>
        <v>4809.4</v>
      </c>
      <c r="G216" s="1">
        <f>G217-G215</f>
        <v>1684.4</v>
      </c>
      <c r="H216" s="1">
        <f>H217-H215</f>
        <v>1958.4</v>
      </c>
      <c r="I216" s="1">
        <f t="shared" si="15"/>
        <v>274</v>
      </c>
      <c r="J216" s="1">
        <f t="shared" si="16"/>
        <v>116.2669199715032</v>
      </c>
      <c r="K216" s="1">
        <f t="shared" si="17"/>
        <v>40.72025616501019</v>
      </c>
      <c r="L216" s="1">
        <f t="shared" si="18"/>
        <v>504.20000000000005</v>
      </c>
      <c r="M216" s="1">
        <f t="shared" si="19"/>
        <v>134.67198459634164</v>
      </c>
    </row>
    <row r="217" spans="1:13" s="2" customFormat="1" ht="15">
      <c r="A217" s="91"/>
      <c r="B217" s="91"/>
      <c r="C217" s="61"/>
      <c r="D217" s="48" t="s">
        <v>44</v>
      </c>
      <c r="E217" s="3">
        <f>SUM(E205:E207,E210:E215)</f>
        <v>1449.5</v>
      </c>
      <c r="F217" s="3">
        <f>SUM(F205:F207,F210:F215)</f>
        <v>4809.4</v>
      </c>
      <c r="G217" s="3">
        <f>SUM(G205:G207,G210:G215)</f>
        <v>1684.4</v>
      </c>
      <c r="H217" s="3">
        <f>SUM(H205:H207,H210:H215)</f>
        <v>1958.4</v>
      </c>
      <c r="I217" s="3">
        <f t="shared" si="15"/>
        <v>274</v>
      </c>
      <c r="J217" s="3">
        <f t="shared" si="16"/>
        <v>116.2669199715032</v>
      </c>
      <c r="K217" s="3">
        <f t="shared" si="17"/>
        <v>40.72025616501019</v>
      </c>
      <c r="L217" s="3">
        <f t="shared" si="18"/>
        <v>508.9000000000001</v>
      </c>
      <c r="M217" s="3">
        <f t="shared" si="19"/>
        <v>135.10865815798553</v>
      </c>
    </row>
    <row r="218" spans="1:13" ht="31.5" customHeight="1">
      <c r="A218" s="95">
        <v>936</v>
      </c>
      <c r="B218" s="89" t="s">
        <v>230</v>
      </c>
      <c r="C218" s="59" t="s">
        <v>152</v>
      </c>
      <c r="D218" s="28" t="s">
        <v>153</v>
      </c>
      <c r="E218" s="12">
        <v>20.7</v>
      </c>
      <c r="F218" s="12"/>
      <c r="G218" s="12"/>
      <c r="H218" s="12">
        <v>0.1</v>
      </c>
      <c r="I218" s="12">
        <f t="shared" si="15"/>
        <v>0.1</v>
      </c>
      <c r="J218" s="12"/>
      <c r="K218" s="12"/>
      <c r="L218" s="12">
        <f t="shared" si="18"/>
        <v>-20.599999999999998</v>
      </c>
      <c r="M218" s="12">
        <f t="shared" si="19"/>
        <v>0.48309178743961356</v>
      </c>
    </row>
    <row r="219" spans="1:13" s="2" customFormat="1" ht="15">
      <c r="A219" s="96"/>
      <c r="B219" s="90"/>
      <c r="C219" s="59" t="s">
        <v>13</v>
      </c>
      <c r="D219" s="27" t="s">
        <v>14</v>
      </c>
      <c r="E219" s="11">
        <f>E222+E221+E220</f>
        <v>472.4</v>
      </c>
      <c r="F219" s="11">
        <f>F222+F221+F220</f>
        <v>214.70000000000002</v>
      </c>
      <c r="G219" s="11">
        <f>G222+G221+G220</f>
        <v>44.4</v>
      </c>
      <c r="H219" s="11">
        <f>H222+H221+H220</f>
        <v>443.59999999999997</v>
      </c>
      <c r="I219" s="11">
        <f t="shared" si="15"/>
        <v>399.2</v>
      </c>
      <c r="J219" s="11">
        <f t="shared" si="16"/>
        <v>999.099099099099</v>
      </c>
      <c r="K219" s="11">
        <f t="shared" si="17"/>
        <v>206.61387983232413</v>
      </c>
      <c r="L219" s="11">
        <f t="shared" si="18"/>
        <v>-28.80000000000001</v>
      </c>
      <c r="M219" s="11">
        <f t="shared" si="19"/>
        <v>93.90347163420829</v>
      </c>
    </row>
    <row r="220" spans="1:13" s="2" customFormat="1" ht="63" customHeight="1" hidden="1">
      <c r="A220" s="96"/>
      <c r="B220" s="90"/>
      <c r="C220" s="59" t="s">
        <v>42</v>
      </c>
      <c r="D220" s="29" t="s">
        <v>43</v>
      </c>
      <c r="E220" s="11"/>
      <c r="F220" s="11"/>
      <c r="G220" s="11"/>
      <c r="H220" s="11">
        <v>26.9</v>
      </c>
      <c r="I220" s="11">
        <f t="shared" si="15"/>
        <v>26.9</v>
      </c>
      <c r="J220" s="11" t="e">
        <f t="shared" si="16"/>
        <v>#DIV/0!</v>
      </c>
      <c r="K220" s="11" t="e">
        <f t="shared" si="17"/>
        <v>#DIV/0!</v>
      </c>
      <c r="L220" s="11">
        <f t="shared" si="18"/>
        <v>26.9</v>
      </c>
      <c r="M220" s="11" t="e">
        <f t="shared" si="19"/>
        <v>#DIV/0!</v>
      </c>
    </row>
    <row r="221" spans="1:13" s="2" customFormat="1" ht="47.25" customHeight="1" hidden="1">
      <c r="A221" s="96"/>
      <c r="B221" s="90"/>
      <c r="C221" s="62" t="s">
        <v>194</v>
      </c>
      <c r="D221" s="27" t="s">
        <v>195</v>
      </c>
      <c r="E221" s="11">
        <v>113</v>
      </c>
      <c r="F221" s="11">
        <v>194.8</v>
      </c>
      <c r="G221" s="11">
        <v>40</v>
      </c>
      <c r="H221" s="11">
        <v>197</v>
      </c>
      <c r="I221" s="11">
        <f t="shared" si="15"/>
        <v>157</v>
      </c>
      <c r="J221" s="11">
        <f t="shared" si="16"/>
        <v>492.5</v>
      </c>
      <c r="K221" s="11">
        <f t="shared" si="17"/>
        <v>101.129363449692</v>
      </c>
      <c r="L221" s="11">
        <f t="shared" si="18"/>
        <v>84</v>
      </c>
      <c r="M221" s="11">
        <f t="shared" si="19"/>
        <v>174.3362831858407</v>
      </c>
    </row>
    <row r="222" spans="1:13" s="2" customFormat="1" ht="47.25" customHeight="1" hidden="1">
      <c r="A222" s="96"/>
      <c r="B222" s="90"/>
      <c r="C222" s="62" t="s">
        <v>15</v>
      </c>
      <c r="D222" s="27" t="s">
        <v>16</v>
      </c>
      <c r="E222" s="11">
        <v>359.4</v>
      </c>
      <c r="F222" s="11">
        <v>19.9</v>
      </c>
      <c r="G222" s="11">
        <v>4.4</v>
      </c>
      <c r="H222" s="11">
        <v>219.7</v>
      </c>
      <c r="I222" s="11">
        <f t="shared" si="15"/>
        <v>215.29999999999998</v>
      </c>
      <c r="J222" s="11">
        <f t="shared" si="16"/>
        <v>4993.181818181817</v>
      </c>
      <c r="K222" s="11">
        <f t="shared" si="17"/>
        <v>1104.0201005025126</v>
      </c>
      <c r="L222" s="11">
        <f t="shared" si="18"/>
        <v>-139.7</v>
      </c>
      <c r="M222" s="11">
        <f t="shared" si="19"/>
        <v>61.12966054535337</v>
      </c>
    </row>
    <row r="223" spans="1:13" ht="15.75" customHeight="1" hidden="1">
      <c r="A223" s="96"/>
      <c r="B223" s="90"/>
      <c r="C223" s="59" t="s">
        <v>17</v>
      </c>
      <c r="D223" s="27" t="s">
        <v>18</v>
      </c>
      <c r="E223" s="11"/>
      <c r="F223" s="11"/>
      <c r="G223" s="11"/>
      <c r="H223" s="11"/>
      <c r="I223" s="11">
        <f t="shared" si="15"/>
        <v>0</v>
      </c>
      <c r="J223" s="11" t="e">
        <f t="shared" si="16"/>
        <v>#DIV/0!</v>
      </c>
      <c r="K223" s="11" t="e">
        <f t="shared" si="17"/>
        <v>#DIV/0!</v>
      </c>
      <c r="L223" s="11">
        <f t="shared" si="18"/>
        <v>0</v>
      </c>
      <c r="M223" s="11" t="e">
        <f t="shared" si="19"/>
        <v>#DIV/0!</v>
      </c>
    </row>
    <row r="224" spans="1:13" ht="15.75" customHeight="1" hidden="1">
      <c r="A224" s="96"/>
      <c r="B224" s="90"/>
      <c r="C224" s="59" t="s">
        <v>19</v>
      </c>
      <c r="D224" s="27" t="s">
        <v>20</v>
      </c>
      <c r="E224" s="11"/>
      <c r="F224" s="11"/>
      <c r="G224" s="11"/>
      <c r="H224" s="11"/>
      <c r="I224" s="11">
        <f t="shared" si="15"/>
        <v>0</v>
      </c>
      <c r="J224" s="11" t="e">
        <f t="shared" si="16"/>
        <v>#DIV/0!</v>
      </c>
      <c r="K224" s="11" t="e">
        <f t="shared" si="17"/>
        <v>#DIV/0!</v>
      </c>
      <c r="L224" s="11">
        <f t="shared" si="18"/>
        <v>0</v>
      </c>
      <c r="M224" s="11" t="e">
        <f t="shared" si="19"/>
        <v>#DIV/0!</v>
      </c>
    </row>
    <row r="225" spans="1:13" ht="15.75" customHeight="1" hidden="1">
      <c r="A225" s="96"/>
      <c r="B225" s="90"/>
      <c r="C225" s="59" t="s">
        <v>22</v>
      </c>
      <c r="D225" s="27" t="s">
        <v>23</v>
      </c>
      <c r="E225" s="11"/>
      <c r="F225" s="11"/>
      <c r="G225" s="11"/>
      <c r="H225" s="11"/>
      <c r="I225" s="11">
        <f t="shared" si="15"/>
        <v>0</v>
      </c>
      <c r="J225" s="11" t="e">
        <f t="shared" si="16"/>
        <v>#DIV/0!</v>
      </c>
      <c r="K225" s="11" t="e">
        <f t="shared" si="17"/>
        <v>#DIV/0!</v>
      </c>
      <c r="L225" s="11">
        <f t="shared" si="18"/>
        <v>0</v>
      </c>
      <c r="M225" s="11" t="e">
        <f t="shared" si="19"/>
        <v>#DIV/0!</v>
      </c>
    </row>
    <row r="226" spans="1:13" ht="15">
      <c r="A226" s="96"/>
      <c r="B226" s="90"/>
      <c r="C226" s="59" t="s">
        <v>24</v>
      </c>
      <c r="D226" s="27" t="s">
        <v>62</v>
      </c>
      <c r="E226" s="11">
        <v>1095.5</v>
      </c>
      <c r="F226" s="11">
        <v>4227</v>
      </c>
      <c r="G226" s="11">
        <v>1498.2</v>
      </c>
      <c r="H226" s="11">
        <v>1498.2</v>
      </c>
      <c r="I226" s="11">
        <f t="shared" si="15"/>
        <v>0</v>
      </c>
      <c r="J226" s="11">
        <f t="shared" si="16"/>
        <v>100</v>
      </c>
      <c r="K226" s="11">
        <f t="shared" si="17"/>
        <v>35.44357700496806</v>
      </c>
      <c r="L226" s="11">
        <f t="shared" si="18"/>
        <v>402.70000000000005</v>
      </c>
      <c r="M226" s="11">
        <f t="shared" si="19"/>
        <v>136.7594705613875</v>
      </c>
    </row>
    <row r="227" spans="1:13" ht="15.75" customHeight="1" hidden="1">
      <c r="A227" s="96"/>
      <c r="B227" s="90"/>
      <c r="C227" s="59" t="s">
        <v>36</v>
      </c>
      <c r="D227" s="27" t="s">
        <v>37</v>
      </c>
      <c r="E227" s="11"/>
      <c r="F227" s="11"/>
      <c r="G227" s="11"/>
      <c r="H227" s="11"/>
      <c r="I227" s="11">
        <f t="shared" si="15"/>
        <v>0</v>
      </c>
      <c r="J227" s="11" t="e">
        <f t="shared" si="16"/>
        <v>#DIV/0!</v>
      </c>
      <c r="K227" s="11" t="e">
        <f t="shared" si="17"/>
        <v>#DIV/0!</v>
      </c>
      <c r="L227" s="11">
        <f t="shared" si="18"/>
        <v>0</v>
      </c>
      <c r="M227" s="11" t="e">
        <f t="shared" si="19"/>
        <v>#DIV/0!</v>
      </c>
    </row>
    <row r="228" spans="1:13" ht="15">
      <c r="A228" s="96"/>
      <c r="B228" s="90"/>
      <c r="C228" s="59" t="s">
        <v>26</v>
      </c>
      <c r="D228" s="27" t="s">
        <v>21</v>
      </c>
      <c r="E228" s="11">
        <v>-0.2</v>
      </c>
      <c r="F228" s="11"/>
      <c r="G228" s="11"/>
      <c r="H228" s="11"/>
      <c r="I228" s="11">
        <f t="shared" si="15"/>
        <v>0</v>
      </c>
      <c r="J228" s="11"/>
      <c r="K228" s="11"/>
      <c r="L228" s="11">
        <f t="shared" si="18"/>
        <v>0.2</v>
      </c>
      <c r="M228" s="11">
        <f t="shared" si="19"/>
        <v>0</v>
      </c>
    </row>
    <row r="229" spans="1:13" s="2" customFormat="1" ht="30.75">
      <c r="A229" s="96"/>
      <c r="B229" s="90"/>
      <c r="C229" s="63"/>
      <c r="D229" s="48" t="s">
        <v>29</v>
      </c>
      <c r="E229" s="1">
        <f>E230-E228</f>
        <v>1588.6</v>
      </c>
      <c r="F229" s="1">
        <f>F230-F228</f>
        <v>4441.7</v>
      </c>
      <c r="G229" s="1">
        <f>G230-G228</f>
        <v>1542.6000000000001</v>
      </c>
      <c r="H229" s="1">
        <f>H230-H228</f>
        <v>1941.9</v>
      </c>
      <c r="I229" s="1">
        <f t="shared" si="15"/>
        <v>399.29999999999995</v>
      </c>
      <c r="J229" s="1">
        <f t="shared" si="16"/>
        <v>125.88486970050563</v>
      </c>
      <c r="K229" s="1">
        <f t="shared" si="17"/>
        <v>43.71974694373776</v>
      </c>
      <c r="L229" s="1">
        <f t="shared" si="18"/>
        <v>353.3000000000002</v>
      </c>
      <c r="M229" s="1">
        <f t="shared" si="19"/>
        <v>122.23970791892233</v>
      </c>
    </row>
    <row r="230" spans="1:13" s="2" customFormat="1" ht="15">
      <c r="A230" s="97"/>
      <c r="B230" s="91"/>
      <c r="C230" s="61"/>
      <c r="D230" s="48" t="s">
        <v>44</v>
      </c>
      <c r="E230" s="3">
        <f>SUM(E218,E219,E223:E228)</f>
        <v>1588.3999999999999</v>
      </c>
      <c r="F230" s="3">
        <f>SUM(F218,F219,F223:F228)</f>
        <v>4441.7</v>
      </c>
      <c r="G230" s="3">
        <f>SUM(G218,G219,G223:G228)</f>
        <v>1542.6000000000001</v>
      </c>
      <c r="H230" s="3">
        <f>SUM(H218,H219,H223:H228)</f>
        <v>1941.9</v>
      </c>
      <c r="I230" s="3">
        <f t="shared" si="15"/>
        <v>399.29999999999995</v>
      </c>
      <c r="J230" s="3">
        <f t="shared" si="16"/>
        <v>125.88486970050563</v>
      </c>
      <c r="K230" s="3">
        <f t="shared" si="17"/>
        <v>43.71974694373776</v>
      </c>
      <c r="L230" s="3">
        <f t="shared" si="18"/>
        <v>353.5000000000002</v>
      </c>
      <c r="M230" s="3">
        <f t="shared" si="19"/>
        <v>122.25509947116598</v>
      </c>
    </row>
    <row r="231" spans="1:13" ht="15.75" customHeight="1" hidden="1">
      <c r="A231" s="89" t="s">
        <v>71</v>
      </c>
      <c r="B231" s="89" t="s">
        <v>231</v>
      </c>
      <c r="C231" s="59" t="s">
        <v>6</v>
      </c>
      <c r="D231" s="27" t="s">
        <v>7</v>
      </c>
      <c r="E231" s="11"/>
      <c r="F231" s="11"/>
      <c r="G231" s="11"/>
      <c r="H231" s="11"/>
      <c r="I231" s="11">
        <f t="shared" si="15"/>
        <v>0</v>
      </c>
      <c r="J231" s="11" t="e">
        <f t="shared" si="16"/>
        <v>#DIV/0!</v>
      </c>
      <c r="K231" s="11" t="e">
        <f t="shared" si="17"/>
        <v>#DIV/0!</v>
      </c>
      <c r="L231" s="11">
        <f t="shared" si="18"/>
        <v>0</v>
      </c>
      <c r="M231" s="11" t="e">
        <f t="shared" si="19"/>
        <v>#DIV/0!</v>
      </c>
    </row>
    <row r="232" spans="1:13" ht="47.25" customHeight="1" hidden="1">
      <c r="A232" s="90"/>
      <c r="B232" s="90"/>
      <c r="C232" s="59" t="s">
        <v>164</v>
      </c>
      <c r="D232" s="28" t="s">
        <v>165</v>
      </c>
      <c r="E232" s="11"/>
      <c r="F232" s="11"/>
      <c r="G232" s="11"/>
      <c r="H232" s="11"/>
      <c r="I232" s="11">
        <f t="shared" si="15"/>
        <v>0</v>
      </c>
      <c r="J232" s="11" t="e">
        <f t="shared" si="16"/>
        <v>#DIV/0!</v>
      </c>
      <c r="K232" s="11" t="e">
        <f t="shared" si="17"/>
        <v>#DIV/0!</v>
      </c>
      <c r="L232" s="11">
        <f t="shared" si="18"/>
        <v>0</v>
      </c>
      <c r="M232" s="11" t="e">
        <f t="shared" si="19"/>
        <v>#DIV/0!</v>
      </c>
    </row>
    <row r="233" spans="1:13" ht="30.75">
      <c r="A233" s="90"/>
      <c r="B233" s="90"/>
      <c r="C233" s="59" t="s">
        <v>152</v>
      </c>
      <c r="D233" s="27" t="s">
        <v>153</v>
      </c>
      <c r="E233" s="11">
        <v>33.4</v>
      </c>
      <c r="F233" s="11"/>
      <c r="G233" s="11"/>
      <c r="H233" s="11">
        <v>125.5</v>
      </c>
      <c r="I233" s="11">
        <f t="shared" si="15"/>
        <v>125.5</v>
      </c>
      <c r="J233" s="11"/>
      <c r="K233" s="11"/>
      <c r="L233" s="11">
        <f t="shared" si="18"/>
        <v>92.1</v>
      </c>
      <c r="M233" s="11">
        <f t="shared" si="19"/>
        <v>375.74850299401203</v>
      </c>
    </row>
    <row r="234" spans="1:13" ht="15">
      <c r="A234" s="90"/>
      <c r="B234" s="90"/>
      <c r="C234" s="59" t="s">
        <v>13</v>
      </c>
      <c r="D234" s="27" t="s">
        <v>14</v>
      </c>
      <c r="E234" s="11">
        <f>E236+E235</f>
        <v>214.4</v>
      </c>
      <c r="F234" s="11">
        <f>F236+F235</f>
        <v>265.2</v>
      </c>
      <c r="G234" s="11">
        <f>G236+G235</f>
        <v>43.6</v>
      </c>
      <c r="H234" s="11">
        <f>H236+H235</f>
        <v>442.5</v>
      </c>
      <c r="I234" s="11">
        <f t="shared" si="15"/>
        <v>398.9</v>
      </c>
      <c r="J234" s="11">
        <f t="shared" si="16"/>
        <v>1014.9082568807339</v>
      </c>
      <c r="K234" s="11">
        <f t="shared" si="17"/>
        <v>166.8552036199095</v>
      </c>
      <c r="L234" s="11">
        <f t="shared" si="18"/>
        <v>228.1</v>
      </c>
      <c r="M234" s="11">
        <f t="shared" si="19"/>
        <v>206.38992537313433</v>
      </c>
    </row>
    <row r="235" spans="1:13" ht="47.25" customHeight="1" hidden="1">
      <c r="A235" s="90"/>
      <c r="B235" s="90"/>
      <c r="C235" s="62" t="s">
        <v>194</v>
      </c>
      <c r="D235" s="27" t="s">
        <v>195</v>
      </c>
      <c r="E235" s="11">
        <v>86.5</v>
      </c>
      <c r="F235" s="11">
        <v>207.6</v>
      </c>
      <c r="G235" s="11">
        <v>27.6</v>
      </c>
      <c r="H235" s="11">
        <v>288.6</v>
      </c>
      <c r="I235" s="11">
        <f t="shared" si="15"/>
        <v>261</v>
      </c>
      <c r="J235" s="11">
        <f t="shared" si="16"/>
        <v>1045.6521739130435</v>
      </c>
      <c r="K235" s="11">
        <f t="shared" si="17"/>
        <v>139.01734104046244</v>
      </c>
      <c r="L235" s="11">
        <f t="shared" si="18"/>
        <v>202.10000000000002</v>
      </c>
      <c r="M235" s="11">
        <f t="shared" si="19"/>
        <v>333.64161849710985</v>
      </c>
    </row>
    <row r="236" spans="1:13" ht="47.25" customHeight="1" hidden="1">
      <c r="A236" s="90"/>
      <c r="B236" s="90"/>
      <c r="C236" s="62" t="s">
        <v>15</v>
      </c>
      <c r="D236" s="27" t="s">
        <v>16</v>
      </c>
      <c r="E236" s="11">
        <v>127.9</v>
      </c>
      <c r="F236" s="11">
        <v>57.6</v>
      </c>
      <c r="G236" s="11">
        <v>16</v>
      </c>
      <c r="H236" s="11">
        <v>153.9</v>
      </c>
      <c r="I236" s="11">
        <f t="shared" si="15"/>
        <v>137.9</v>
      </c>
      <c r="J236" s="11">
        <f t="shared" si="16"/>
        <v>961.875</v>
      </c>
      <c r="K236" s="11">
        <f t="shared" si="17"/>
        <v>267.1875</v>
      </c>
      <c r="L236" s="11">
        <f t="shared" si="18"/>
        <v>26</v>
      </c>
      <c r="M236" s="11">
        <f t="shared" si="19"/>
        <v>120.32838154808445</v>
      </c>
    </row>
    <row r="237" spans="1:13" ht="15.75" customHeight="1" hidden="1">
      <c r="A237" s="90"/>
      <c r="B237" s="90"/>
      <c r="C237" s="59" t="s">
        <v>17</v>
      </c>
      <c r="D237" s="27" t="s">
        <v>18</v>
      </c>
      <c r="E237" s="11"/>
      <c r="F237" s="11"/>
      <c r="G237" s="11"/>
      <c r="H237" s="11"/>
      <c r="I237" s="11">
        <f t="shared" si="15"/>
        <v>0</v>
      </c>
      <c r="J237" s="11" t="e">
        <f t="shared" si="16"/>
        <v>#DIV/0!</v>
      </c>
      <c r="K237" s="11" t="e">
        <f t="shared" si="17"/>
        <v>#DIV/0!</v>
      </c>
      <c r="L237" s="11">
        <f t="shared" si="18"/>
        <v>0</v>
      </c>
      <c r="M237" s="11" t="e">
        <f t="shared" si="19"/>
        <v>#DIV/0!</v>
      </c>
    </row>
    <row r="238" spans="1:13" ht="15.75" customHeight="1" hidden="1">
      <c r="A238" s="90"/>
      <c r="B238" s="90"/>
      <c r="C238" s="59" t="s">
        <v>19</v>
      </c>
      <c r="D238" s="27" t="s">
        <v>20</v>
      </c>
      <c r="E238" s="11"/>
      <c r="F238" s="11"/>
      <c r="G238" s="11"/>
      <c r="H238" s="11"/>
      <c r="I238" s="11">
        <f t="shared" si="15"/>
        <v>0</v>
      </c>
      <c r="J238" s="11" t="e">
        <f t="shared" si="16"/>
        <v>#DIV/0!</v>
      </c>
      <c r="K238" s="11" t="e">
        <f t="shared" si="17"/>
        <v>#DIV/0!</v>
      </c>
      <c r="L238" s="11">
        <f t="shared" si="18"/>
        <v>0</v>
      </c>
      <c r="M238" s="11" t="e">
        <f t="shared" si="19"/>
        <v>#DIV/0!</v>
      </c>
    </row>
    <row r="239" spans="1:13" ht="15.75" customHeight="1" hidden="1">
      <c r="A239" s="90"/>
      <c r="B239" s="90"/>
      <c r="C239" s="59" t="s">
        <v>22</v>
      </c>
      <c r="D239" s="27" t="s">
        <v>23</v>
      </c>
      <c r="E239" s="11"/>
      <c r="F239" s="11"/>
      <c r="G239" s="11"/>
      <c r="H239" s="11"/>
      <c r="I239" s="11">
        <f t="shared" si="15"/>
        <v>0</v>
      </c>
      <c r="J239" s="11" t="e">
        <f t="shared" si="16"/>
        <v>#DIV/0!</v>
      </c>
      <c r="K239" s="11" t="e">
        <f t="shared" si="17"/>
        <v>#DIV/0!</v>
      </c>
      <c r="L239" s="11">
        <f t="shared" si="18"/>
        <v>0</v>
      </c>
      <c r="M239" s="11" t="e">
        <f t="shared" si="19"/>
        <v>#DIV/0!</v>
      </c>
    </row>
    <row r="240" spans="1:13" ht="15">
      <c r="A240" s="90"/>
      <c r="B240" s="90"/>
      <c r="C240" s="59" t="s">
        <v>24</v>
      </c>
      <c r="D240" s="27" t="s">
        <v>62</v>
      </c>
      <c r="E240" s="11">
        <v>917.5</v>
      </c>
      <c r="F240" s="11">
        <v>3078.7</v>
      </c>
      <c r="G240" s="11">
        <v>1091.2</v>
      </c>
      <c r="H240" s="11">
        <v>1091.2</v>
      </c>
      <c r="I240" s="11">
        <f t="shared" si="15"/>
        <v>0</v>
      </c>
      <c r="J240" s="11">
        <f t="shared" si="16"/>
        <v>100</v>
      </c>
      <c r="K240" s="11">
        <f t="shared" si="17"/>
        <v>35.443531360639234</v>
      </c>
      <c r="L240" s="11">
        <f t="shared" si="18"/>
        <v>173.70000000000005</v>
      </c>
      <c r="M240" s="11">
        <f t="shared" si="19"/>
        <v>118.93188010899183</v>
      </c>
    </row>
    <row r="241" spans="1:13" ht="15.75" customHeight="1" hidden="1">
      <c r="A241" s="90"/>
      <c r="B241" s="90"/>
      <c r="C241" s="59" t="s">
        <v>36</v>
      </c>
      <c r="D241" s="27" t="s">
        <v>37</v>
      </c>
      <c r="E241" s="11"/>
      <c r="F241" s="11"/>
      <c r="G241" s="11"/>
      <c r="H241" s="11"/>
      <c r="I241" s="11">
        <f t="shared" si="15"/>
        <v>0</v>
      </c>
      <c r="J241" s="11" t="e">
        <f t="shared" si="16"/>
        <v>#DIV/0!</v>
      </c>
      <c r="K241" s="11" t="e">
        <f t="shared" si="17"/>
        <v>#DIV/0!</v>
      </c>
      <c r="L241" s="11">
        <f t="shared" si="18"/>
        <v>0</v>
      </c>
      <c r="M241" s="11" t="e">
        <f t="shared" si="19"/>
        <v>#DIV/0!</v>
      </c>
    </row>
    <row r="242" spans="1:13" ht="15.75" customHeight="1" hidden="1">
      <c r="A242" s="90"/>
      <c r="B242" s="90"/>
      <c r="C242" s="59" t="s">
        <v>26</v>
      </c>
      <c r="D242" s="27" t="s">
        <v>21</v>
      </c>
      <c r="E242" s="11"/>
      <c r="F242" s="11"/>
      <c r="G242" s="11"/>
      <c r="H242" s="11"/>
      <c r="I242" s="11">
        <f t="shared" si="15"/>
        <v>0</v>
      </c>
      <c r="J242" s="11" t="e">
        <f t="shared" si="16"/>
        <v>#DIV/0!</v>
      </c>
      <c r="K242" s="11" t="e">
        <f t="shared" si="17"/>
        <v>#DIV/0!</v>
      </c>
      <c r="L242" s="11">
        <f t="shared" si="18"/>
        <v>0</v>
      </c>
      <c r="M242" s="11" t="e">
        <f t="shared" si="19"/>
        <v>#DIV/0!</v>
      </c>
    </row>
    <row r="243" spans="1:13" s="2" customFormat="1" ht="30.75" hidden="1">
      <c r="A243" s="90"/>
      <c r="B243" s="90"/>
      <c r="C243" s="63"/>
      <c r="D243" s="48" t="s">
        <v>29</v>
      </c>
      <c r="E243" s="1">
        <f>E244-E242</f>
        <v>1165.3</v>
      </c>
      <c r="F243" s="1">
        <f>F244-F242</f>
        <v>3343.8999999999996</v>
      </c>
      <c r="G243" s="1">
        <f>G244-G242</f>
        <v>1134.8</v>
      </c>
      <c r="H243" s="1">
        <f>H244-H242</f>
        <v>1659.2</v>
      </c>
      <c r="I243" s="1">
        <f t="shared" si="15"/>
        <v>524.4000000000001</v>
      </c>
      <c r="J243" s="1">
        <f t="shared" si="16"/>
        <v>146.21078604159322</v>
      </c>
      <c r="K243" s="1">
        <f t="shared" si="17"/>
        <v>49.618708693441796</v>
      </c>
      <c r="L243" s="1">
        <f t="shared" si="18"/>
        <v>493.9000000000001</v>
      </c>
      <c r="M243" s="1">
        <f t="shared" si="19"/>
        <v>142.38393546726167</v>
      </c>
    </row>
    <row r="244" spans="1:13" s="2" customFormat="1" ht="15">
      <c r="A244" s="91"/>
      <c r="B244" s="91"/>
      <c r="C244" s="63"/>
      <c r="D244" s="48" t="s">
        <v>44</v>
      </c>
      <c r="E244" s="3">
        <f>SUM(E231:E234,E237:E242)</f>
        <v>1165.3</v>
      </c>
      <c r="F244" s="3">
        <f>SUM(F231:F234,F237:F242)</f>
        <v>3343.8999999999996</v>
      </c>
      <c r="G244" s="3">
        <f>SUM(G231:G234,G237:G242)</f>
        <v>1134.8</v>
      </c>
      <c r="H244" s="3">
        <f>SUM(H231:H234,H237:H242)</f>
        <v>1659.2</v>
      </c>
      <c r="I244" s="3">
        <f t="shared" si="15"/>
        <v>524.4000000000001</v>
      </c>
      <c r="J244" s="3">
        <f t="shared" si="16"/>
        <v>146.21078604159322</v>
      </c>
      <c r="K244" s="3">
        <f t="shared" si="17"/>
        <v>49.618708693441796</v>
      </c>
      <c r="L244" s="3">
        <f t="shared" si="18"/>
        <v>493.9000000000001</v>
      </c>
      <c r="M244" s="3">
        <f t="shared" si="19"/>
        <v>142.38393546726167</v>
      </c>
    </row>
    <row r="245" spans="1:13" ht="31.5" customHeight="1">
      <c r="A245" s="89" t="s">
        <v>72</v>
      </c>
      <c r="B245" s="89" t="s">
        <v>232</v>
      </c>
      <c r="C245" s="59" t="s">
        <v>152</v>
      </c>
      <c r="D245" s="27" t="s">
        <v>153</v>
      </c>
      <c r="E245" s="11"/>
      <c r="F245" s="11"/>
      <c r="G245" s="11"/>
      <c r="H245" s="11">
        <v>47.2</v>
      </c>
      <c r="I245" s="11">
        <f t="shared" si="15"/>
        <v>47.2</v>
      </c>
      <c r="J245" s="11"/>
      <c r="K245" s="11"/>
      <c r="L245" s="11">
        <f t="shared" si="18"/>
        <v>47.2</v>
      </c>
      <c r="M245" s="11"/>
    </row>
    <row r="246" spans="1:13" ht="15.75" customHeight="1">
      <c r="A246" s="90"/>
      <c r="B246" s="90"/>
      <c r="C246" s="59" t="s">
        <v>13</v>
      </c>
      <c r="D246" s="27" t="s">
        <v>14</v>
      </c>
      <c r="E246" s="11">
        <f>E248+E247</f>
        <v>12.8</v>
      </c>
      <c r="F246" s="11">
        <f>F248+F247</f>
        <v>22</v>
      </c>
      <c r="G246" s="11">
        <f>G248+G247</f>
        <v>7.6</v>
      </c>
      <c r="H246" s="11">
        <f>H248+H247</f>
        <v>33</v>
      </c>
      <c r="I246" s="11">
        <f t="shared" si="15"/>
        <v>25.4</v>
      </c>
      <c r="J246" s="11">
        <f t="shared" si="16"/>
        <v>434.2105263157895</v>
      </c>
      <c r="K246" s="11">
        <f t="shared" si="17"/>
        <v>150</v>
      </c>
      <c r="L246" s="11">
        <f t="shared" si="18"/>
        <v>20.2</v>
      </c>
      <c r="M246" s="11">
        <f t="shared" si="19"/>
        <v>257.8125</v>
      </c>
    </row>
    <row r="247" spans="1:13" ht="47.25" customHeight="1" hidden="1">
      <c r="A247" s="90"/>
      <c r="B247" s="90"/>
      <c r="C247" s="62" t="s">
        <v>194</v>
      </c>
      <c r="D247" s="27" t="s">
        <v>195</v>
      </c>
      <c r="E247" s="11">
        <v>8.3</v>
      </c>
      <c r="F247" s="11">
        <v>10.5</v>
      </c>
      <c r="G247" s="11">
        <v>3.6</v>
      </c>
      <c r="H247" s="11">
        <v>30</v>
      </c>
      <c r="I247" s="11">
        <f t="shared" si="15"/>
        <v>26.4</v>
      </c>
      <c r="J247" s="11">
        <f t="shared" si="16"/>
        <v>833.3333333333334</v>
      </c>
      <c r="K247" s="11">
        <f t="shared" si="17"/>
        <v>285.7142857142857</v>
      </c>
      <c r="L247" s="11">
        <f t="shared" si="18"/>
        <v>21.7</v>
      </c>
      <c r="M247" s="11">
        <f t="shared" si="19"/>
        <v>361.4457831325301</v>
      </c>
    </row>
    <row r="248" spans="1:13" ht="47.25" customHeight="1" hidden="1">
      <c r="A248" s="90"/>
      <c r="B248" s="90"/>
      <c r="C248" s="62" t="s">
        <v>15</v>
      </c>
      <c r="D248" s="27" t="s">
        <v>16</v>
      </c>
      <c r="E248" s="11">
        <v>4.5</v>
      </c>
      <c r="F248" s="11">
        <v>11.5</v>
      </c>
      <c r="G248" s="11">
        <v>4</v>
      </c>
      <c r="H248" s="11">
        <v>3</v>
      </c>
      <c r="I248" s="11">
        <f t="shared" si="15"/>
        <v>-1</v>
      </c>
      <c r="J248" s="11">
        <f t="shared" si="16"/>
        <v>75</v>
      </c>
      <c r="K248" s="11">
        <f t="shared" si="17"/>
        <v>26.08695652173913</v>
      </c>
      <c r="L248" s="11">
        <f t="shared" si="18"/>
        <v>-1.5</v>
      </c>
      <c r="M248" s="11">
        <f t="shared" si="19"/>
        <v>66.66666666666666</v>
      </c>
    </row>
    <row r="249" spans="1:13" ht="15" hidden="1">
      <c r="A249" s="90"/>
      <c r="B249" s="90"/>
      <c r="C249" s="59" t="s">
        <v>17</v>
      </c>
      <c r="D249" s="27" t="s">
        <v>18</v>
      </c>
      <c r="E249" s="32"/>
      <c r="F249" s="11"/>
      <c r="G249" s="11"/>
      <c r="H249" s="11"/>
      <c r="I249" s="11">
        <f t="shared" si="15"/>
        <v>0</v>
      </c>
      <c r="J249" s="11" t="e">
        <f t="shared" si="16"/>
        <v>#DIV/0!</v>
      </c>
      <c r="K249" s="11" t="e">
        <f t="shared" si="17"/>
        <v>#DIV/0!</v>
      </c>
      <c r="L249" s="11">
        <f t="shared" si="18"/>
        <v>0</v>
      </c>
      <c r="M249" s="11" t="e">
        <f t="shared" si="19"/>
        <v>#DIV/0!</v>
      </c>
    </row>
    <row r="250" spans="1:13" ht="15.75" customHeight="1" hidden="1">
      <c r="A250" s="90"/>
      <c r="B250" s="90"/>
      <c r="C250" s="59" t="s">
        <v>19</v>
      </c>
      <c r="D250" s="27" t="s">
        <v>20</v>
      </c>
      <c r="E250" s="11"/>
      <c r="F250" s="11"/>
      <c r="G250" s="11"/>
      <c r="H250" s="11"/>
      <c r="I250" s="11">
        <f t="shared" si="15"/>
        <v>0</v>
      </c>
      <c r="J250" s="11" t="e">
        <f t="shared" si="16"/>
        <v>#DIV/0!</v>
      </c>
      <c r="K250" s="11" t="e">
        <f t="shared" si="17"/>
        <v>#DIV/0!</v>
      </c>
      <c r="L250" s="11">
        <f t="shared" si="18"/>
        <v>0</v>
      </c>
      <c r="M250" s="11" t="e">
        <f t="shared" si="19"/>
        <v>#DIV/0!</v>
      </c>
    </row>
    <row r="251" spans="1:13" ht="15.75" customHeight="1" hidden="1">
      <c r="A251" s="90"/>
      <c r="B251" s="90"/>
      <c r="C251" s="59" t="s">
        <v>22</v>
      </c>
      <c r="D251" s="27" t="s">
        <v>23</v>
      </c>
      <c r="E251" s="11"/>
      <c r="F251" s="11"/>
      <c r="G251" s="11"/>
      <c r="H251" s="11"/>
      <c r="I251" s="11">
        <f t="shared" si="15"/>
        <v>0</v>
      </c>
      <c r="J251" s="11" t="e">
        <f t="shared" si="16"/>
        <v>#DIV/0!</v>
      </c>
      <c r="K251" s="11" t="e">
        <f t="shared" si="17"/>
        <v>#DIV/0!</v>
      </c>
      <c r="L251" s="11">
        <f t="shared" si="18"/>
        <v>0</v>
      </c>
      <c r="M251" s="11" t="e">
        <f t="shared" si="19"/>
        <v>#DIV/0!</v>
      </c>
    </row>
    <row r="252" spans="1:13" ht="15">
      <c r="A252" s="90"/>
      <c r="B252" s="90"/>
      <c r="C252" s="59" t="s">
        <v>24</v>
      </c>
      <c r="D252" s="27" t="s">
        <v>62</v>
      </c>
      <c r="E252" s="11">
        <v>153</v>
      </c>
      <c r="F252" s="11">
        <v>602.6</v>
      </c>
      <c r="G252" s="11">
        <v>213.6</v>
      </c>
      <c r="H252" s="11">
        <v>213.6</v>
      </c>
      <c r="I252" s="11">
        <f t="shared" si="15"/>
        <v>0</v>
      </c>
      <c r="J252" s="11">
        <f t="shared" si="16"/>
        <v>100</v>
      </c>
      <c r="K252" s="11">
        <f t="shared" si="17"/>
        <v>35.446398937935605</v>
      </c>
      <c r="L252" s="11">
        <f t="shared" si="18"/>
        <v>60.599999999999994</v>
      </c>
      <c r="M252" s="11">
        <f t="shared" si="19"/>
        <v>139.6078431372549</v>
      </c>
    </row>
    <row r="253" spans="1:13" ht="15.75" customHeight="1" hidden="1">
      <c r="A253" s="90"/>
      <c r="B253" s="90"/>
      <c r="C253" s="59" t="s">
        <v>36</v>
      </c>
      <c r="D253" s="27" t="s">
        <v>37</v>
      </c>
      <c r="E253" s="11"/>
      <c r="F253" s="11"/>
      <c r="G253" s="11"/>
      <c r="H253" s="11"/>
      <c r="I253" s="11">
        <f t="shared" si="15"/>
        <v>0</v>
      </c>
      <c r="J253" s="11" t="e">
        <f t="shared" si="16"/>
        <v>#DIV/0!</v>
      </c>
      <c r="K253" s="11" t="e">
        <f t="shared" si="17"/>
        <v>#DIV/0!</v>
      </c>
      <c r="L253" s="11">
        <f t="shared" si="18"/>
        <v>0</v>
      </c>
      <c r="M253" s="11" t="e">
        <f t="shared" si="19"/>
        <v>#DIV/0!</v>
      </c>
    </row>
    <row r="254" spans="1:13" ht="15.75" customHeight="1" hidden="1">
      <c r="A254" s="90"/>
      <c r="B254" s="90"/>
      <c r="C254" s="59" t="s">
        <v>26</v>
      </c>
      <c r="D254" s="27" t="s">
        <v>21</v>
      </c>
      <c r="E254" s="11"/>
      <c r="F254" s="11"/>
      <c r="G254" s="11"/>
      <c r="H254" s="11"/>
      <c r="I254" s="11">
        <f t="shared" si="15"/>
        <v>0</v>
      </c>
      <c r="J254" s="11" t="e">
        <f t="shared" si="16"/>
        <v>#DIV/0!</v>
      </c>
      <c r="K254" s="11" t="e">
        <f t="shared" si="17"/>
        <v>#DIV/0!</v>
      </c>
      <c r="L254" s="11">
        <f t="shared" si="18"/>
        <v>0</v>
      </c>
      <c r="M254" s="11" t="e">
        <f t="shared" si="19"/>
        <v>#DIV/0!</v>
      </c>
    </row>
    <row r="255" spans="1:13" s="2" customFormat="1" ht="31.5" customHeight="1" hidden="1">
      <c r="A255" s="90"/>
      <c r="B255" s="90"/>
      <c r="C255" s="63"/>
      <c r="D255" s="48" t="s">
        <v>29</v>
      </c>
      <c r="E255" s="1">
        <f>E256-E254</f>
        <v>165.8</v>
      </c>
      <c r="F255" s="1">
        <f>F256-F254</f>
        <v>624.6</v>
      </c>
      <c r="G255" s="1">
        <f>G256-G254</f>
        <v>221.2</v>
      </c>
      <c r="H255" s="1">
        <f>H256-H254</f>
        <v>293.8</v>
      </c>
      <c r="I255" s="1">
        <f t="shared" si="15"/>
        <v>72.60000000000002</v>
      </c>
      <c r="J255" s="1">
        <f t="shared" si="16"/>
        <v>132.82097649186258</v>
      </c>
      <c r="K255" s="1">
        <f t="shared" si="17"/>
        <v>47.038104386807554</v>
      </c>
      <c r="L255" s="1">
        <f t="shared" si="18"/>
        <v>128</v>
      </c>
      <c r="M255" s="1">
        <f t="shared" si="19"/>
        <v>177.20144752714114</v>
      </c>
    </row>
    <row r="256" spans="1:13" s="2" customFormat="1" ht="15">
      <c r="A256" s="91"/>
      <c r="B256" s="91"/>
      <c r="C256" s="63"/>
      <c r="D256" s="48" t="s">
        <v>44</v>
      </c>
      <c r="E256" s="3">
        <f>SUM(E245:E246,E249:E254)</f>
        <v>165.8</v>
      </c>
      <c r="F256" s="3">
        <f>SUM(F245:F246,F249:F254)</f>
        <v>624.6</v>
      </c>
      <c r="G256" s="3">
        <f>SUM(G245:G246,G249:G254)</f>
        <v>221.2</v>
      </c>
      <c r="H256" s="3">
        <f>SUM(H245:H246,H249:H254)</f>
        <v>293.8</v>
      </c>
      <c r="I256" s="3">
        <f t="shared" si="15"/>
        <v>72.60000000000002</v>
      </c>
      <c r="J256" s="3">
        <f t="shared" si="16"/>
        <v>132.82097649186258</v>
      </c>
      <c r="K256" s="3">
        <f t="shared" si="17"/>
        <v>47.038104386807554</v>
      </c>
      <c r="L256" s="3">
        <f t="shared" si="18"/>
        <v>128</v>
      </c>
      <c r="M256" s="3">
        <f t="shared" si="19"/>
        <v>177.20144752714114</v>
      </c>
    </row>
    <row r="257" spans="1:13" ht="78.75" customHeight="1">
      <c r="A257" s="89" t="s">
        <v>175</v>
      </c>
      <c r="B257" s="89" t="s">
        <v>176</v>
      </c>
      <c r="C257" s="62" t="s">
        <v>10</v>
      </c>
      <c r="D257" s="27" t="s">
        <v>73</v>
      </c>
      <c r="E257" s="11">
        <v>131.4</v>
      </c>
      <c r="F257" s="11">
        <v>462.2</v>
      </c>
      <c r="G257" s="11">
        <v>138.7</v>
      </c>
      <c r="H257" s="11">
        <v>519.7</v>
      </c>
      <c r="I257" s="11">
        <f t="shared" si="15"/>
        <v>381.00000000000006</v>
      </c>
      <c r="J257" s="11">
        <f t="shared" si="16"/>
        <v>374.6935832732517</v>
      </c>
      <c r="K257" s="11">
        <f t="shared" si="17"/>
        <v>112.440501947209</v>
      </c>
      <c r="L257" s="11">
        <f t="shared" si="18"/>
        <v>388.30000000000007</v>
      </c>
      <c r="M257" s="11">
        <f t="shared" si="19"/>
        <v>395.50989345509896</v>
      </c>
    </row>
    <row r="258" spans="1:13" ht="30.75">
      <c r="A258" s="90"/>
      <c r="B258" s="90"/>
      <c r="C258" s="59" t="s">
        <v>158</v>
      </c>
      <c r="D258" s="28" t="s">
        <v>159</v>
      </c>
      <c r="E258" s="16">
        <v>1970</v>
      </c>
      <c r="F258" s="11">
        <v>4800.8</v>
      </c>
      <c r="G258" s="11">
        <v>1104.1</v>
      </c>
      <c r="H258" s="16">
        <v>1395.8</v>
      </c>
      <c r="I258" s="16">
        <f t="shared" si="15"/>
        <v>291.70000000000005</v>
      </c>
      <c r="J258" s="16">
        <f t="shared" si="16"/>
        <v>126.41970835975003</v>
      </c>
      <c r="K258" s="16">
        <f t="shared" si="17"/>
        <v>29.074320946508912</v>
      </c>
      <c r="L258" s="16">
        <f t="shared" si="18"/>
        <v>-574.2</v>
      </c>
      <c r="M258" s="16">
        <f t="shared" si="19"/>
        <v>70.85279187817258</v>
      </c>
    </row>
    <row r="259" spans="1:13" ht="30.75">
      <c r="A259" s="90"/>
      <c r="B259" s="90"/>
      <c r="C259" s="59" t="s">
        <v>152</v>
      </c>
      <c r="D259" s="28" t="s">
        <v>153</v>
      </c>
      <c r="E259" s="16">
        <v>7269.5</v>
      </c>
      <c r="F259" s="11"/>
      <c r="G259" s="11"/>
      <c r="H259" s="16">
        <v>11644.2</v>
      </c>
      <c r="I259" s="16">
        <f t="shared" si="15"/>
        <v>11644.2</v>
      </c>
      <c r="J259" s="16"/>
      <c r="K259" s="16"/>
      <c r="L259" s="16">
        <f t="shared" si="18"/>
        <v>4374.700000000001</v>
      </c>
      <c r="M259" s="16">
        <f t="shared" si="19"/>
        <v>160.17882935552652</v>
      </c>
    </row>
    <row r="260" spans="1:13" ht="84.75" customHeight="1" hidden="1">
      <c r="A260" s="90"/>
      <c r="B260" s="90"/>
      <c r="C260" s="62" t="s">
        <v>150</v>
      </c>
      <c r="D260" s="28" t="s">
        <v>170</v>
      </c>
      <c r="E260" s="16"/>
      <c r="F260" s="11"/>
      <c r="G260" s="11"/>
      <c r="H260" s="16"/>
      <c r="I260" s="16">
        <f t="shared" si="15"/>
        <v>0</v>
      </c>
      <c r="J260" s="16"/>
      <c r="K260" s="16"/>
      <c r="L260" s="16">
        <f t="shared" si="18"/>
        <v>0</v>
      </c>
      <c r="M260" s="16" t="e">
        <f t="shared" si="19"/>
        <v>#DIV/0!</v>
      </c>
    </row>
    <row r="261" spans="1:13" ht="15">
      <c r="A261" s="90"/>
      <c r="B261" s="90"/>
      <c r="C261" s="59" t="s">
        <v>13</v>
      </c>
      <c r="D261" s="27" t="s">
        <v>14</v>
      </c>
      <c r="E261" s="11">
        <f>SUM(E262:E265)</f>
        <v>110</v>
      </c>
      <c r="F261" s="11">
        <f>SUM(F262:F265)</f>
        <v>0</v>
      </c>
      <c r="G261" s="11">
        <f>SUM(G262:G265)</f>
        <v>0</v>
      </c>
      <c r="H261" s="11">
        <f>SUM(H262:H265)</f>
        <v>11</v>
      </c>
      <c r="I261" s="11">
        <f t="shared" si="15"/>
        <v>11</v>
      </c>
      <c r="J261" s="11"/>
      <c r="K261" s="11"/>
      <c r="L261" s="11">
        <f t="shared" si="18"/>
        <v>-99</v>
      </c>
      <c r="M261" s="11">
        <f t="shared" si="19"/>
        <v>10</v>
      </c>
    </row>
    <row r="262" spans="1:13" ht="63" customHeight="1" hidden="1">
      <c r="A262" s="90"/>
      <c r="B262" s="90"/>
      <c r="C262" s="62" t="s">
        <v>203</v>
      </c>
      <c r="D262" s="27" t="s">
        <v>204</v>
      </c>
      <c r="E262" s="11">
        <v>10.2</v>
      </c>
      <c r="F262" s="11"/>
      <c r="G262" s="11"/>
      <c r="H262" s="11"/>
      <c r="I262" s="11">
        <f t="shared" si="15"/>
        <v>0</v>
      </c>
      <c r="J262" s="11"/>
      <c r="K262" s="11"/>
      <c r="L262" s="11">
        <f t="shared" si="18"/>
        <v>-10.2</v>
      </c>
      <c r="M262" s="11">
        <f t="shared" si="19"/>
        <v>0</v>
      </c>
    </row>
    <row r="263" spans="1:13" ht="47.25" customHeight="1" hidden="1">
      <c r="A263" s="90"/>
      <c r="B263" s="90"/>
      <c r="C263" s="62" t="s">
        <v>156</v>
      </c>
      <c r="D263" s="27" t="s">
        <v>157</v>
      </c>
      <c r="E263" s="11"/>
      <c r="F263" s="11"/>
      <c r="G263" s="11"/>
      <c r="H263" s="11"/>
      <c r="I263" s="11">
        <f aca="true" t="shared" si="20" ref="I263:I326">H263-G263</f>
        <v>0</v>
      </c>
      <c r="J263" s="11"/>
      <c r="K263" s="11"/>
      <c r="L263" s="11">
        <f aca="true" t="shared" si="21" ref="L263:L326">H263-E263</f>
        <v>0</v>
      </c>
      <c r="M263" s="11" t="e">
        <f aca="true" t="shared" si="22" ref="M263:M326">H263/E263*100</f>
        <v>#DIV/0!</v>
      </c>
    </row>
    <row r="264" spans="1:13" ht="63" customHeight="1" hidden="1">
      <c r="A264" s="90"/>
      <c r="B264" s="90"/>
      <c r="C264" s="59" t="s">
        <v>42</v>
      </c>
      <c r="D264" s="29" t="s">
        <v>43</v>
      </c>
      <c r="E264" s="11"/>
      <c r="F264" s="11"/>
      <c r="G264" s="11"/>
      <c r="H264" s="11">
        <v>9.3</v>
      </c>
      <c r="I264" s="11">
        <f t="shared" si="20"/>
        <v>9.3</v>
      </c>
      <c r="J264" s="11"/>
      <c r="K264" s="11"/>
      <c r="L264" s="11">
        <f t="shared" si="21"/>
        <v>9.3</v>
      </c>
      <c r="M264" s="11" t="e">
        <f t="shared" si="22"/>
        <v>#DIV/0!</v>
      </c>
    </row>
    <row r="265" spans="1:13" ht="47.25" customHeight="1" hidden="1">
      <c r="A265" s="90"/>
      <c r="B265" s="90"/>
      <c r="C265" s="62" t="s">
        <v>15</v>
      </c>
      <c r="D265" s="27" t="s">
        <v>16</v>
      </c>
      <c r="E265" s="11">
        <v>99.8</v>
      </c>
      <c r="F265" s="11"/>
      <c r="G265" s="11"/>
      <c r="H265" s="11">
        <v>1.7</v>
      </c>
      <c r="I265" s="11">
        <f t="shared" si="20"/>
        <v>1.7</v>
      </c>
      <c r="J265" s="11"/>
      <c r="K265" s="11"/>
      <c r="L265" s="11">
        <f t="shared" si="21"/>
        <v>-98.1</v>
      </c>
      <c r="M265" s="11">
        <f t="shared" si="22"/>
        <v>1.7034068136272544</v>
      </c>
    </row>
    <row r="266" spans="1:13" ht="15.75" customHeight="1">
      <c r="A266" s="90"/>
      <c r="B266" s="90"/>
      <c r="C266" s="59" t="s">
        <v>17</v>
      </c>
      <c r="D266" s="27" t="s">
        <v>18</v>
      </c>
      <c r="E266" s="11">
        <v>2</v>
      </c>
      <c r="F266" s="11"/>
      <c r="G266" s="11"/>
      <c r="H266" s="11">
        <v>7.7</v>
      </c>
      <c r="I266" s="11">
        <f t="shared" si="20"/>
        <v>7.7</v>
      </c>
      <c r="J266" s="11"/>
      <c r="K266" s="11"/>
      <c r="L266" s="11">
        <f t="shared" si="21"/>
        <v>5.7</v>
      </c>
      <c r="M266" s="11">
        <f t="shared" si="22"/>
        <v>385</v>
      </c>
    </row>
    <row r="267" spans="1:13" ht="15.75" customHeight="1" hidden="1">
      <c r="A267" s="90"/>
      <c r="B267" s="90"/>
      <c r="C267" s="59" t="s">
        <v>19</v>
      </c>
      <c r="D267" s="27" t="s">
        <v>151</v>
      </c>
      <c r="E267" s="11"/>
      <c r="F267" s="11"/>
      <c r="G267" s="11"/>
      <c r="H267" s="11"/>
      <c r="I267" s="11">
        <f t="shared" si="20"/>
        <v>0</v>
      </c>
      <c r="J267" s="11" t="e">
        <f aca="true" t="shared" si="23" ref="J267:J326">H267/G267*100</f>
        <v>#DIV/0!</v>
      </c>
      <c r="K267" s="11" t="e">
        <f aca="true" t="shared" si="24" ref="K267:K326">H267/F267*100</f>
        <v>#DIV/0!</v>
      </c>
      <c r="L267" s="11">
        <f t="shared" si="21"/>
        <v>0</v>
      </c>
      <c r="M267" s="11" t="e">
        <f t="shared" si="22"/>
        <v>#DIV/0!</v>
      </c>
    </row>
    <row r="268" spans="1:13" ht="15">
      <c r="A268" s="90"/>
      <c r="B268" s="90"/>
      <c r="C268" s="59" t="s">
        <v>22</v>
      </c>
      <c r="D268" s="27" t="s">
        <v>23</v>
      </c>
      <c r="E268" s="11"/>
      <c r="F268" s="47">
        <v>634.4</v>
      </c>
      <c r="G268" s="47">
        <v>634.4</v>
      </c>
      <c r="H268" s="11">
        <v>634.4</v>
      </c>
      <c r="I268" s="11">
        <f t="shared" si="20"/>
        <v>0</v>
      </c>
      <c r="J268" s="11">
        <f t="shared" si="23"/>
        <v>100</v>
      </c>
      <c r="K268" s="11">
        <f t="shared" si="24"/>
        <v>100</v>
      </c>
      <c r="L268" s="11">
        <f t="shared" si="21"/>
        <v>634.4</v>
      </c>
      <c r="M268" s="11"/>
    </row>
    <row r="269" spans="1:13" ht="15.75" customHeight="1" hidden="1">
      <c r="A269" s="90"/>
      <c r="B269" s="90"/>
      <c r="C269" s="59" t="s">
        <v>24</v>
      </c>
      <c r="D269" s="27" t="s">
        <v>62</v>
      </c>
      <c r="E269" s="11"/>
      <c r="F269" s="47"/>
      <c r="G269" s="47"/>
      <c r="H269" s="11"/>
      <c r="I269" s="11">
        <f t="shared" si="20"/>
        <v>0</v>
      </c>
      <c r="J269" s="11" t="e">
        <f t="shared" si="23"/>
        <v>#DIV/0!</v>
      </c>
      <c r="K269" s="11" t="e">
        <f t="shared" si="24"/>
        <v>#DIV/0!</v>
      </c>
      <c r="L269" s="11">
        <f t="shared" si="21"/>
        <v>0</v>
      </c>
      <c r="M269" s="11" t="e">
        <f t="shared" si="22"/>
        <v>#DIV/0!</v>
      </c>
    </row>
    <row r="270" spans="1:13" ht="15.75" customHeight="1" hidden="1">
      <c r="A270" s="90"/>
      <c r="B270" s="90"/>
      <c r="C270" s="59" t="s">
        <v>36</v>
      </c>
      <c r="D270" s="27" t="s">
        <v>37</v>
      </c>
      <c r="E270" s="11"/>
      <c r="F270" s="47"/>
      <c r="G270" s="47"/>
      <c r="H270" s="11"/>
      <c r="I270" s="11">
        <f t="shared" si="20"/>
        <v>0</v>
      </c>
      <c r="J270" s="11" t="e">
        <f t="shared" si="23"/>
        <v>#DIV/0!</v>
      </c>
      <c r="K270" s="11" t="e">
        <f t="shared" si="24"/>
        <v>#DIV/0!</v>
      </c>
      <c r="L270" s="11">
        <f t="shared" si="21"/>
        <v>0</v>
      </c>
      <c r="M270" s="11" t="e">
        <f t="shared" si="22"/>
        <v>#DIV/0!</v>
      </c>
    </row>
    <row r="271" spans="1:13" ht="15.75" customHeight="1" hidden="1">
      <c r="A271" s="90"/>
      <c r="B271" s="90"/>
      <c r="C271" s="59" t="s">
        <v>45</v>
      </c>
      <c r="D271" s="27" t="s">
        <v>46</v>
      </c>
      <c r="E271" s="11"/>
      <c r="F271" s="16"/>
      <c r="G271" s="16"/>
      <c r="H271" s="11"/>
      <c r="I271" s="11">
        <f t="shared" si="20"/>
        <v>0</v>
      </c>
      <c r="J271" s="11" t="e">
        <f t="shared" si="23"/>
        <v>#DIV/0!</v>
      </c>
      <c r="K271" s="11" t="e">
        <f t="shared" si="24"/>
        <v>#DIV/0!</v>
      </c>
      <c r="L271" s="11">
        <f t="shared" si="21"/>
        <v>0</v>
      </c>
      <c r="M271" s="11" t="e">
        <f t="shared" si="22"/>
        <v>#DIV/0!</v>
      </c>
    </row>
    <row r="272" spans="1:13" ht="15">
      <c r="A272" s="90"/>
      <c r="B272" s="90"/>
      <c r="C272" s="59" t="s">
        <v>26</v>
      </c>
      <c r="D272" s="27" t="s">
        <v>21</v>
      </c>
      <c r="E272" s="11">
        <v>-624.1</v>
      </c>
      <c r="F272" s="16"/>
      <c r="G272" s="16"/>
      <c r="H272" s="11"/>
      <c r="I272" s="11">
        <f t="shared" si="20"/>
        <v>0</v>
      </c>
      <c r="J272" s="11"/>
      <c r="K272" s="11"/>
      <c r="L272" s="11">
        <f t="shared" si="21"/>
        <v>624.1</v>
      </c>
      <c r="M272" s="11">
        <f t="shared" si="22"/>
        <v>0</v>
      </c>
    </row>
    <row r="273" spans="1:13" s="2" customFormat="1" ht="15">
      <c r="A273" s="90"/>
      <c r="B273" s="90"/>
      <c r="C273" s="61"/>
      <c r="D273" s="48" t="s">
        <v>27</v>
      </c>
      <c r="E273" s="3">
        <f>SUM(E257:E261,E266:E272)</f>
        <v>8858.8</v>
      </c>
      <c r="F273" s="3">
        <f>SUM(F257:F261,F266:F272)</f>
        <v>5897.4</v>
      </c>
      <c r="G273" s="3">
        <f>SUM(G257:G261,G266:G272)</f>
        <v>1877.1999999999998</v>
      </c>
      <c r="H273" s="3">
        <f>SUM(H257:H261,H266:H272)</f>
        <v>14212.800000000001</v>
      </c>
      <c r="I273" s="3">
        <f t="shared" si="20"/>
        <v>12335.600000000002</v>
      </c>
      <c r="J273" s="3">
        <f t="shared" si="23"/>
        <v>757.1276369060304</v>
      </c>
      <c r="K273" s="3">
        <f t="shared" si="24"/>
        <v>241.00111913724697</v>
      </c>
      <c r="L273" s="3">
        <f t="shared" si="21"/>
        <v>5354.000000000002</v>
      </c>
      <c r="M273" s="3">
        <f t="shared" si="22"/>
        <v>160.43707951415544</v>
      </c>
    </row>
    <row r="274" spans="1:13" ht="15">
      <c r="A274" s="90"/>
      <c r="B274" s="90"/>
      <c r="C274" s="59" t="s">
        <v>13</v>
      </c>
      <c r="D274" s="27" t="s">
        <v>14</v>
      </c>
      <c r="E274" s="11">
        <f>E275</f>
        <v>3714.8</v>
      </c>
      <c r="F274" s="11">
        <f>F275</f>
        <v>12000</v>
      </c>
      <c r="G274" s="11">
        <f>G275</f>
        <v>3600</v>
      </c>
      <c r="H274" s="11">
        <f>H275</f>
        <v>10381.8</v>
      </c>
      <c r="I274" s="11">
        <f t="shared" si="20"/>
        <v>6781.799999999999</v>
      </c>
      <c r="J274" s="11">
        <f t="shared" si="23"/>
        <v>288.3833333333333</v>
      </c>
      <c r="K274" s="11">
        <f t="shared" si="24"/>
        <v>86.515</v>
      </c>
      <c r="L274" s="11">
        <f t="shared" si="21"/>
        <v>6666.999999999999</v>
      </c>
      <c r="M274" s="11">
        <f t="shared" si="22"/>
        <v>279.47130397329596</v>
      </c>
    </row>
    <row r="275" spans="1:13" ht="47.25" customHeight="1" hidden="1">
      <c r="A275" s="90"/>
      <c r="B275" s="90"/>
      <c r="C275" s="62" t="s">
        <v>15</v>
      </c>
      <c r="D275" s="27" t="s">
        <v>16</v>
      </c>
      <c r="E275" s="11">
        <v>3714.8</v>
      </c>
      <c r="F275" s="11">
        <v>12000</v>
      </c>
      <c r="G275" s="11">
        <v>3600</v>
      </c>
      <c r="H275" s="11">
        <v>10381.8</v>
      </c>
      <c r="I275" s="11">
        <f t="shared" si="20"/>
        <v>6781.799999999999</v>
      </c>
      <c r="J275" s="11">
        <f t="shared" si="23"/>
        <v>288.3833333333333</v>
      </c>
      <c r="K275" s="11">
        <f t="shared" si="24"/>
        <v>86.515</v>
      </c>
      <c r="L275" s="11">
        <f t="shared" si="21"/>
        <v>6666.999999999999</v>
      </c>
      <c r="M275" s="11">
        <f t="shared" si="22"/>
        <v>279.47130397329596</v>
      </c>
    </row>
    <row r="276" spans="1:13" s="2" customFormat="1" ht="15">
      <c r="A276" s="90"/>
      <c r="B276" s="90"/>
      <c r="C276" s="61"/>
      <c r="D276" s="48" t="s">
        <v>28</v>
      </c>
      <c r="E276" s="3">
        <f>E274</f>
        <v>3714.8</v>
      </c>
      <c r="F276" s="3">
        <f>F274</f>
        <v>12000</v>
      </c>
      <c r="G276" s="3">
        <f>G274</f>
        <v>3600</v>
      </c>
      <c r="H276" s="3">
        <f>H274</f>
        <v>10381.8</v>
      </c>
      <c r="I276" s="3">
        <f t="shared" si="20"/>
        <v>6781.799999999999</v>
      </c>
      <c r="J276" s="3">
        <f t="shared" si="23"/>
        <v>288.3833333333333</v>
      </c>
      <c r="K276" s="3">
        <f t="shared" si="24"/>
        <v>86.515</v>
      </c>
      <c r="L276" s="3">
        <f t="shared" si="21"/>
        <v>6666.999999999999</v>
      </c>
      <c r="M276" s="3">
        <f t="shared" si="22"/>
        <v>279.47130397329596</v>
      </c>
    </row>
    <row r="277" spans="1:13" s="2" customFormat="1" ht="30.75">
      <c r="A277" s="90"/>
      <c r="B277" s="90"/>
      <c r="C277" s="61"/>
      <c r="D277" s="48" t="s">
        <v>29</v>
      </c>
      <c r="E277" s="3">
        <f>E278-E272</f>
        <v>13197.699999999999</v>
      </c>
      <c r="F277" s="3">
        <f>F278-F272</f>
        <v>17897.4</v>
      </c>
      <c r="G277" s="3">
        <f>G278-G272</f>
        <v>5477.2</v>
      </c>
      <c r="H277" s="3">
        <f>H278-H272</f>
        <v>24594.6</v>
      </c>
      <c r="I277" s="3">
        <f t="shared" si="20"/>
        <v>19117.399999999998</v>
      </c>
      <c r="J277" s="3">
        <f t="shared" si="23"/>
        <v>449.03600379756074</v>
      </c>
      <c r="K277" s="3">
        <f t="shared" si="24"/>
        <v>137.4199604411814</v>
      </c>
      <c r="L277" s="3">
        <f t="shared" si="21"/>
        <v>11396.9</v>
      </c>
      <c r="M277" s="3">
        <f t="shared" si="22"/>
        <v>186.35519825424126</v>
      </c>
    </row>
    <row r="278" spans="1:13" s="2" customFormat="1" ht="15">
      <c r="A278" s="91"/>
      <c r="B278" s="91"/>
      <c r="C278" s="61"/>
      <c r="D278" s="48" t="s">
        <v>44</v>
      </c>
      <c r="E278" s="3">
        <f>E273+E276</f>
        <v>12573.599999999999</v>
      </c>
      <c r="F278" s="3">
        <f>F273+F276</f>
        <v>17897.4</v>
      </c>
      <c r="G278" s="3">
        <f>G273+G276</f>
        <v>5477.2</v>
      </c>
      <c r="H278" s="3">
        <f>H273+H276</f>
        <v>24594.6</v>
      </c>
      <c r="I278" s="3">
        <f t="shared" si="20"/>
        <v>19117.399999999998</v>
      </c>
      <c r="J278" s="3">
        <f t="shared" si="23"/>
        <v>449.03600379756074</v>
      </c>
      <c r="K278" s="3">
        <f t="shared" si="24"/>
        <v>137.4199604411814</v>
      </c>
      <c r="L278" s="3">
        <f t="shared" si="21"/>
        <v>12021</v>
      </c>
      <c r="M278" s="3">
        <f t="shared" si="22"/>
        <v>195.60507730482917</v>
      </c>
    </row>
    <row r="279" spans="1:13" s="2" customFormat="1" ht="15.75" customHeight="1">
      <c r="A279" s="98">
        <v>942</v>
      </c>
      <c r="B279" s="89" t="s">
        <v>234</v>
      </c>
      <c r="C279" s="59" t="s">
        <v>13</v>
      </c>
      <c r="D279" s="27" t="s">
        <v>14</v>
      </c>
      <c r="E279" s="47">
        <f>E280</f>
        <v>0</v>
      </c>
      <c r="F279" s="47">
        <f>F280</f>
        <v>0</v>
      </c>
      <c r="G279" s="47">
        <f>G280</f>
        <v>0</v>
      </c>
      <c r="H279" s="47">
        <f>H280</f>
        <v>0</v>
      </c>
      <c r="I279" s="47">
        <f t="shared" si="20"/>
        <v>0</v>
      </c>
      <c r="J279" s="47"/>
      <c r="K279" s="47"/>
      <c r="L279" s="47">
        <f t="shared" si="21"/>
        <v>0</v>
      </c>
      <c r="M279" s="47"/>
    </row>
    <row r="280" spans="1:13" s="2" customFormat="1" ht="47.25" customHeight="1" hidden="1">
      <c r="A280" s="99"/>
      <c r="B280" s="90"/>
      <c r="C280" s="62" t="s">
        <v>15</v>
      </c>
      <c r="D280" s="27" t="s">
        <v>16</v>
      </c>
      <c r="E280" s="3"/>
      <c r="F280" s="3"/>
      <c r="G280" s="3"/>
      <c r="H280" s="3"/>
      <c r="I280" s="3">
        <f t="shared" si="20"/>
        <v>0</v>
      </c>
      <c r="J280" s="3"/>
      <c r="K280" s="3"/>
      <c r="L280" s="3">
        <f t="shared" si="21"/>
        <v>0</v>
      </c>
      <c r="M280" s="3"/>
    </row>
    <row r="281" spans="1:13" s="2" customFormat="1" ht="15.75" customHeight="1" hidden="1">
      <c r="A281" s="99"/>
      <c r="B281" s="90"/>
      <c r="C281" s="59" t="s">
        <v>17</v>
      </c>
      <c r="D281" s="27" t="s">
        <v>18</v>
      </c>
      <c r="E281" s="3"/>
      <c r="F281" s="3"/>
      <c r="G281" s="3"/>
      <c r="H281" s="3"/>
      <c r="I281" s="3">
        <f t="shared" si="20"/>
        <v>0</v>
      </c>
      <c r="J281" s="3"/>
      <c r="K281" s="3"/>
      <c r="L281" s="3">
        <f t="shared" si="21"/>
        <v>0</v>
      </c>
      <c r="M281" s="3"/>
    </row>
    <row r="282" spans="1:13" s="2" customFormat="1" ht="15.75" customHeight="1" hidden="1">
      <c r="A282" s="99"/>
      <c r="B282" s="90"/>
      <c r="C282" s="59" t="s">
        <v>26</v>
      </c>
      <c r="D282" s="27" t="s">
        <v>21</v>
      </c>
      <c r="E282" s="3"/>
      <c r="F282" s="3"/>
      <c r="G282" s="3"/>
      <c r="H282" s="3"/>
      <c r="I282" s="3">
        <f t="shared" si="20"/>
        <v>0</v>
      </c>
      <c r="J282" s="3"/>
      <c r="K282" s="3"/>
      <c r="L282" s="3">
        <f t="shared" si="21"/>
        <v>0</v>
      </c>
      <c r="M282" s="3"/>
    </row>
    <row r="283" spans="1:13" s="2" customFormat="1" ht="31.5" customHeight="1">
      <c r="A283" s="99"/>
      <c r="B283" s="90"/>
      <c r="C283" s="59"/>
      <c r="D283" s="48" t="s">
        <v>29</v>
      </c>
      <c r="E283" s="3">
        <f>E284-E282</f>
        <v>0</v>
      </c>
      <c r="F283" s="3">
        <f>F284-F282</f>
        <v>0</v>
      </c>
      <c r="G283" s="3">
        <f>G284-G282</f>
        <v>0</v>
      </c>
      <c r="H283" s="3">
        <f>H284-H282</f>
        <v>0</v>
      </c>
      <c r="I283" s="3">
        <f t="shared" si="20"/>
        <v>0</v>
      </c>
      <c r="J283" s="3"/>
      <c r="K283" s="3"/>
      <c r="L283" s="3">
        <f t="shared" si="21"/>
        <v>0</v>
      </c>
      <c r="M283" s="3"/>
    </row>
    <row r="284" spans="1:13" s="2" customFormat="1" ht="15.75" customHeight="1">
      <c r="A284" s="100"/>
      <c r="B284" s="91"/>
      <c r="C284" s="61"/>
      <c r="D284" s="48" t="s">
        <v>44</v>
      </c>
      <c r="E284" s="3">
        <f>SUM(E279,E281,E282)</f>
        <v>0</v>
      </c>
      <c r="F284" s="3">
        <f>SUM(F279,F281,F282)</f>
        <v>0</v>
      </c>
      <c r="G284" s="3">
        <f>SUM(G279,G281,G282)</f>
        <v>0</v>
      </c>
      <c r="H284" s="3">
        <f>SUM(H279,H281,H282)</f>
        <v>0</v>
      </c>
      <c r="I284" s="3">
        <f t="shared" si="20"/>
        <v>0</v>
      </c>
      <c r="J284" s="3"/>
      <c r="K284" s="3"/>
      <c r="L284" s="3">
        <f t="shared" si="21"/>
        <v>0</v>
      </c>
      <c r="M284" s="3"/>
    </row>
    <row r="285" spans="1:13" s="2" customFormat="1" ht="93">
      <c r="A285" s="89" t="s">
        <v>74</v>
      </c>
      <c r="B285" s="89" t="s">
        <v>233</v>
      </c>
      <c r="C285" s="59" t="s">
        <v>190</v>
      </c>
      <c r="D285" s="28" t="s">
        <v>192</v>
      </c>
      <c r="E285" s="11">
        <v>432</v>
      </c>
      <c r="F285" s="11">
        <v>1630.1</v>
      </c>
      <c r="G285" s="11">
        <v>550</v>
      </c>
      <c r="H285" s="11">
        <v>638</v>
      </c>
      <c r="I285" s="11">
        <f t="shared" si="20"/>
        <v>88</v>
      </c>
      <c r="J285" s="11">
        <f t="shared" si="23"/>
        <v>115.99999999999999</v>
      </c>
      <c r="K285" s="11">
        <f t="shared" si="24"/>
        <v>39.13870314704619</v>
      </c>
      <c r="L285" s="11">
        <f t="shared" si="21"/>
        <v>206</v>
      </c>
      <c r="M285" s="11">
        <f t="shared" si="22"/>
        <v>147.6851851851852</v>
      </c>
    </row>
    <row r="286" spans="1:13" s="2" customFormat="1" ht="15">
      <c r="A286" s="90"/>
      <c r="B286" s="90"/>
      <c r="C286" s="59" t="s">
        <v>6</v>
      </c>
      <c r="D286" s="27" t="s">
        <v>7</v>
      </c>
      <c r="E286" s="11">
        <v>507.6</v>
      </c>
      <c r="F286" s="11">
        <v>1386.8</v>
      </c>
      <c r="G286" s="11">
        <v>577.8</v>
      </c>
      <c r="H286" s="11">
        <v>577.8</v>
      </c>
      <c r="I286" s="11">
        <f t="shared" si="20"/>
        <v>0</v>
      </c>
      <c r="J286" s="11">
        <f t="shared" si="23"/>
        <v>100</v>
      </c>
      <c r="K286" s="11">
        <f t="shared" si="24"/>
        <v>41.664263051629646</v>
      </c>
      <c r="L286" s="11">
        <f t="shared" si="21"/>
        <v>70.19999999999993</v>
      </c>
      <c r="M286" s="11">
        <f t="shared" si="22"/>
        <v>113.82978723404253</v>
      </c>
    </row>
    <row r="287" spans="1:13" ht="31.5" customHeight="1">
      <c r="A287" s="90"/>
      <c r="B287" s="90"/>
      <c r="C287" s="59" t="s">
        <v>152</v>
      </c>
      <c r="D287" s="28" t="s">
        <v>153</v>
      </c>
      <c r="E287" s="11">
        <v>101.8</v>
      </c>
      <c r="F287" s="11"/>
      <c r="G287" s="11"/>
      <c r="H287" s="11">
        <v>240.2</v>
      </c>
      <c r="I287" s="11">
        <f t="shared" si="20"/>
        <v>240.2</v>
      </c>
      <c r="J287" s="11"/>
      <c r="K287" s="11"/>
      <c r="L287" s="11">
        <f t="shared" si="21"/>
        <v>138.39999999999998</v>
      </c>
      <c r="M287" s="11">
        <f t="shared" si="22"/>
        <v>235.95284872298623</v>
      </c>
    </row>
    <row r="288" spans="1:13" ht="81.75" customHeight="1">
      <c r="A288" s="90"/>
      <c r="B288" s="90"/>
      <c r="C288" s="62" t="s">
        <v>166</v>
      </c>
      <c r="D288" s="28" t="s">
        <v>169</v>
      </c>
      <c r="E288" s="11">
        <v>446.5</v>
      </c>
      <c r="F288" s="11"/>
      <c r="G288" s="11"/>
      <c r="H288" s="11"/>
      <c r="I288" s="11">
        <f t="shared" si="20"/>
        <v>0</v>
      </c>
      <c r="J288" s="11"/>
      <c r="K288" s="11"/>
      <c r="L288" s="11">
        <f t="shared" si="21"/>
        <v>-446.5</v>
      </c>
      <c r="M288" s="11">
        <f t="shared" si="22"/>
        <v>0</v>
      </c>
    </row>
    <row r="289" spans="1:13" ht="15">
      <c r="A289" s="90"/>
      <c r="B289" s="90"/>
      <c r="C289" s="59" t="s">
        <v>13</v>
      </c>
      <c r="D289" s="27" t="s">
        <v>14</v>
      </c>
      <c r="E289" s="11">
        <f>SUM(E290:E295)</f>
        <v>1325.9</v>
      </c>
      <c r="F289" s="11">
        <f>SUM(F290:F295)</f>
        <v>1335.6</v>
      </c>
      <c r="G289" s="11">
        <f>SUM(G290:G295)</f>
        <v>450</v>
      </c>
      <c r="H289" s="11">
        <f>SUM(H290:H295)</f>
        <v>852.7</v>
      </c>
      <c r="I289" s="11">
        <f t="shared" si="20"/>
        <v>402.70000000000005</v>
      </c>
      <c r="J289" s="11">
        <f t="shared" si="23"/>
        <v>189.4888888888889</v>
      </c>
      <c r="K289" s="11">
        <f t="shared" si="24"/>
        <v>63.84396525905961</v>
      </c>
      <c r="L289" s="11">
        <f t="shared" si="21"/>
        <v>-473.20000000000005</v>
      </c>
      <c r="M289" s="11">
        <f t="shared" si="22"/>
        <v>64.31103401463157</v>
      </c>
    </row>
    <row r="290" spans="1:13" ht="31.5" customHeight="1" hidden="1">
      <c r="A290" s="90"/>
      <c r="B290" s="90"/>
      <c r="C290" s="62" t="s">
        <v>31</v>
      </c>
      <c r="D290" s="27" t="s">
        <v>32</v>
      </c>
      <c r="E290" s="11"/>
      <c r="F290" s="11"/>
      <c r="G290" s="11"/>
      <c r="H290" s="11"/>
      <c r="I290" s="11">
        <f t="shared" si="20"/>
        <v>0</v>
      </c>
      <c r="J290" s="11" t="e">
        <f t="shared" si="23"/>
        <v>#DIV/0!</v>
      </c>
      <c r="K290" s="11" t="e">
        <f t="shared" si="24"/>
        <v>#DIV/0!</v>
      </c>
      <c r="L290" s="11">
        <f t="shared" si="21"/>
        <v>0</v>
      </c>
      <c r="M290" s="11" t="e">
        <f t="shared" si="22"/>
        <v>#DIV/0!</v>
      </c>
    </row>
    <row r="291" spans="1:13" ht="63" customHeight="1" hidden="1">
      <c r="A291" s="90"/>
      <c r="B291" s="90"/>
      <c r="C291" s="59" t="s">
        <v>42</v>
      </c>
      <c r="D291" s="29" t="s">
        <v>43</v>
      </c>
      <c r="E291" s="11"/>
      <c r="F291" s="11"/>
      <c r="G291" s="11"/>
      <c r="H291" s="11">
        <v>39.7</v>
      </c>
      <c r="I291" s="11">
        <f t="shared" si="20"/>
        <v>39.7</v>
      </c>
      <c r="J291" s="11" t="e">
        <f t="shared" si="23"/>
        <v>#DIV/0!</v>
      </c>
      <c r="K291" s="11" t="e">
        <f t="shared" si="24"/>
        <v>#DIV/0!</v>
      </c>
      <c r="L291" s="11">
        <f t="shared" si="21"/>
        <v>39.7</v>
      </c>
      <c r="M291" s="11" t="e">
        <f t="shared" si="22"/>
        <v>#DIV/0!</v>
      </c>
    </row>
    <row r="292" spans="1:13" ht="78.75" customHeight="1" hidden="1">
      <c r="A292" s="90"/>
      <c r="B292" s="90"/>
      <c r="C292" s="62" t="s">
        <v>200</v>
      </c>
      <c r="D292" s="27" t="s">
        <v>199</v>
      </c>
      <c r="E292" s="11">
        <v>475.5</v>
      </c>
      <c r="F292" s="11">
        <v>1335.6</v>
      </c>
      <c r="G292" s="11">
        <v>450</v>
      </c>
      <c r="H292" s="11">
        <v>654.4</v>
      </c>
      <c r="I292" s="11">
        <f t="shared" si="20"/>
        <v>204.39999999999998</v>
      </c>
      <c r="J292" s="11">
        <f t="shared" si="23"/>
        <v>145.42222222222222</v>
      </c>
      <c r="K292" s="11">
        <f t="shared" si="24"/>
        <v>48.99670560047918</v>
      </c>
      <c r="L292" s="11">
        <f t="shared" si="21"/>
        <v>178.89999999999998</v>
      </c>
      <c r="M292" s="11">
        <f t="shared" si="22"/>
        <v>137.6235541535226</v>
      </c>
    </row>
    <row r="293" spans="1:13" ht="94.5" customHeight="1" hidden="1">
      <c r="A293" s="90"/>
      <c r="B293" s="90"/>
      <c r="C293" s="62" t="s">
        <v>202</v>
      </c>
      <c r="D293" s="27" t="s">
        <v>201</v>
      </c>
      <c r="E293" s="11">
        <v>380.5</v>
      </c>
      <c r="F293" s="11"/>
      <c r="G293" s="11"/>
      <c r="H293" s="11">
        <v>55.7</v>
      </c>
      <c r="I293" s="11">
        <f t="shared" si="20"/>
        <v>55.7</v>
      </c>
      <c r="J293" s="11" t="e">
        <f t="shared" si="23"/>
        <v>#DIV/0!</v>
      </c>
      <c r="K293" s="11" t="e">
        <f t="shared" si="24"/>
        <v>#DIV/0!</v>
      </c>
      <c r="L293" s="11">
        <f t="shared" si="21"/>
        <v>-324.8</v>
      </c>
      <c r="M293" s="11">
        <f t="shared" si="22"/>
        <v>14.63863337713535</v>
      </c>
    </row>
    <row r="294" spans="1:13" ht="47.25" customHeight="1" hidden="1">
      <c r="A294" s="90"/>
      <c r="B294" s="90"/>
      <c r="C294" s="62" t="s">
        <v>194</v>
      </c>
      <c r="D294" s="27" t="s">
        <v>195</v>
      </c>
      <c r="E294" s="11"/>
      <c r="F294" s="11"/>
      <c r="G294" s="11"/>
      <c r="H294" s="11">
        <v>76.6</v>
      </c>
      <c r="I294" s="11">
        <f t="shared" si="20"/>
        <v>76.6</v>
      </c>
      <c r="J294" s="11" t="e">
        <f t="shared" si="23"/>
        <v>#DIV/0!</v>
      </c>
      <c r="K294" s="11" t="e">
        <f t="shared" si="24"/>
        <v>#DIV/0!</v>
      </c>
      <c r="L294" s="11">
        <f t="shared" si="21"/>
        <v>76.6</v>
      </c>
      <c r="M294" s="11" t="e">
        <f t="shared" si="22"/>
        <v>#DIV/0!</v>
      </c>
    </row>
    <row r="295" spans="1:13" ht="47.25" customHeight="1" hidden="1">
      <c r="A295" s="90"/>
      <c r="B295" s="90"/>
      <c r="C295" s="62" t="s">
        <v>15</v>
      </c>
      <c r="D295" s="27" t="s">
        <v>16</v>
      </c>
      <c r="E295" s="11">
        <v>469.9</v>
      </c>
      <c r="F295" s="11"/>
      <c r="G295" s="11"/>
      <c r="H295" s="11">
        <v>26.3</v>
      </c>
      <c r="I295" s="11">
        <f t="shared" si="20"/>
        <v>26.3</v>
      </c>
      <c r="J295" s="11" t="e">
        <f t="shared" si="23"/>
        <v>#DIV/0!</v>
      </c>
      <c r="K295" s="11" t="e">
        <f t="shared" si="24"/>
        <v>#DIV/0!</v>
      </c>
      <c r="L295" s="11">
        <f t="shared" si="21"/>
        <v>-443.59999999999997</v>
      </c>
      <c r="M295" s="11">
        <f t="shared" si="22"/>
        <v>5.596935518195361</v>
      </c>
    </row>
    <row r="296" spans="1:13" ht="15.75" customHeight="1" hidden="1">
      <c r="A296" s="90"/>
      <c r="B296" s="90"/>
      <c r="C296" s="59" t="s">
        <v>17</v>
      </c>
      <c r="D296" s="27" t="s">
        <v>18</v>
      </c>
      <c r="E296" s="11"/>
      <c r="F296" s="11"/>
      <c r="G296" s="11"/>
      <c r="H296" s="11"/>
      <c r="I296" s="11">
        <f t="shared" si="20"/>
        <v>0</v>
      </c>
      <c r="J296" s="11" t="e">
        <f t="shared" si="23"/>
        <v>#DIV/0!</v>
      </c>
      <c r="K296" s="11" t="e">
        <f t="shared" si="24"/>
        <v>#DIV/0!</v>
      </c>
      <c r="L296" s="11">
        <f t="shared" si="21"/>
        <v>0</v>
      </c>
      <c r="M296" s="11" t="e">
        <f t="shared" si="22"/>
        <v>#DIV/0!</v>
      </c>
    </row>
    <row r="297" spans="1:13" ht="15.75" customHeight="1" hidden="1">
      <c r="A297" s="90"/>
      <c r="B297" s="90"/>
      <c r="C297" s="59" t="s">
        <v>19</v>
      </c>
      <c r="D297" s="27" t="s">
        <v>20</v>
      </c>
      <c r="E297" s="11"/>
      <c r="F297" s="11"/>
      <c r="G297" s="11"/>
      <c r="H297" s="11"/>
      <c r="I297" s="11">
        <f t="shared" si="20"/>
        <v>0</v>
      </c>
      <c r="J297" s="11" t="e">
        <f t="shared" si="23"/>
        <v>#DIV/0!</v>
      </c>
      <c r="K297" s="11" t="e">
        <f t="shared" si="24"/>
        <v>#DIV/0!</v>
      </c>
      <c r="L297" s="11">
        <f t="shared" si="21"/>
        <v>0</v>
      </c>
      <c r="M297" s="11" t="e">
        <f t="shared" si="22"/>
        <v>#DIV/0!</v>
      </c>
    </row>
    <row r="298" spans="1:13" ht="15">
      <c r="A298" s="90"/>
      <c r="B298" s="90"/>
      <c r="C298" s="59" t="s">
        <v>22</v>
      </c>
      <c r="D298" s="27" t="s">
        <v>75</v>
      </c>
      <c r="E298" s="11">
        <v>235976.7</v>
      </c>
      <c r="F298" s="11">
        <f>361441.1+56428.5</f>
        <v>417869.6</v>
      </c>
      <c r="G298" s="11"/>
      <c r="H298" s="11"/>
      <c r="I298" s="11">
        <f t="shared" si="20"/>
        <v>0</v>
      </c>
      <c r="J298" s="11"/>
      <c r="K298" s="11">
        <f t="shared" si="24"/>
        <v>0</v>
      </c>
      <c r="L298" s="11">
        <f t="shared" si="21"/>
        <v>-235976.7</v>
      </c>
      <c r="M298" s="11">
        <f t="shared" si="22"/>
        <v>0</v>
      </c>
    </row>
    <row r="299" spans="1:13" ht="15.75" customHeight="1" hidden="1">
      <c r="A299" s="90"/>
      <c r="B299" s="90"/>
      <c r="C299" s="59" t="s">
        <v>24</v>
      </c>
      <c r="D299" s="27" t="s">
        <v>62</v>
      </c>
      <c r="E299" s="11"/>
      <c r="F299" s="11"/>
      <c r="G299" s="11"/>
      <c r="H299" s="11"/>
      <c r="I299" s="11">
        <f t="shared" si="20"/>
        <v>0</v>
      </c>
      <c r="J299" s="11"/>
      <c r="K299" s="11" t="e">
        <f t="shared" si="24"/>
        <v>#DIV/0!</v>
      </c>
      <c r="L299" s="11">
        <f t="shared" si="21"/>
        <v>0</v>
      </c>
      <c r="M299" s="11" t="e">
        <f t="shared" si="22"/>
        <v>#DIV/0!</v>
      </c>
    </row>
    <row r="300" spans="1:13" ht="15">
      <c r="A300" s="90"/>
      <c r="B300" s="90"/>
      <c r="C300" s="59" t="s">
        <v>36</v>
      </c>
      <c r="D300" s="27" t="s">
        <v>37</v>
      </c>
      <c r="E300" s="11"/>
      <c r="F300" s="11">
        <v>7834.9</v>
      </c>
      <c r="G300" s="11"/>
      <c r="H300" s="11"/>
      <c r="I300" s="11">
        <f t="shared" si="20"/>
        <v>0</v>
      </c>
      <c r="J300" s="11"/>
      <c r="K300" s="11">
        <f t="shared" si="24"/>
        <v>0</v>
      </c>
      <c r="L300" s="11">
        <f t="shared" si="21"/>
        <v>0</v>
      </c>
      <c r="M300" s="11"/>
    </row>
    <row r="301" spans="1:13" ht="15">
      <c r="A301" s="90"/>
      <c r="B301" s="90"/>
      <c r="C301" s="59" t="s">
        <v>26</v>
      </c>
      <c r="D301" s="27" t="s">
        <v>21</v>
      </c>
      <c r="E301" s="11">
        <v>-297.7</v>
      </c>
      <c r="F301" s="11"/>
      <c r="G301" s="11"/>
      <c r="H301" s="11"/>
      <c r="I301" s="11">
        <f t="shared" si="20"/>
        <v>0</v>
      </c>
      <c r="J301" s="11"/>
      <c r="K301" s="11"/>
      <c r="L301" s="11">
        <f t="shared" si="21"/>
        <v>297.7</v>
      </c>
      <c r="M301" s="11">
        <f t="shared" si="22"/>
        <v>0</v>
      </c>
    </row>
    <row r="302" spans="1:13" ht="15">
      <c r="A302" s="90"/>
      <c r="B302" s="90"/>
      <c r="C302" s="59"/>
      <c r="D302" s="48" t="s">
        <v>27</v>
      </c>
      <c r="E302" s="1">
        <f>SUM(E285:E289,E296:E301)</f>
        <v>238492.8</v>
      </c>
      <c r="F302" s="1">
        <f>SUM(F285:F289,F296:F301)</f>
        <v>430057</v>
      </c>
      <c r="G302" s="1">
        <f>SUM(G285:G289,G296:G301)</f>
        <v>1577.8</v>
      </c>
      <c r="H302" s="1">
        <f>SUM(H285:H289,H296:H301)</f>
        <v>2308.7</v>
      </c>
      <c r="I302" s="1">
        <f t="shared" si="20"/>
        <v>730.8999999999999</v>
      </c>
      <c r="J302" s="1">
        <f t="shared" si="23"/>
        <v>146.323995436684</v>
      </c>
      <c r="K302" s="1">
        <f t="shared" si="24"/>
        <v>0.5368358147873421</v>
      </c>
      <c r="L302" s="1">
        <f t="shared" si="21"/>
        <v>-236184.09999999998</v>
      </c>
      <c r="M302" s="1">
        <f t="shared" si="22"/>
        <v>0.968037609521126</v>
      </c>
    </row>
    <row r="303" spans="1:13" ht="30.75">
      <c r="A303" s="90"/>
      <c r="B303" s="90"/>
      <c r="C303" s="59" t="s">
        <v>205</v>
      </c>
      <c r="D303" s="29" t="s">
        <v>206</v>
      </c>
      <c r="E303" s="11">
        <v>11348.2</v>
      </c>
      <c r="F303" s="11">
        <v>18868.1</v>
      </c>
      <c r="G303" s="11">
        <v>7847</v>
      </c>
      <c r="H303" s="11">
        <v>10972.6</v>
      </c>
      <c r="I303" s="11">
        <f t="shared" si="20"/>
        <v>3125.6000000000004</v>
      </c>
      <c r="J303" s="11">
        <f t="shared" si="23"/>
        <v>139.83178284694787</v>
      </c>
      <c r="K303" s="11">
        <f t="shared" si="24"/>
        <v>58.154239165575774</v>
      </c>
      <c r="L303" s="11">
        <f t="shared" si="21"/>
        <v>-375.60000000000036</v>
      </c>
      <c r="M303" s="11">
        <f t="shared" si="22"/>
        <v>96.69022400028197</v>
      </c>
    </row>
    <row r="304" spans="1:13" ht="15">
      <c r="A304" s="90"/>
      <c r="B304" s="90"/>
      <c r="C304" s="59" t="s">
        <v>13</v>
      </c>
      <c r="D304" s="27" t="s">
        <v>14</v>
      </c>
      <c r="E304" s="11">
        <f>E305</f>
        <v>1464.8</v>
      </c>
      <c r="F304" s="11">
        <f>F305</f>
        <v>8000</v>
      </c>
      <c r="G304" s="11">
        <f>G305</f>
        <v>3333.8</v>
      </c>
      <c r="H304" s="11">
        <f>H305</f>
        <v>623</v>
      </c>
      <c r="I304" s="11">
        <f t="shared" si="20"/>
        <v>-2710.8</v>
      </c>
      <c r="J304" s="11">
        <f t="shared" si="23"/>
        <v>18.68738376627272</v>
      </c>
      <c r="K304" s="11">
        <f t="shared" si="24"/>
        <v>7.7875</v>
      </c>
      <c r="L304" s="11">
        <f t="shared" si="21"/>
        <v>-841.8</v>
      </c>
      <c r="M304" s="11">
        <f t="shared" si="22"/>
        <v>42.53140360458766</v>
      </c>
    </row>
    <row r="305" spans="1:13" ht="63" customHeight="1" hidden="1">
      <c r="A305" s="90"/>
      <c r="B305" s="90"/>
      <c r="C305" s="62" t="s">
        <v>180</v>
      </c>
      <c r="D305" s="27" t="s">
        <v>182</v>
      </c>
      <c r="E305" s="11">
        <v>1464.8</v>
      </c>
      <c r="F305" s="11">
        <v>8000</v>
      </c>
      <c r="G305" s="11">
        <v>3333.8</v>
      </c>
      <c r="H305" s="11">
        <v>623</v>
      </c>
      <c r="I305" s="11">
        <f t="shared" si="20"/>
        <v>-2710.8</v>
      </c>
      <c r="J305" s="11">
        <f t="shared" si="23"/>
        <v>18.68738376627272</v>
      </c>
      <c r="K305" s="11">
        <f t="shared" si="24"/>
        <v>7.7875</v>
      </c>
      <c r="L305" s="11">
        <f t="shared" si="21"/>
        <v>-841.8</v>
      </c>
      <c r="M305" s="11">
        <f t="shared" si="22"/>
        <v>42.53140360458766</v>
      </c>
    </row>
    <row r="306" spans="1:13" ht="15">
      <c r="A306" s="90"/>
      <c r="B306" s="90"/>
      <c r="C306" s="67"/>
      <c r="D306" s="48" t="s">
        <v>28</v>
      </c>
      <c r="E306" s="1">
        <f>E303+E304</f>
        <v>12813</v>
      </c>
      <c r="F306" s="1">
        <f>F303+F304</f>
        <v>26868.1</v>
      </c>
      <c r="G306" s="1">
        <f>G303+G304</f>
        <v>11180.8</v>
      </c>
      <c r="H306" s="1">
        <f>H303+H304</f>
        <v>11595.6</v>
      </c>
      <c r="I306" s="1">
        <f t="shared" si="20"/>
        <v>414.8000000000011</v>
      </c>
      <c r="J306" s="1">
        <f t="shared" si="23"/>
        <v>103.70993131081856</v>
      </c>
      <c r="K306" s="1">
        <f t="shared" si="24"/>
        <v>43.157499041614415</v>
      </c>
      <c r="L306" s="1">
        <f t="shared" si="21"/>
        <v>-1217.3999999999996</v>
      </c>
      <c r="M306" s="1">
        <f t="shared" si="22"/>
        <v>90.49871224537578</v>
      </c>
    </row>
    <row r="307" spans="1:13" s="2" customFormat="1" ht="30.75">
      <c r="A307" s="90"/>
      <c r="B307" s="90"/>
      <c r="C307" s="63"/>
      <c r="D307" s="48" t="s">
        <v>29</v>
      </c>
      <c r="E307" s="1">
        <f>E308-E301</f>
        <v>251603.5</v>
      </c>
      <c r="F307" s="1">
        <f>F308-F301</f>
        <v>456925.1</v>
      </c>
      <c r="G307" s="1">
        <f>G308-G301</f>
        <v>12758.599999999999</v>
      </c>
      <c r="H307" s="1">
        <f>H308-H301</f>
        <v>13904.3</v>
      </c>
      <c r="I307" s="1">
        <f t="shared" si="20"/>
        <v>1145.7000000000007</v>
      </c>
      <c r="J307" s="1">
        <f t="shared" si="23"/>
        <v>108.9798253726898</v>
      </c>
      <c r="K307" s="1">
        <f t="shared" si="24"/>
        <v>3.04301514624607</v>
      </c>
      <c r="L307" s="1">
        <f t="shared" si="21"/>
        <v>-237699.2</v>
      </c>
      <c r="M307" s="1">
        <f t="shared" si="22"/>
        <v>5.526274475514053</v>
      </c>
    </row>
    <row r="308" spans="1:13" s="2" customFormat="1" ht="15">
      <c r="A308" s="91"/>
      <c r="B308" s="91"/>
      <c r="C308" s="63"/>
      <c r="D308" s="48" t="s">
        <v>44</v>
      </c>
      <c r="E308" s="1">
        <f>E302+E306</f>
        <v>251305.8</v>
      </c>
      <c r="F308" s="1">
        <f>F302+F306</f>
        <v>456925.1</v>
      </c>
      <c r="G308" s="1">
        <f>G302+G306</f>
        <v>12758.599999999999</v>
      </c>
      <c r="H308" s="1">
        <f>H302+H306</f>
        <v>13904.3</v>
      </c>
      <c r="I308" s="1">
        <f t="shared" si="20"/>
        <v>1145.7000000000007</v>
      </c>
      <c r="J308" s="1">
        <f t="shared" si="23"/>
        <v>108.9798253726898</v>
      </c>
      <c r="K308" s="1">
        <f t="shared" si="24"/>
        <v>3.04301514624607</v>
      </c>
      <c r="L308" s="1">
        <f t="shared" si="21"/>
        <v>-237401.5</v>
      </c>
      <c r="M308" s="1">
        <f t="shared" si="22"/>
        <v>5.532820969512044</v>
      </c>
    </row>
    <row r="309" spans="1:13" s="2" customFormat="1" ht="31.5" customHeight="1">
      <c r="A309" s="89" t="s">
        <v>76</v>
      </c>
      <c r="B309" s="89" t="s">
        <v>235</v>
      </c>
      <c r="C309" s="59" t="s">
        <v>152</v>
      </c>
      <c r="D309" s="27" t="s">
        <v>153</v>
      </c>
      <c r="E309" s="11">
        <v>10.9</v>
      </c>
      <c r="F309" s="11"/>
      <c r="G309" s="11"/>
      <c r="H309" s="11">
        <v>0.3</v>
      </c>
      <c r="I309" s="11">
        <f t="shared" si="20"/>
        <v>0.3</v>
      </c>
      <c r="J309" s="11"/>
      <c r="K309" s="11"/>
      <c r="L309" s="11">
        <f t="shared" si="21"/>
        <v>-10.6</v>
      </c>
      <c r="M309" s="11">
        <f t="shared" si="22"/>
        <v>2.7522935779816513</v>
      </c>
    </row>
    <row r="310" spans="1:13" s="2" customFormat="1" ht="15">
      <c r="A310" s="90"/>
      <c r="B310" s="90"/>
      <c r="C310" s="59" t="s">
        <v>13</v>
      </c>
      <c r="D310" s="27" t="s">
        <v>14</v>
      </c>
      <c r="E310" s="11">
        <f>SUM(E311)</f>
        <v>798.6</v>
      </c>
      <c r="F310" s="11">
        <f>SUM(F311)</f>
        <v>2500</v>
      </c>
      <c r="G310" s="11">
        <f>SUM(G311)</f>
        <v>750</v>
      </c>
      <c r="H310" s="11">
        <f>SUM(H311)</f>
        <v>13.8</v>
      </c>
      <c r="I310" s="11">
        <f t="shared" si="20"/>
        <v>-736.2</v>
      </c>
      <c r="J310" s="11">
        <f t="shared" si="23"/>
        <v>1.8399999999999999</v>
      </c>
      <c r="K310" s="11">
        <f t="shared" si="24"/>
        <v>0.552</v>
      </c>
      <c r="L310" s="11">
        <f t="shared" si="21"/>
        <v>-784.8000000000001</v>
      </c>
      <c r="M310" s="11">
        <f t="shared" si="22"/>
        <v>1.7280240420736288</v>
      </c>
    </row>
    <row r="311" spans="1:13" s="2" customFormat="1" ht="47.25" customHeight="1" hidden="1">
      <c r="A311" s="90"/>
      <c r="B311" s="90"/>
      <c r="C311" s="62" t="s">
        <v>15</v>
      </c>
      <c r="D311" s="27" t="s">
        <v>16</v>
      </c>
      <c r="E311" s="11">
        <v>798.6</v>
      </c>
      <c r="F311" s="11">
        <v>2500</v>
      </c>
      <c r="G311" s="11">
        <v>750</v>
      </c>
      <c r="H311" s="11">
        <v>13.8</v>
      </c>
      <c r="I311" s="11">
        <f t="shared" si="20"/>
        <v>-736.2</v>
      </c>
      <c r="J311" s="11">
        <f t="shared" si="23"/>
        <v>1.8399999999999999</v>
      </c>
      <c r="K311" s="11">
        <f t="shared" si="24"/>
        <v>0.552</v>
      </c>
      <c r="L311" s="11">
        <f t="shared" si="21"/>
        <v>-784.8000000000001</v>
      </c>
      <c r="M311" s="11">
        <f t="shared" si="22"/>
        <v>1.7280240420736288</v>
      </c>
    </row>
    <row r="312" spans="1:13" s="2" customFormat="1" ht="15.75" customHeight="1" hidden="1">
      <c r="A312" s="90"/>
      <c r="B312" s="90"/>
      <c r="C312" s="59" t="s">
        <v>17</v>
      </c>
      <c r="D312" s="27" t="s">
        <v>18</v>
      </c>
      <c r="E312" s="11"/>
      <c r="F312" s="11"/>
      <c r="G312" s="11"/>
      <c r="H312" s="11"/>
      <c r="I312" s="11">
        <f t="shared" si="20"/>
        <v>0</v>
      </c>
      <c r="J312" s="11" t="e">
        <f t="shared" si="23"/>
        <v>#DIV/0!</v>
      </c>
      <c r="K312" s="11" t="e">
        <f t="shared" si="24"/>
        <v>#DIV/0!</v>
      </c>
      <c r="L312" s="11">
        <f t="shared" si="21"/>
        <v>0</v>
      </c>
      <c r="M312" s="11" t="e">
        <f t="shared" si="22"/>
        <v>#DIV/0!</v>
      </c>
    </row>
    <row r="313" spans="1:13" s="2" customFormat="1" ht="78.75" customHeight="1" hidden="1">
      <c r="A313" s="90"/>
      <c r="B313" s="90"/>
      <c r="C313" s="59" t="s">
        <v>19</v>
      </c>
      <c r="D313" s="27" t="s">
        <v>77</v>
      </c>
      <c r="E313" s="11"/>
      <c r="F313" s="11"/>
      <c r="G313" s="11"/>
      <c r="H313" s="11"/>
      <c r="I313" s="11">
        <f t="shared" si="20"/>
        <v>0</v>
      </c>
      <c r="J313" s="11" t="e">
        <f t="shared" si="23"/>
        <v>#DIV/0!</v>
      </c>
      <c r="K313" s="11" t="e">
        <f t="shared" si="24"/>
        <v>#DIV/0!</v>
      </c>
      <c r="L313" s="11">
        <f t="shared" si="21"/>
        <v>0</v>
      </c>
      <c r="M313" s="11" t="e">
        <f t="shared" si="22"/>
        <v>#DIV/0!</v>
      </c>
    </row>
    <row r="314" spans="1:13" s="2" customFormat="1" ht="15.75" customHeight="1" hidden="1">
      <c r="A314" s="90"/>
      <c r="B314" s="90"/>
      <c r="C314" s="59" t="s">
        <v>22</v>
      </c>
      <c r="D314" s="27" t="s">
        <v>75</v>
      </c>
      <c r="E314" s="11"/>
      <c r="F314" s="11"/>
      <c r="G314" s="11"/>
      <c r="H314" s="11"/>
      <c r="I314" s="11">
        <f t="shared" si="20"/>
        <v>0</v>
      </c>
      <c r="J314" s="11" t="e">
        <f t="shared" si="23"/>
        <v>#DIV/0!</v>
      </c>
      <c r="K314" s="11" t="e">
        <f t="shared" si="24"/>
        <v>#DIV/0!</v>
      </c>
      <c r="L314" s="11">
        <f t="shared" si="21"/>
        <v>0</v>
      </c>
      <c r="M314" s="11" t="e">
        <f t="shared" si="22"/>
        <v>#DIV/0!</v>
      </c>
    </row>
    <row r="315" spans="1:13" s="2" customFormat="1" ht="15">
      <c r="A315" s="90"/>
      <c r="B315" s="90"/>
      <c r="C315" s="59" t="s">
        <v>24</v>
      </c>
      <c r="D315" s="27" t="s">
        <v>62</v>
      </c>
      <c r="E315" s="11">
        <v>32.5</v>
      </c>
      <c r="F315" s="11">
        <v>35.7</v>
      </c>
      <c r="G315" s="11">
        <v>35.4</v>
      </c>
      <c r="H315" s="11">
        <v>35.4</v>
      </c>
      <c r="I315" s="11">
        <f t="shared" si="20"/>
        <v>0</v>
      </c>
      <c r="J315" s="11">
        <f t="shared" si="23"/>
        <v>100</v>
      </c>
      <c r="K315" s="11">
        <f t="shared" si="24"/>
        <v>99.15966386554621</v>
      </c>
      <c r="L315" s="11">
        <f t="shared" si="21"/>
        <v>2.8999999999999986</v>
      </c>
      <c r="M315" s="11">
        <f t="shared" si="22"/>
        <v>108.92307692307692</v>
      </c>
    </row>
    <row r="316" spans="1:13" s="2" customFormat="1" ht="15">
      <c r="A316" s="90"/>
      <c r="B316" s="90"/>
      <c r="C316" s="59" t="s">
        <v>36</v>
      </c>
      <c r="D316" s="27" t="s">
        <v>37</v>
      </c>
      <c r="E316" s="11">
        <v>12346.9</v>
      </c>
      <c r="F316" s="11">
        <v>31855.6</v>
      </c>
      <c r="G316" s="11">
        <v>31855.6</v>
      </c>
      <c r="H316" s="11">
        <v>31855.6</v>
      </c>
      <c r="I316" s="11">
        <f t="shared" si="20"/>
        <v>0</v>
      </c>
      <c r="J316" s="11">
        <f t="shared" si="23"/>
        <v>100</v>
      </c>
      <c r="K316" s="11">
        <f t="shared" si="24"/>
        <v>100</v>
      </c>
      <c r="L316" s="11">
        <f t="shared" si="21"/>
        <v>19508.699999999997</v>
      </c>
      <c r="M316" s="11">
        <f t="shared" si="22"/>
        <v>258.0048433209956</v>
      </c>
    </row>
    <row r="317" spans="1:13" s="2" customFormat="1" ht="30.75">
      <c r="A317" s="90"/>
      <c r="B317" s="90"/>
      <c r="C317" s="59" t="s">
        <v>144</v>
      </c>
      <c r="D317" s="27" t="s">
        <v>145</v>
      </c>
      <c r="E317" s="11"/>
      <c r="F317" s="11">
        <v>384.5</v>
      </c>
      <c r="G317" s="11">
        <v>384.5</v>
      </c>
      <c r="H317" s="11">
        <v>1504.1</v>
      </c>
      <c r="I317" s="11">
        <f t="shared" si="20"/>
        <v>1119.6</v>
      </c>
      <c r="J317" s="11">
        <f t="shared" si="23"/>
        <v>391.1833550065019</v>
      </c>
      <c r="K317" s="11">
        <f t="shared" si="24"/>
        <v>391.1833550065019</v>
      </c>
      <c r="L317" s="11">
        <f t="shared" si="21"/>
        <v>1504.1</v>
      </c>
      <c r="M317" s="11"/>
    </row>
    <row r="318" spans="1:13" s="2" customFormat="1" ht="15">
      <c r="A318" s="90"/>
      <c r="B318" s="90"/>
      <c r="C318" s="59" t="s">
        <v>26</v>
      </c>
      <c r="D318" s="27" t="s">
        <v>21</v>
      </c>
      <c r="E318" s="11"/>
      <c r="F318" s="11"/>
      <c r="G318" s="11"/>
      <c r="H318" s="11">
        <v>-465.3</v>
      </c>
      <c r="I318" s="11">
        <f t="shared" si="20"/>
        <v>-465.3</v>
      </c>
      <c r="J318" s="11"/>
      <c r="K318" s="11"/>
      <c r="L318" s="11">
        <f t="shared" si="21"/>
        <v>-465.3</v>
      </c>
      <c r="M318" s="11"/>
    </row>
    <row r="319" spans="1:13" s="2" customFormat="1" ht="15">
      <c r="A319" s="90"/>
      <c r="B319" s="90"/>
      <c r="C319" s="63"/>
      <c r="D319" s="48" t="s">
        <v>27</v>
      </c>
      <c r="E319" s="1">
        <f>SUM(E309:E318)-E310</f>
        <v>13188.9</v>
      </c>
      <c r="F319" s="1">
        <f>SUM(F309:F318)-F310</f>
        <v>34775.799999999996</v>
      </c>
      <c r="G319" s="1">
        <f>SUM(G309:G318)-G310</f>
        <v>33025.5</v>
      </c>
      <c r="H319" s="1">
        <f>SUM(H309:H318)-H310</f>
        <v>32943.899999999994</v>
      </c>
      <c r="I319" s="1">
        <f t="shared" si="20"/>
        <v>-81.60000000000582</v>
      </c>
      <c r="J319" s="1">
        <f t="shared" si="23"/>
        <v>99.75291819957303</v>
      </c>
      <c r="K319" s="1">
        <f t="shared" si="24"/>
        <v>94.73225633917839</v>
      </c>
      <c r="L319" s="1">
        <f t="shared" si="21"/>
        <v>19754.999999999993</v>
      </c>
      <c r="M319" s="1">
        <f t="shared" si="22"/>
        <v>249.78504651638875</v>
      </c>
    </row>
    <row r="320" spans="1:13" ht="15">
      <c r="A320" s="90"/>
      <c r="B320" s="90"/>
      <c r="C320" s="59" t="s">
        <v>78</v>
      </c>
      <c r="D320" s="27" t="s">
        <v>79</v>
      </c>
      <c r="E320" s="11">
        <v>208811.9</v>
      </c>
      <c r="F320" s="58">
        <v>1107599.7</v>
      </c>
      <c r="G320" s="58">
        <v>232536.4</v>
      </c>
      <c r="H320" s="11">
        <v>226250.2</v>
      </c>
      <c r="I320" s="11">
        <f t="shared" si="20"/>
        <v>-6286.1999999999825</v>
      </c>
      <c r="J320" s="11">
        <f t="shared" si="23"/>
        <v>97.29668129376735</v>
      </c>
      <c r="K320" s="11">
        <f t="shared" si="24"/>
        <v>20.42707306619892</v>
      </c>
      <c r="L320" s="11">
        <f t="shared" si="21"/>
        <v>17438.300000000017</v>
      </c>
      <c r="M320" s="11">
        <f t="shared" si="22"/>
        <v>108.35120029078804</v>
      </c>
    </row>
    <row r="321" spans="1:13" ht="15">
      <c r="A321" s="90"/>
      <c r="B321" s="90"/>
      <c r="C321" s="59" t="s">
        <v>13</v>
      </c>
      <c r="D321" s="27" t="s">
        <v>14</v>
      </c>
      <c r="E321" s="11">
        <f>E323+E322</f>
        <v>1656.5</v>
      </c>
      <c r="F321" s="11">
        <f>F323+F322</f>
        <v>6641.200000000001</v>
      </c>
      <c r="G321" s="11">
        <f>G323+G322</f>
        <v>2258.2999999999997</v>
      </c>
      <c r="H321" s="11">
        <f>H323+H322</f>
        <v>3400.3999999999996</v>
      </c>
      <c r="I321" s="11">
        <f t="shared" si="20"/>
        <v>1142.1</v>
      </c>
      <c r="J321" s="11">
        <f t="shared" si="23"/>
        <v>150.5734401983793</v>
      </c>
      <c r="K321" s="11">
        <f t="shared" si="24"/>
        <v>51.20159007408298</v>
      </c>
      <c r="L321" s="11">
        <f t="shared" si="21"/>
        <v>1743.8999999999996</v>
      </c>
      <c r="M321" s="11">
        <f t="shared" si="22"/>
        <v>205.27618472683366</v>
      </c>
    </row>
    <row r="322" spans="1:13" s="2" customFormat="1" ht="31.5" customHeight="1" hidden="1">
      <c r="A322" s="90"/>
      <c r="B322" s="90"/>
      <c r="C322" s="62" t="s">
        <v>181</v>
      </c>
      <c r="D322" s="27" t="s">
        <v>183</v>
      </c>
      <c r="E322" s="11">
        <v>1358</v>
      </c>
      <c r="F322" s="11">
        <v>6091.6</v>
      </c>
      <c r="G322" s="11">
        <v>2093.1</v>
      </c>
      <c r="H322" s="11">
        <v>3143.7</v>
      </c>
      <c r="I322" s="11">
        <f t="shared" si="20"/>
        <v>1050.6</v>
      </c>
      <c r="J322" s="11">
        <f t="shared" si="23"/>
        <v>150.19349290526014</v>
      </c>
      <c r="K322" s="11">
        <f t="shared" si="24"/>
        <v>51.60713113139405</v>
      </c>
      <c r="L322" s="11">
        <f t="shared" si="21"/>
        <v>1785.6999999999998</v>
      </c>
      <c r="M322" s="11">
        <f t="shared" si="22"/>
        <v>231.4948453608247</v>
      </c>
    </row>
    <row r="323" spans="1:13" s="2" customFormat="1" ht="47.25" customHeight="1" hidden="1">
      <c r="A323" s="90"/>
      <c r="B323" s="90"/>
      <c r="C323" s="62" t="s">
        <v>15</v>
      </c>
      <c r="D323" s="27" t="s">
        <v>16</v>
      </c>
      <c r="E323" s="11">
        <v>298.5</v>
      </c>
      <c r="F323" s="11">
        <v>549.6</v>
      </c>
      <c r="G323" s="11">
        <v>165.2</v>
      </c>
      <c r="H323" s="11">
        <v>256.7</v>
      </c>
      <c r="I323" s="11">
        <f t="shared" si="20"/>
        <v>91.5</v>
      </c>
      <c r="J323" s="11">
        <f t="shared" si="23"/>
        <v>155.3874092009685</v>
      </c>
      <c r="K323" s="11">
        <f t="shared" si="24"/>
        <v>46.70669577874818</v>
      </c>
      <c r="L323" s="11">
        <f t="shared" si="21"/>
        <v>-41.80000000000001</v>
      </c>
      <c r="M323" s="11">
        <f t="shared" si="22"/>
        <v>85.9966499162479</v>
      </c>
    </row>
    <row r="324" spans="1:13" s="2" customFormat="1" ht="15">
      <c r="A324" s="90"/>
      <c r="B324" s="90"/>
      <c r="C324" s="63"/>
      <c r="D324" s="48" t="s">
        <v>28</v>
      </c>
      <c r="E324" s="1">
        <f>SUM(E320:E321)</f>
        <v>210468.4</v>
      </c>
      <c r="F324" s="1">
        <f>SUM(F320:F321)</f>
        <v>1114240.9</v>
      </c>
      <c r="G324" s="1">
        <f>SUM(G320:G321)</f>
        <v>234794.69999999998</v>
      </c>
      <c r="H324" s="1">
        <f>SUM(H320:H321)</f>
        <v>229650.6</v>
      </c>
      <c r="I324" s="1">
        <f t="shared" si="20"/>
        <v>-5144.099999999977</v>
      </c>
      <c r="J324" s="1">
        <f t="shared" si="23"/>
        <v>97.80910727541978</v>
      </c>
      <c r="K324" s="1">
        <f t="shared" si="24"/>
        <v>20.610498142726588</v>
      </c>
      <c r="L324" s="1">
        <f t="shared" si="21"/>
        <v>19182.20000000001</v>
      </c>
      <c r="M324" s="1">
        <f t="shared" si="22"/>
        <v>109.11405227578108</v>
      </c>
    </row>
    <row r="325" spans="1:13" s="2" customFormat="1" ht="30.75">
      <c r="A325" s="90"/>
      <c r="B325" s="90"/>
      <c r="C325" s="63"/>
      <c r="D325" s="48" t="s">
        <v>29</v>
      </c>
      <c r="E325" s="1">
        <f>E326-E318</f>
        <v>223657.3</v>
      </c>
      <c r="F325" s="1">
        <f>F326-F318</f>
        <v>1149016.7</v>
      </c>
      <c r="G325" s="1">
        <f>G326-G318</f>
        <v>267820.19999999995</v>
      </c>
      <c r="H325" s="1">
        <f>H326-H318</f>
        <v>263059.8</v>
      </c>
      <c r="I325" s="1">
        <f t="shared" si="20"/>
        <v>-4760.399999999965</v>
      </c>
      <c r="J325" s="1">
        <f t="shared" si="23"/>
        <v>98.22253885255856</v>
      </c>
      <c r="K325" s="1">
        <f t="shared" si="24"/>
        <v>22.894340874244907</v>
      </c>
      <c r="L325" s="1">
        <f t="shared" si="21"/>
        <v>39402.5</v>
      </c>
      <c r="M325" s="1">
        <f t="shared" si="22"/>
        <v>117.61735476552744</v>
      </c>
    </row>
    <row r="326" spans="1:13" s="2" customFormat="1" ht="15">
      <c r="A326" s="91"/>
      <c r="B326" s="91"/>
      <c r="C326" s="63"/>
      <c r="D326" s="48" t="s">
        <v>44</v>
      </c>
      <c r="E326" s="1">
        <f>E319+E324</f>
        <v>223657.3</v>
      </c>
      <c r="F326" s="1">
        <f>F319+F324</f>
        <v>1149016.7</v>
      </c>
      <c r="G326" s="1">
        <f>G319+G324</f>
        <v>267820.19999999995</v>
      </c>
      <c r="H326" s="1">
        <f>H319+H324</f>
        <v>262594.5</v>
      </c>
      <c r="I326" s="1">
        <f t="shared" si="20"/>
        <v>-5225.699999999953</v>
      </c>
      <c r="J326" s="1">
        <f t="shared" si="23"/>
        <v>98.04880289089472</v>
      </c>
      <c r="K326" s="1">
        <f t="shared" si="24"/>
        <v>22.853845379270815</v>
      </c>
      <c r="L326" s="1">
        <f t="shared" si="21"/>
        <v>38937.20000000001</v>
      </c>
      <c r="M326" s="1">
        <f t="shared" si="22"/>
        <v>117.4093132663231</v>
      </c>
    </row>
    <row r="327" spans="1:13" s="2" customFormat="1" ht="31.5" customHeight="1">
      <c r="A327" s="89" t="s">
        <v>80</v>
      </c>
      <c r="B327" s="89" t="s">
        <v>236</v>
      </c>
      <c r="C327" s="59" t="s">
        <v>94</v>
      </c>
      <c r="D327" s="27" t="s">
        <v>95</v>
      </c>
      <c r="E327" s="11">
        <v>246.5</v>
      </c>
      <c r="F327" s="11">
        <v>265</v>
      </c>
      <c r="G327" s="11">
        <v>104</v>
      </c>
      <c r="H327" s="11">
        <v>99</v>
      </c>
      <c r="I327" s="11">
        <f aca="true" t="shared" si="25" ref="I327:I390">H327-G327</f>
        <v>-5</v>
      </c>
      <c r="J327" s="11">
        <f aca="true" t="shared" si="26" ref="J327:J386">H327/G327*100</f>
        <v>95.1923076923077</v>
      </c>
      <c r="K327" s="11">
        <f aca="true" t="shared" si="27" ref="K327:K386">H327/F327*100</f>
        <v>37.35849056603773</v>
      </c>
      <c r="L327" s="11">
        <f aca="true" t="shared" si="28" ref="L327:L390">H327-E327</f>
        <v>-147.5</v>
      </c>
      <c r="M327" s="11">
        <f aca="true" t="shared" si="29" ref="M327:M390">H327/E327*100</f>
        <v>40.16227180527384</v>
      </c>
    </row>
    <row r="328" spans="1:13" s="2" customFormat="1" ht="46.5">
      <c r="A328" s="90"/>
      <c r="B328" s="90"/>
      <c r="C328" s="62" t="s">
        <v>10</v>
      </c>
      <c r="D328" s="27" t="s">
        <v>97</v>
      </c>
      <c r="E328" s="11">
        <v>76248.2</v>
      </c>
      <c r="F328" s="11">
        <v>96942.1</v>
      </c>
      <c r="G328" s="11">
        <v>46946.5</v>
      </c>
      <c r="H328" s="11">
        <v>27507.8</v>
      </c>
      <c r="I328" s="11">
        <f t="shared" si="25"/>
        <v>-19438.7</v>
      </c>
      <c r="J328" s="11">
        <f t="shared" si="26"/>
        <v>58.59393138998647</v>
      </c>
      <c r="K328" s="11">
        <f t="shared" si="27"/>
        <v>28.37549423831338</v>
      </c>
      <c r="L328" s="11">
        <f t="shared" si="28"/>
        <v>-48740.399999999994</v>
      </c>
      <c r="M328" s="11">
        <f t="shared" si="29"/>
        <v>36.07665492431297</v>
      </c>
    </row>
    <row r="329" spans="1:13" s="2" customFormat="1" ht="31.5" customHeight="1" hidden="1">
      <c r="A329" s="90"/>
      <c r="B329" s="90"/>
      <c r="C329" s="59" t="s">
        <v>152</v>
      </c>
      <c r="D329" s="27" t="s">
        <v>153</v>
      </c>
      <c r="E329" s="11"/>
      <c r="F329" s="1"/>
      <c r="G329" s="1"/>
      <c r="H329" s="11"/>
      <c r="I329" s="11">
        <f t="shared" si="25"/>
        <v>0</v>
      </c>
      <c r="J329" s="11" t="e">
        <f t="shared" si="26"/>
        <v>#DIV/0!</v>
      </c>
      <c r="K329" s="11" t="e">
        <f t="shared" si="27"/>
        <v>#DIV/0!</v>
      </c>
      <c r="L329" s="11">
        <f t="shared" si="28"/>
        <v>0</v>
      </c>
      <c r="M329" s="11" t="e">
        <f t="shared" si="29"/>
        <v>#DIV/0!</v>
      </c>
    </row>
    <row r="330" spans="1:13" s="2" customFormat="1" ht="15">
      <c r="A330" s="90"/>
      <c r="B330" s="90"/>
      <c r="C330" s="59" t="s">
        <v>13</v>
      </c>
      <c r="D330" s="27" t="s">
        <v>14</v>
      </c>
      <c r="E330" s="11">
        <f>E333+E332+E331</f>
        <v>155.3</v>
      </c>
      <c r="F330" s="11">
        <f>F333+F332+F331</f>
        <v>0</v>
      </c>
      <c r="G330" s="11">
        <f>G333+G332+G331</f>
        <v>0</v>
      </c>
      <c r="H330" s="11">
        <f>H333+H332+H331</f>
        <v>156</v>
      </c>
      <c r="I330" s="11">
        <f t="shared" si="25"/>
        <v>156</v>
      </c>
      <c r="J330" s="11"/>
      <c r="K330" s="11"/>
      <c r="L330" s="11">
        <f t="shared" si="28"/>
        <v>0.6999999999999886</v>
      </c>
      <c r="M330" s="11">
        <f t="shared" si="29"/>
        <v>100.4507405022537</v>
      </c>
    </row>
    <row r="331" spans="1:13" s="2" customFormat="1" ht="63" customHeight="1" hidden="1">
      <c r="A331" s="90"/>
      <c r="B331" s="90"/>
      <c r="C331" s="59" t="s">
        <v>42</v>
      </c>
      <c r="D331" s="29" t="s">
        <v>43</v>
      </c>
      <c r="E331" s="11"/>
      <c r="F331" s="11"/>
      <c r="G331" s="11"/>
      <c r="H331" s="11">
        <v>135.5</v>
      </c>
      <c r="I331" s="11">
        <f t="shared" si="25"/>
        <v>135.5</v>
      </c>
      <c r="J331" s="11"/>
      <c r="K331" s="11"/>
      <c r="L331" s="11">
        <f t="shared" si="28"/>
        <v>135.5</v>
      </c>
      <c r="M331" s="11" t="e">
        <f t="shared" si="29"/>
        <v>#DIV/0!</v>
      </c>
    </row>
    <row r="332" spans="1:13" s="2" customFormat="1" ht="47.25" customHeight="1" hidden="1">
      <c r="A332" s="90"/>
      <c r="B332" s="90"/>
      <c r="C332" s="62" t="s">
        <v>194</v>
      </c>
      <c r="D332" s="27" t="s">
        <v>195</v>
      </c>
      <c r="E332" s="11">
        <v>55.5</v>
      </c>
      <c r="F332" s="11"/>
      <c r="G332" s="11"/>
      <c r="H332" s="11">
        <v>20.5</v>
      </c>
      <c r="I332" s="11">
        <f t="shared" si="25"/>
        <v>20.5</v>
      </c>
      <c r="J332" s="11"/>
      <c r="K332" s="11"/>
      <c r="L332" s="11">
        <f t="shared" si="28"/>
        <v>-35</v>
      </c>
      <c r="M332" s="11">
        <f t="shared" si="29"/>
        <v>36.93693693693694</v>
      </c>
    </row>
    <row r="333" spans="1:13" s="2" customFormat="1" ht="47.25" customHeight="1" hidden="1">
      <c r="A333" s="90"/>
      <c r="B333" s="90"/>
      <c r="C333" s="62" t="s">
        <v>15</v>
      </c>
      <c r="D333" s="27" t="s">
        <v>16</v>
      </c>
      <c r="E333" s="11">
        <v>99.8</v>
      </c>
      <c r="F333" s="1"/>
      <c r="G333" s="1"/>
      <c r="H333" s="11"/>
      <c r="I333" s="11">
        <f t="shared" si="25"/>
        <v>0</v>
      </c>
      <c r="J333" s="11"/>
      <c r="K333" s="11"/>
      <c r="L333" s="11">
        <f t="shared" si="28"/>
        <v>-99.8</v>
      </c>
      <c r="M333" s="11">
        <f t="shared" si="29"/>
        <v>0</v>
      </c>
    </row>
    <row r="334" spans="1:13" s="2" customFormat="1" ht="15.75" customHeight="1">
      <c r="A334" s="90"/>
      <c r="B334" s="90"/>
      <c r="C334" s="59" t="s">
        <v>17</v>
      </c>
      <c r="D334" s="27" t="s">
        <v>18</v>
      </c>
      <c r="E334" s="11">
        <v>-4.2</v>
      </c>
      <c r="F334" s="1"/>
      <c r="G334" s="1"/>
      <c r="H334" s="11"/>
      <c r="I334" s="11">
        <f t="shared" si="25"/>
        <v>0</v>
      </c>
      <c r="J334" s="11"/>
      <c r="K334" s="11"/>
      <c r="L334" s="11">
        <f t="shared" si="28"/>
        <v>4.2</v>
      </c>
      <c r="M334" s="11">
        <f t="shared" si="29"/>
        <v>0</v>
      </c>
    </row>
    <row r="335" spans="1:13" s="2" customFormat="1" ht="15.75" customHeight="1">
      <c r="A335" s="90"/>
      <c r="B335" s="90"/>
      <c r="C335" s="59" t="s">
        <v>19</v>
      </c>
      <c r="D335" s="27" t="s">
        <v>20</v>
      </c>
      <c r="E335" s="11">
        <v>10137.9</v>
      </c>
      <c r="F335" s="11">
        <v>20911.7</v>
      </c>
      <c r="G335" s="11">
        <v>5912.1</v>
      </c>
      <c r="H335" s="11">
        <v>10352.8</v>
      </c>
      <c r="I335" s="11">
        <f t="shared" si="25"/>
        <v>4440.699999999999</v>
      </c>
      <c r="J335" s="11">
        <f t="shared" si="26"/>
        <v>175.11205832107032</v>
      </c>
      <c r="K335" s="11">
        <f t="shared" si="27"/>
        <v>49.50721366507744</v>
      </c>
      <c r="L335" s="11">
        <f t="shared" si="28"/>
        <v>214.89999999999964</v>
      </c>
      <c r="M335" s="11">
        <f t="shared" si="29"/>
        <v>102.11976839384882</v>
      </c>
    </row>
    <row r="336" spans="1:13" s="2" customFormat="1" ht="15.75" customHeight="1">
      <c r="A336" s="90"/>
      <c r="B336" s="90"/>
      <c r="C336" s="59" t="s">
        <v>22</v>
      </c>
      <c r="D336" s="27" t="s">
        <v>75</v>
      </c>
      <c r="E336" s="11"/>
      <c r="F336" s="11">
        <v>11673.3</v>
      </c>
      <c r="G336" s="11">
        <v>11673.3</v>
      </c>
      <c r="H336" s="11">
        <v>11673.3</v>
      </c>
      <c r="I336" s="11">
        <f t="shared" si="25"/>
        <v>0</v>
      </c>
      <c r="J336" s="11">
        <f t="shared" si="26"/>
        <v>100</v>
      </c>
      <c r="K336" s="11">
        <f t="shared" si="27"/>
        <v>100</v>
      </c>
      <c r="L336" s="11">
        <f t="shared" si="28"/>
        <v>11673.3</v>
      </c>
      <c r="M336" s="11"/>
    </row>
    <row r="337" spans="1:13" s="2" customFormat="1" ht="15.75" customHeight="1" hidden="1">
      <c r="A337" s="90"/>
      <c r="B337" s="90"/>
      <c r="C337" s="59" t="s">
        <v>36</v>
      </c>
      <c r="D337" s="27" t="s">
        <v>37</v>
      </c>
      <c r="E337" s="11"/>
      <c r="F337" s="11"/>
      <c r="G337" s="11"/>
      <c r="H337" s="11"/>
      <c r="I337" s="11">
        <f t="shared" si="25"/>
        <v>0</v>
      </c>
      <c r="J337" s="11" t="e">
        <f t="shared" si="26"/>
        <v>#DIV/0!</v>
      </c>
      <c r="K337" s="11" t="e">
        <f t="shared" si="27"/>
        <v>#DIV/0!</v>
      </c>
      <c r="L337" s="11">
        <f t="shared" si="28"/>
        <v>0</v>
      </c>
      <c r="M337" s="11" t="e">
        <f t="shared" si="29"/>
        <v>#DIV/0!</v>
      </c>
    </row>
    <row r="338" spans="1:13" s="2" customFormat="1" ht="15.75" customHeight="1" hidden="1">
      <c r="A338" s="90"/>
      <c r="B338" s="90"/>
      <c r="C338" s="59" t="s">
        <v>26</v>
      </c>
      <c r="D338" s="27" t="s">
        <v>21</v>
      </c>
      <c r="E338" s="11"/>
      <c r="F338" s="11"/>
      <c r="G338" s="11"/>
      <c r="H338" s="11"/>
      <c r="I338" s="11">
        <f t="shared" si="25"/>
        <v>0</v>
      </c>
      <c r="J338" s="11" t="e">
        <f t="shared" si="26"/>
        <v>#DIV/0!</v>
      </c>
      <c r="K338" s="11" t="e">
        <f t="shared" si="27"/>
        <v>#DIV/0!</v>
      </c>
      <c r="L338" s="11">
        <f t="shared" si="28"/>
        <v>0</v>
      </c>
      <c r="M338" s="11" t="e">
        <f t="shared" si="29"/>
        <v>#DIV/0!</v>
      </c>
    </row>
    <row r="339" spans="1:13" s="2" customFormat="1" ht="15">
      <c r="A339" s="90"/>
      <c r="B339" s="90"/>
      <c r="C339" s="63"/>
      <c r="D339" s="48" t="s">
        <v>27</v>
      </c>
      <c r="E339" s="1">
        <f>SUM(E327:E330,E334:E338)</f>
        <v>86783.7</v>
      </c>
      <c r="F339" s="1">
        <f>SUM(F327:F330,F334:F338)</f>
        <v>129792.1</v>
      </c>
      <c r="G339" s="1">
        <f>SUM(G327:G330,G334:G338)</f>
        <v>64635.899999999994</v>
      </c>
      <c r="H339" s="1">
        <f>SUM(H327:H330,H334:H338)</f>
        <v>49788.899999999994</v>
      </c>
      <c r="I339" s="1">
        <f t="shared" si="25"/>
        <v>-14847</v>
      </c>
      <c r="J339" s="1">
        <f t="shared" si="26"/>
        <v>77.02979304070958</v>
      </c>
      <c r="K339" s="1">
        <f t="shared" si="27"/>
        <v>38.360501139899874</v>
      </c>
      <c r="L339" s="1">
        <f t="shared" si="28"/>
        <v>-36994.8</v>
      </c>
      <c r="M339" s="1">
        <f t="shared" si="29"/>
        <v>57.37125750572976</v>
      </c>
    </row>
    <row r="340" spans="1:13" ht="15">
      <c r="A340" s="90"/>
      <c r="B340" s="90"/>
      <c r="C340" s="59" t="s">
        <v>81</v>
      </c>
      <c r="D340" s="27" t="s">
        <v>82</v>
      </c>
      <c r="E340" s="11">
        <v>2544121.9</v>
      </c>
      <c r="F340" s="17">
        <v>6748120.9</v>
      </c>
      <c r="G340" s="17">
        <v>2533594</v>
      </c>
      <c r="H340" s="11">
        <v>2486903.1</v>
      </c>
      <c r="I340" s="11">
        <f t="shared" si="25"/>
        <v>-46690.89999999991</v>
      </c>
      <c r="J340" s="11">
        <f t="shared" si="26"/>
        <v>98.15712777974687</v>
      </c>
      <c r="K340" s="11">
        <f t="shared" si="27"/>
        <v>36.853268292807265</v>
      </c>
      <c r="L340" s="11">
        <f t="shared" si="28"/>
        <v>-57218.799999999814</v>
      </c>
      <c r="M340" s="11">
        <f t="shared" si="29"/>
        <v>97.75094110073893</v>
      </c>
    </row>
    <row r="341" spans="1:13" ht="15">
      <c r="A341" s="90"/>
      <c r="B341" s="90"/>
      <c r="C341" s="59" t="s">
        <v>137</v>
      </c>
      <c r="D341" s="27" t="s">
        <v>136</v>
      </c>
      <c r="E341" s="11">
        <v>251649.6</v>
      </c>
      <c r="F341" s="11">
        <v>573972</v>
      </c>
      <c r="G341" s="11">
        <v>271303.5</v>
      </c>
      <c r="H341" s="11">
        <v>268997.4</v>
      </c>
      <c r="I341" s="11">
        <f t="shared" si="25"/>
        <v>-2306.0999999999767</v>
      </c>
      <c r="J341" s="11">
        <f t="shared" si="26"/>
        <v>99.14999253603438</v>
      </c>
      <c r="K341" s="11">
        <f t="shared" si="27"/>
        <v>46.8659446802283</v>
      </c>
      <c r="L341" s="11">
        <f t="shared" si="28"/>
        <v>17347.800000000017</v>
      </c>
      <c r="M341" s="11">
        <f t="shared" si="29"/>
        <v>106.89363305167186</v>
      </c>
    </row>
    <row r="342" spans="1:13" ht="15">
      <c r="A342" s="90"/>
      <c r="B342" s="90"/>
      <c r="C342" s="59" t="s">
        <v>138</v>
      </c>
      <c r="D342" s="27" t="s">
        <v>98</v>
      </c>
      <c r="E342" s="11">
        <v>1223.1</v>
      </c>
      <c r="F342" s="11">
        <v>2077.4</v>
      </c>
      <c r="G342" s="11">
        <v>1408</v>
      </c>
      <c r="H342" s="11">
        <v>716.3</v>
      </c>
      <c r="I342" s="11">
        <f t="shared" si="25"/>
        <v>-691.7</v>
      </c>
      <c r="J342" s="11">
        <f t="shared" si="26"/>
        <v>50.87357954545454</v>
      </c>
      <c r="K342" s="11">
        <f t="shared" si="27"/>
        <v>34.48060075093867</v>
      </c>
      <c r="L342" s="11">
        <f t="shared" si="28"/>
        <v>-506.79999999999995</v>
      </c>
      <c r="M342" s="11">
        <f t="shared" si="29"/>
        <v>58.56430381816695</v>
      </c>
    </row>
    <row r="343" spans="1:13" ht="30.75">
      <c r="A343" s="90"/>
      <c r="B343" s="90"/>
      <c r="C343" s="59" t="s">
        <v>178</v>
      </c>
      <c r="D343" s="28" t="s">
        <v>179</v>
      </c>
      <c r="E343" s="11">
        <v>10283.9</v>
      </c>
      <c r="F343" s="11">
        <v>19743.7</v>
      </c>
      <c r="G343" s="11">
        <v>8588.9</v>
      </c>
      <c r="H343" s="11">
        <v>7776.6</v>
      </c>
      <c r="I343" s="11">
        <f t="shared" si="25"/>
        <v>-812.2999999999993</v>
      </c>
      <c r="J343" s="11">
        <f t="shared" si="26"/>
        <v>90.54244431766584</v>
      </c>
      <c r="K343" s="11">
        <f t="shared" si="27"/>
        <v>39.38775406838637</v>
      </c>
      <c r="L343" s="11">
        <f t="shared" si="28"/>
        <v>-2507.2999999999993</v>
      </c>
      <c r="M343" s="11">
        <f t="shared" si="29"/>
        <v>75.61917171501085</v>
      </c>
    </row>
    <row r="344" spans="1:13" ht="15">
      <c r="A344" s="90"/>
      <c r="B344" s="90"/>
      <c r="C344" s="59" t="s">
        <v>13</v>
      </c>
      <c r="D344" s="27" t="s">
        <v>14</v>
      </c>
      <c r="E344" s="11">
        <f>SUM(E345:E350)</f>
        <v>10410.6</v>
      </c>
      <c r="F344" s="11">
        <f>SUM(F345:F350)</f>
        <v>24117.5</v>
      </c>
      <c r="G344" s="11">
        <f>SUM(G345:G350)</f>
        <v>9546.1</v>
      </c>
      <c r="H344" s="11">
        <f>SUM(H345:H350)</f>
        <v>9852.099999999999</v>
      </c>
      <c r="I344" s="11">
        <f t="shared" si="25"/>
        <v>305.9999999999982</v>
      </c>
      <c r="J344" s="11">
        <f t="shared" si="26"/>
        <v>103.20549753302394</v>
      </c>
      <c r="K344" s="11">
        <f t="shared" si="27"/>
        <v>40.85041981963304</v>
      </c>
      <c r="L344" s="11">
        <f t="shared" si="28"/>
        <v>-558.5000000000018</v>
      </c>
      <c r="M344" s="11">
        <f t="shared" si="29"/>
        <v>94.6352755845004</v>
      </c>
    </row>
    <row r="345" spans="1:13" ht="78.75" customHeight="1" hidden="1">
      <c r="A345" s="90"/>
      <c r="B345" s="90"/>
      <c r="C345" s="62" t="s">
        <v>83</v>
      </c>
      <c r="D345" s="27" t="s">
        <v>84</v>
      </c>
      <c r="E345" s="11">
        <v>1426</v>
      </c>
      <c r="F345" s="11">
        <v>4000</v>
      </c>
      <c r="G345" s="11">
        <v>1680</v>
      </c>
      <c r="H345" s="11">
        <v>708.5</v>
      </c>
      <c r="I345" s="11">
        <f t="shared" si="25"/>
        <v>-971.5</v>
      </c>
      <c r="J345" s="11">
        <f t="shared" si="26"/>
        <v>42.17261904761905</v>
      </c>
      <c r="K345" s="11">
        <f t="shared" si="27"/>
        <v>17.712500000000002</v>
      </c>
      <c r="L345" s="11">
        <f t="shared" si="28"/>
        <v>-717.5</v>
      </c>
      <c r="M345" s="11">
        <f t="shared" si="29"/>
        <v>49.684431977559605</v>
      </c>
    </row>
    <row r="346" spans="1:13" ht="63" customHeight="1" hidden="1">
      <c r="A346" s="90"/>
      <c r="B346" s="90"/>
      <c r="C346" s="62" t="s">
        <v>85</v>
      </c>
      <c r="D346" s="27" t="s">
        <v>86</v>
      </c>
      <c r="E346" s="11">
        <v>856.3</v>
      </c>
      <c r="F346" s="11">
        <v>1000</v>
      </c>
      <c r="G346" s="11">
        <v>422.5</v>
      </c>
      <c r="H346" s="11">
        <v>623.8</v>
      </c>
      <c r="I346" s="11">
        <f t="shared" si="25"/>
        <v>201.29999999999995</v>
      </c>
      <c r="J346" s="11">
        <f t="shared" si="26"/>
        <v>147.64497041420117</v>
      </c>
      <c r="K346" s="11">
        <f t="shared" si="27"/>
        <v>62.37999999999999</v>
      </c>
      <c r="L346" s="11">
        <f t="shared" si="28"/>
        <v>-232.5</v>
      </c>
      <c r="M346" s="11">
        <f t="shared" si="29"/>
        <v>72.84830082914866</v>
      </c>
    </row>
    <row r="347" spans="1:13" ht="63" customHeight="1" hidden="1">
      <c r="A347" s="90"/>
      <c r="B347" s="90"/>
      <c r="C347" s="62" t="s">
        <v>187</v>
      </c>
      <c r="D347" s="27" t="s">
        <v>186</v>
      </c>
      <c r="E347" s="11">
        <v>80</v>
      </c>
      <c r="F347" s="11">
        <v>190</v>
      </c>
      <c r="G347" s="11">
        <v>71.1</v>
      </c>
      <c r="H347" s="11">
        <v>207.9</v>
      </c>
      <c r="I347" s="11">
        <f t="shared" si="25"/>
        <v>136.8</v>
      </c>
      <c r="J347" s="11">
        <f t="shared" si="26"/>
        <v>292.4050632911393</v>
      </c>
      <c r="K347" s="11">
        <f t="shared" si="27"/>
        <v>109.42105263157896</v>
      </c>
      <c r="L347" s="11">
        <f t="shared" si="28"/>
        <v>127.9</v>
      </c>
      <c r="M347" s="11">
        <f t="shared" si="29"/>
        <v>259.875</v>
      </c>
    </row>
    <row r="348" spans="1:13" ht="63" customHeight="1" hidden="1">
      <c r="A348" s="90"/>
      <c r="B348" s="90"/>
      <c r="C348" s="62" t="s">
        <v>99</v>
      </c>
      <c r="D348" s="27" t="s">
        <v>100</v>
      </c>
      <c r="E348" s="11">
        <v>4332</v>
      </c>
      <c r="F348" s="11">
        <v>10700</v>
      </c>
      <c r="G348" s="11">
        <v>4300</v>
      </c>
      <c r="H348" s="11">
        <v>4428.4</v>
      </c>
      <c r="I348" s="11">
        <f t="shared" si="25"/>
        <v>128.39999999999964</v>
      </c>
      <c r="J348" s="11">
        <f t="shared" si="26"/>
        <v>102.9860465116279</v>
      </c>
      <c r="K348" s="11">
        <f t="shared" si="27"/>
        <v>41.38691588785046</v>
      </c>
      <c r="L348" s="11">
        <f t="shared" si="28"/>
        <v>96.39999999999964</v>
      </c>
      <c r="M348" s="11">
        <f t="shared" si="29"/>
        <v>102.2253000923361</v>
      </c>
    </row>
    <row r="349" spans="1:13" ht="78.75" customHeight="1" hidden="1">
      <c r="A349" s="90"/>
      <c r="B349" s="90"/>
      <c r="C349" s="62" t="s">
        <v>147</v>
      </c>
      <c r="D349" s="27" t="s">
        <v>148</v>
      </c>
      <c r="E349" s="11"/>
      <c r="F349" s="11"/>
      <c r="G349" s="11"/>
      <c r="H349" s="11"/>
      <c r="I349" s="11">
        <f t="shared" si="25"/>
        <v>0</v>
      </c>
      <c r="J349" s="11" t="e">
        <f t="shared" si="26"/>
        <v>#DIV/0!</v>
      </c>
      <c r="K349" s="11" t="e">
        <f t="shared" si="27"/>
        <v>#DIV/0!</v>
      </c>
      <c r="L349" s="11">
        <f t="shared" si="28"/>
        <v>0</v>
      </c>
      <c r="M349" s="11" t="e">
        <f t="shared" si="29"/>
        <v>#DIV/0!</v>
      </c>
    </row>
    <row r="350" spans="1:13" ht="47.25" customHeight="1" hidden="1">
      <c r="A350" s="90"/>
      <c r="B350" s="90"/>
      <c r="C350" s="62" t="s">
        <v>15</v>
      </c>
      <c r="D350" s="27" t="s">
        <v>16</v>
      </c>
      <c r="E350" s="11">
        <f>1724.9+1991.4</f>
        <v>3716.3</v>
      </c>
      <c r="F350" s="11">
        <f>3327.5+4900</f>
        <v>8227.5</v>
      </c>
      <c r="G350" s="11">
        <v>3072.5</v>
      </c>
      <c r="H350" s="11">
        <v>3883.5</v>
      </c>
      <c r="I350" s="11">
        <f t="shared" si="25"/>
        <v>811</v>
      </c>
      <c r="J350" s="11">
        <f t="shared" si="26"/>
        <v>126.39544344995932</v>
      </c>
      <c r="K350" s="11">
        <f t="shared" si="27"/>
        <v>47.201458523245215</v>
      </c>
      <c r="L350" s="11">
        <f t="shared" si="28"/>
        <v>167.19999999999982</v>
      </c>
      <c r="M350" s="11">
        <f t="shared" si="29"/>
        <v>104.49909856577779</v>
      </c>
    </row>
    <row r="351" spans="1:13" s="2" customFormat="1" ht="15">
      <c r="A351" s="90"/>
      <c r="B351" s="90"/>
      <c r="C351" s="67"/>
      <c r="D351" s="48" t="s">
        <v>28</v>
      </c>
      <c r="E351" s="1">
        <f>SUM(E340:E350)-E344</f>
        <v>2817689.0999999996</v>
      </c>
      <c r="F351" s="1">
        <f>SUM(F340:F350)-F344</f>
        <v>7368031.500000001</v>
      </c>
      <c r="G351" s="1">
        <f>SUM(G340:G350)-G344</f>
        <v>2824440.5</v>
      </c>
      <c r="H351" s="1">
        <f>SUM(H340:H350)-H344</f>
        <v>2774245.4999999995</v>
      </c>
      <c r="I351" s="1">
        <f t="shared" si="25"/>
        <v>-50195.000000000466</v>
      </c>
      <c r="J351" s="1">
        <f t="shared" si="26"/>
        <v>98.2228338674509</v>
      </c>
      <c r="K351" s="1">
        <f t="shared" si="27"/>
        <v>37.65246524801094</v>
      </c>
      <c r="L351" s="1">
        <f t="shared" si="28"/>
        <v>-43443.60000000009</v>
      </c>
      <c r="M351" s="1">
        <f t="shared" si="29"/>
        <v>98.45818333896383</v>
      </c>
    </row>
    <row r="352" spans="1:13" s="2" customFormat="1" ht="31.5" customHeight="1" hidden="1">
      <c r="A352" s="90"/>
      <c r="B352" s="90"/>
      <c r="C352" s="67"/>
      <c r="D352" s="48" t="s">
        <v>29</v>
      </c>
      <c r="E352" s="1">
        <f>E353-E338</f>
        <v>2904472.8</v>
      </c>
      <c r="F352" s="1">
        <f>F353-F338</f>
        <v>7497823.600000001</v>
      </c>
      <c r="G352" s="1">
        <f>G353-G338</f>
        <v>2889076.4</v>
      </c>
      <c r="H352" s="1">
        <f>H353-H338</f>
        <v>2824034.3999999994</v>
      </c>
      <c r="I352" s="1">
        <f t="shared" si="25"/>
        <v>-65042.000000000466</v>
      </c>
      <c r="J352" s="1">
        <f t="shared" si="26"/>
        <v>97.74869228103485</v>
      </c>
      <c r="K352" s="1">
        <f t="shared" si="27"/>
        <v>37.664721800070076</v>
      </c>
      <c r="L352" s="1">
        <f t="shared" si="28"/>
        <v>-80438.40000000037</v>
      </c>
      <c r="M352" s="1">
        <f t="shared" si="29"/>
        <v>97.23053354123336</v>
      </c>
    </row>
    <row r="353" spans="1:13" s="2" customFormat="1" ht="15">
      <c r="A353" s="91"/>
      <c r="B353" s="91"/>
      <c r="C353" s="63"/>
      <c r="D353" s="48" t="s">
        <v>44</v>
      </c>
      <c r="E353" s="1">
        <f>E339+E351</f>
        <v>2904472.8</v>
      </c>
      <c r="F353" s="1">
        <f>F339+F351</f>
        <v>7497823.600000001</v>
      </c>
      <c r="G353" s="1">
        <f>G339+G351</f>
        <v>2889076.4</v>
      </c>
      <c r="H353" s="1">
        <f>H339+H351</f>
        <v>2824034.3999999994</v>
      </c>
      <c r="I353" s="1">
        <f t="shared" si="25"/>
        <v>-65042.000000000466</v>
      </c>
      <c r="J353" s="1">
        <f t="shared" si="26"/>
        <v>97.74869228103485</v>
      </c>
      <c r="K353" s="1">
        <f t="shared" si="27"/>
        <v>37.664721800070076</v>
      </c>
      <c r="L353" s="1">
        <f t="shared" si="28"/>
        <v>-80438.40000000037</v>
      </c>
      <c r="M353" s="1">
        <f t="shared" si="29"/>
        <v>97.23053354123336</v>
      </c>
    </row>
    <row r="354" spans="1:13" s="2" customFormat="1" ht="31.5" customHeight="1">
      <c r="A354" s="98">
        <v>955</v>
      </c>
      <c r="B354" s="89" t="s">
        <v>237</v>
      </c>
      <c r="C354" s="59" t="s">
        <v>152</v>
      </c>
      <c r="D354" s="28" t="s">
        <v>153</v>
      </c>
      <c r="E354" s="11">
        <v>193.9</v>
      </c>
      <c r="F354" s="1"/>
      <c r="G354" s="1"/>
      <c r="H354" s="11">
        <v>241.8</v>
      </c>
      <c r="I354" s="11">
        <f t="shared" si="25"/>
        <v>241.8</v>
      </c>
      <c r="J354" s="11"/>
      <c r="K354" s="11"/>
      <c r="L354" s="11">
        <f t="shared" si="28"/>
        <v>47.900000000000006</v>
      </c>
      <c r="M354" s="11">
        <f t="shared" si="29"/>
        <v>124.70345538937597</v>
      </c>
    </row>
    <row r="355" spans="1:13" s="2" customFormat="1" ht="15">
      <c r="A355" s="99"/>
      <c r="B355" s="90"/>
      <c r="C355" s="59" t="s">
        <v>17</v>
      </c>
      <c r="D355" s="27" t="s">
        <v>18</v>
      </c>
      <c r="E355" s="11">
        <v>-64.4</v>
      </c>
      <c r="F355" s="1"/>
      <c r="G355" s="1"/>
      <c r="H355" s="11"/>
      <c r="I355" s="11">
        <f t="shared" si="25"/>
        <v>0</v>
      </c>
      <c r="J355" s="11"/>
      <c r="K355" s="11"/>
      <c r="L355" s="11">
        <f t="shared" si="28"/>
        <v>64.4</v>
      </c>
      <c r="M355" s="11">
        <f t="shared" si="29"/>
        <v>0</v>
      </c>
    </row>
    <row r="356" spans="1:13" s="2" customFormat="1" ht="15.75" customHeight="1" hidden="1">
      <c r="A356" s="99"/>
      <c r="B356" s="90"/>
      <c r="C356" s="59" t="s">
        <v>19</v>
      </c>
      <c r="D356" s="27" t="s">
        <v>20</v>
      </c>
      <c r="E356" s="11"/>
      <c r="F356" s="11"/>
      <c r="G356" s="11"/>
      <c r="H356" s="11"/>
      <c r="I356" s="11">
        <f t="shared" si="25"/>
        <v>0</v>
      </c>
      <c r="J356" s="11" t="e">
        <f t="shared" si="26"/>
        <v>#DIV/0!</v>
      </c>
      <c r="K356" s="11" t="e">
        <f t="shared" si="27"/>
        <v>#DIV/0!</v>
      </c>
      <c r="L356" s="11">
        <f t="shared" si="28"/>
        <v>0</v>
      </c>
      <c r="M356" s="11" t="e">
        <f t="shared" si="29"/>
        <v>#DIV/0!</v>
      </c>
    </row>
    <row r="357" spans="1:13" ht="15.75" customHeight="1" hidden="1">
      <c r="A357" s="99"/>
      <c r="B357" s="90"/>
      <c r="C357" s="59" t="s">
        <v>22</v>
      </c>
      <c r="D357" s="27" t="s">
        <v>75</v>
      </c>
      <c r="E357" s="16"/>
      <c r="F357" s="16"/>
      <c r="G357" s="16"/>
      <c r="H357" s="16"/>
      <c r="I357" s="16">
        <f t="shared" si="25"/>
        <v>0</v>
      </c>
      <c r="J357" s="16" t="e">
        <f t="shared" si="26"/>
        <v>#DIV/0!</v>
      </c>
      <c r="K357" s="16" t="e">
        <f t="shared" si="27"/>
        <v>#DIV/0!</v>
      </c>
      <c r="L357" s="16">
        <f t="shared" si="28"/>
        <v>0</v>
      </c>
      <c r="M357" s="16" t="e">
        <f t="shared" si="29"/>
        <v>#DIV/0!</v>
      </c>
    </row>
    <row r="358" spans="1:13" ht="15">
      <c r="A358" s="99"/>
      <c r="B358" s="90"/>
      <c r="C358" s="59" t="s">
        <v>24</v>
      </c>
      <c r="D358" s="27" t="s">
        <v>62</v>
      </c>
      <c r="E358" s="11">
        <v>9200</v>
      </c>
      <c r="F358" s="11">
        <v>136390.5</v>
      </c>
      <c r="G358" s="11">
        <v>834.6</v>
      </c>
      <c r="H358" s="16">
        <v>834.6</v>
      </c>
      <c r="I358" s="16">
        <f t="shared" si="25"/>
        <v>0</v>
      </c>
      <c r="J358" s="16">
        <f t="shared" si="26"/>
        <v>100</v>
      </c>
      <c r="K358" s="16">
        <f t="shared" si="27"/>
        <v>0.611919451867982</v>
      </c>
      <c r="L358" s="16">
        <f t="shared" si="28"/>
        <v>-8365.4</v>
      </c>
      <c r="M358" s="16">
        <f t="shared" si="29"/>
        <v>9.071739130434784</v>
      </c>
    </row>
    <row r="359" spans="1:13" ht="15.75" customHeight="1" hidden="1">
      <c r="A359" s="99"/>
      <c r="B359" s="90"/>
      <c r="C359" s="59" t="s">
        <v>36</v>
      </c>
      <c r="D359" s="27" t="s">
        <v>37</v>
      </c>
      <c r="E359" s="16"/>
      <c r="F359" s="47"/>
      <c r="G359" s="47"/>
      <c r="H359" s="16"/>
      <c r="I359" s="16">
        <f t="shared" si="25"/>
        <v>0</v>
      </c>
      <c r="J359" s="16" t="e">
        <f t="shared" si="26"/>
        <v>#DIV/0!</v>
      </c>
      <c r="K359" s="16" t="e">
        <f t="shared" si="27"/>
        <v>#DIV/0!</v>
      </c>
      <c r="L359" s="16">
        <f t="shared" si="28"/>
        <v>0</v>
      </c>
      <c r="M359" s="16" t="e">
        <f t="shared" si="29"/>
        <v>#DIV/0!</v>
      </c>
    </row>
    <row r="360" spans="1:13" ht="15">
      <c r="A360" s="99"/>
      <c r="B360" s="90"/>
      <c r="C360" s="59" t="s">
        <v>26</v>
      </c>
      <c r="D360" s="27" t="s">
        <v>21</v>
      </c>
      <c r="E360" s="16">
        <v>-4794.1</v>
      </c>
      <c r="F360" s="16"/>
      <c r="G360" s="16"/>
      <c r="H360" s="16"/>
      <c r="I360" s="16">
        <f t="shared" si="25"/>
        <v>0</v>
      </c>
      <c r="J360" s="16"/>
      <c r="K360" s="16"/>
      <c r="L360" s="16">
        <f t="shared" si="28"/>
        <v>4794.1</v>
      </c>
      <c r="M360" s="16">
        <f t="shared" si="29"/>
        <v>0</v>
      </c>
    </row>
    <row r="361" spans="1:13" s="2" customFormat="1" ht="15">
      <c r="A361" s="99"/>
      <c r="B361" s="90"/>
      <c r="C361" s="63"/>
      <c r="D361" s="48" t="s">
        <v>27</v>
      </c>
      <c r="E361" s="3">
        <f>SUM(E354:E360)</f>
        <v>4535.4</v>
      </c>
      <c r="F361" s="3">
        <f>SUM(F354:F360)</f>
        <v>136390.5</v>
      </c>
      <c r="G361" s="3">
        <f>SUM(G354:G360)</f>
        <v>834.6</v>
      </c>
      <c r="H361" s="3">
        <f>SUM(H354:H360)</f>
        <v>1076.4</v>
      </c>
      <c r="I361" s="3">
        <f t="shared" si="25"/>
        <v>241.80000000000007</v>
      </c>
      <c r="J361" s="3">
        <f t="shared" si="26"/>
        <v>128.97196261682245</v>
      </c>
      <c r="K361" s="3">
        <f t="shared" si="27"/>
        <v>0.7892045267082386</v>
      </c>
      <c r="L361" s="3">
        <f t="shared" si="28"/>
        <v>-3458.9999999999995</v>
      </c>
      <c r="M361" s="3">
        <f t="shared" si="29"/>
        <v>23.733298055298324</v>
      </c>
    </row>
    <row r="362" spans="1:13" ht="15" hidden="1">
      <c r="A362" s="99"/>
      <c r="B362" s="90"/>
      <c r="C362" s="59" t="s">
        <v>13</v>
      </c>
      <c r="D362" s="27" t="s">
        <v>14</v>
      </c>
      <c r="E362" s="16">
        <f>E363</f>
        <v>0</v>
      </c>
      <c r="F362" s="16"/>
      <c r="G362" s="16"/>
      <c r="H362" s="16">
        <f>H363</f>
        <v>0</v>
      </c>
      <c r="I362" s="16">
        <f t="shared" si="25"/>
        <v>0</v>
      </c>
      <c r="J362" s="16" t="e">
        <f t="shared" si="26"/>
        <v>#DIV/0!</v>
      </c>
      <c r="K362" s="16" t="e">
        <f t="shared" si="27"/>
        <v>#DIV/0!</v>
      </c>
      <c r="L362" s="16">
        <f t="shared" si="28"/>
        <v>0</v>
      </c>
      <c r="M362" s="16" t="e">
        <f t="shared" si="29"/>
        <v>#DIV/0!</v>
      </c>
    </row>
    <row r="363" spans="1:13" ht="47.25" customHeight="1" hidden="1">
      <c r="A363" s="99"/>
      <c r="B363" s="90"/>
      <c r="C363" s="62" t="s">
        <v>15</v>
      </c>
      <c r="D363" s="27" t="s">
        <v>16</v>
      </c>
      <c r="E363" s="16"/>
      <c r="F363" s="16"/>
      <c r="G363" s="16"/>
      <c r="H363" s="16"/>
      <c r="I363" s="16">
        <f t="shared" si="25"/>
        <v>0</v>
      </c>
      <c r="J363" s="16" t="e">
        <f t="shared" si="26"/>
        <v>#DIV/0!</v>
      </c>
      <c r="K363" s="16" t="e">
        <f t="shared" si="27"/>
        <v>#DIV/0!</v>
      </c>
      <c r="L363" s="16">
        <f t="shared" si="28"/>
        <v>0</v>
      </c>
      <c r="M363" s="16" t="e">
        <f t="shared" si="29"/>
        <v>#DIV/0!</v>
      </c>
    </row>
    <row r="364" spans="1:13" ht="15" hidden="1">
      <c r="A364" s="99"/>
      <c r="B364" s="90"/>
      <c r="C364" s="59"/>
      <c r="D364" s="48" t="s">
        <v>28</v>
      </c>
      <c r="E364" s="3">
        <f>SUM(E362)</f>
        <v>0</v>
      </c>
      <c r="F364" s="3">
        <f>SUM(F362)</f>
        <v>0</v>
      </c>
      <c r="G364" s="3">
        <f>SUM(G362)</f>
        <v>0</v>
      </c>
      <c r="H364" s="3">
        <f>SUM(H362)</f>
        <v>0</v>
      </c>
      <c r="I364" s="3">
        <f t="shared" si="25"/>
        <v>0</v>
      </c>
      <c r="J364" s="3" t="e">
        <f t="shared" si="26"/>
        <v>#DIV/0!</v>
      </c>
      <c r="K364" s="3" t="e">
        <f t="shared" si="27"/>
        <v>#DIV/0!</v>
      </c>
      <c r="L364" s="3">
        <f t="shared" si="28"/>
        <v>0</v>
      </c>
      <c r="M364" s="3" t="e">
        <f t="shared" si="29"/>
        <v>#DIV/0!</v>
      </c>
    </row>
    <row r="365" spans="1:13" s="2" customFormat="1" ht="30.75">
      <c r="A365" s="99"/>
      <c r="B365" s="90"/>
      <c r="C365" s="63"/>
      <c r="D365" s="48" t="s">
        <v>29</v>
      </c>
      <c r="E365" s="3">
        <f>E366-E360</f>
        <v>9329.5</v>
      </c>
      <c r="F365" s="3">
        <f>F366-F360</f>
        <v>136390.5</v>
      </c>
      <c r="G365" s="3">
        <f>G366-G360</f>
        <v>834.6</v>
      </c>
      <c r="H365" s="3">
        <f>H366-H360</f>
        <v>1076.4</v>
      </c>
      <c r="I365" s="3">
        <f t="shared" si="25"/>
        <v>241.80000000000007</v>
      </c>
      <c r="J365" s="3">
        <f t="shared" si="26"/>
        <v>128.97196261682245</v>
      </c>
      <c r="K365" s="3">
        <f t="shared" si="27"/>
        <v>0.7892045267082386</v>
      </c>
      <c r="L365" s="3">
        <f t="shared" si="28"/>
        <v>-8253.1</v>
      </c>
      <c r="M365" s="3">
        <f t="shared" si="29"/>
        <v>11.537595798274292</v>
      </c>
    </row>
    <row r="366" spans="1:13" s="2" customFormat="1" ht="15">
      <c r="A366" s="100"/>
      <c r="B366" s="91"/>
      <c r="C366" s="61"/>
      <c r="D366" s="48" t="s">
        <v>44</v>
      </c>
      <c r="E366" s="3">
        <f>E361+E364</f>
        <v>4535.4</v>
      </c>
      <c r="F366" s="3">
        <f>F361+F364</f>
        <v>136390.5</v>
      </c>
      <c r="G366" s="3">
        <f>G361+G364</f>
        <v>834.6</v>
      </c>
      <c r="H366" s="3">
        <f>H361+H364</f>
        <v>1076.4</v>
      </c>
      <c r="I366" s="3">
        <f t="shared" si="25"/>
        <v>241.80000000000007</v>
      </c>
      <c r="J366" s="3">
        <f t="shared" si="26"/>
        <v>128.97196261682245</v>
      </c>
      <c r="K366" s="3">
        <f t="shared" si="27"/>
        <v>0.7892045267082386</v>
      </c>
      <c r="L366" s="3">
        <f t="shared" si="28"/>
        <v>-3458.9999999999995</v>
      </c>
      <c r="M366" s="3">
        <f t="shared" si="29"/>
        <v>23.733298055298324</v>
      </c>
    </row>
    <row r="367" spans="1:13" s="2" customFormat="1" ht="31.5" customHeight="1">
      <c r="A367" s="89" t="s">
        <v>87</v>
      </c>
      <c r="B367" s="89" t="s">
        <v>238</v>
      </c>
      <c r="C367" s="59" t="s">
        <v>158</v>
      </c>
      <c r="D367" s="28" t="s">
        <v>159</v>
      </c>
      <c r="E367" s="16">
        <v>311</v>
      </c>
      <c r="F367" s="16">
        <v>200</v>
      </c>
      <c r="G367" s="16">
        <v>100</v>
      </c>
      <c r="H367" s="16">
        <v>155</v>
      </c>
      <c r="I367" s="16">
        <f t="shared" si="25"/>
        <v>55</v>
      </c>
      <c r="J367" s="16">
        <f t="shared" si="26"/>
        <v>155</v>
      </c>
      <c r="K367" s="16">
        <f t="shared" si="27"/>
        <v>77.5</v>
      </c>
      <c r="L367" s="16">
        <f t="shared" si="28"/>
        <v>-156</v>
      </c>
      <c r="M367" s="16">
        <f t="shared" si="29"/>
        <v>49.839228295819936</v>
      </c>
    </row>
    <row r="368" spans="1:13" s="2" customFormat="1" ht="31.5" customHeight="1">
      <c r="A368" s="90"/>
      <c r="B368" s="90"/>
      <c r="C368" s="59" t="s">
        <v>152</v>
      </c>
      <c r="D368" s="28" t="s">
        <v>153</v>
      </c>
      <c r="E368" s="16"/>
      <c r="F368" s="16"/>
      <c r="G368" s="16"/>
      <c r="H368" s="16">
        <v>221.9</v>
      </c>
      <c r="I368" s="16">
        <f t="shared" si="25"/>
        <v>221.9</v>
      </c>
      <c r="J368" s="16"/>
      <c r="K368" s="16"/>
      <c r="L368" s="16">
        <f t="shared" si="28"/>
        <v>221.9</v>
      </c>
      <c r="M368" s="16"/>
    </row>
    <row r="369" spans="1:13" s="2" customFormat="1" ht="78" hidden="1">
      <c r="A369" s="90"/>
      <c r="B369" s="90"/>
      <c r="C369" s="62" t="s">
        <v>150</v>
      </c>
      <c r="D369" s="28" t="s">
        <v>170</v>
      </c>
      <c r="E369" s="16"/>
      <c r="F369" s="3"/>
      <c r="G369" s="3"/>
      <c r="H369" s="16"/>
      <c r="I369" s="16">
        <f t="shared" si="25"/>
        <v>0</v>
      </c>
      <c r="J369" s="16" t="e">
        <f t="shared" si="26"/>
        <v>#DIV/0!</v>
      </c>
      <c r="K369" s="16" t="e">
        <f t="shared" si="27"/>
        <v>#DIV/0!</v>
      </c>
      <c r="L369" s="16">
        <f t="shared" si="28"/>
        <v>0</v>
      </c>
      <c r="M369" s="16" t="e">
        <f t="shared" si="29"/>
        <v>#DIV/0!</v>
      </c>
    </row>
    <row r="370" spans="1:13" ht="15" hidden="1">
      <c r="A370" s="90"/>
      <c r="B370" s="90"/>
      <c r="C370" s="59" t="s">
        <v>13</v>
      </c>
      <c r="D370" s="27" t="s">
        <v>14</v>
      </c>
      <c r="E370" s="11">
        <f>E371</f>
        <v>0</v>
      </c>
      <c r="F370" s="11">
        <f>F371</f>
        <v>0</v>
      </c>
      <c r="G370" s="11">
        <f>G371</f>
        <v>0</v>
      </c>
      <c r="H370" s="11">
        <f>H371</f>
        <v>0</v>
      </c>
      <c r="I370" s="11">
        <f t="shared" si="25"/>
        <v>0</v>
      </c>
      <c r="J370" s="11" t="e">
        <f t="shared" si="26"/>
        <v>#DIV/0!</v>
      </c>
      <c r="K370" s="11" t="e">
        <f t="shared" si="27"/>
        <v>#DIV/0!</v>
      </c>
      <c r="L370" s="11">
        <f t="shared" si="28"/>
        <v>0</v>
      </c>
      <c r="M370" s="11" t="e">
        <f t="shared" si="29"/>
        <v>#DIV/0!</v>
      </c>
    </row>
    <row r="371" spans="1:13" ht="47.25" customHeight="1" hidden="1">
      <c r="A371" s="90"/>
      <c r="B371" s="90"/>
      <c r="C371" s="62" t="s">
        <v>15</v>
      </c>
      <c r="D371" s="27" t="s">
        <v>16</v>
      </c>
      <c r="E371" s="11"/>
      <c r="F371" s="11"/>
      <c r="G371" s="11"/>
      <c r="H371" s="11"/>
      <c r="I371" s="11">
        <f t="shared" si="25"/>
        <v>0</v>
      </c>
      <c r="J371" s="11" t="e">
        <f t="shared" si="26"/>
        <v>#DIV/0!</v>
      </c>
      <c r="K371" s="11" t="e">
        <f t="shared" si="27"/>
        <v>#DIV/0!</v>
      </c>
      <c r="L371" s="11">
        <f t="shared" si="28"/>
        <v>0</v>
      </c>
      <c r="M371" s="11" t="e">
        <f t="shared" si="29"/>
        <v>#DIV/0!</v>
      </c>
    </row>
    <row r="372" spans="1:13" ht="15.75" customHeight="1" hidden="1">
      <c r="A372" s="90"/>
      <c r="B372" s="90"/>
      <c r="C372" s="59" t="s">
        <v>17</v>
      </c>
      <c r="D372" s="27" t="s">
        <v>18</v>
      </c>
      <c r="E372" s="11"/>
      <c r="F372" s="11"/>
      <c r="G372" s="11"/>
      <c r="H372" s="11"/>
      <c r="I372" s="11">
        <f t="shared" si="25"/>
        <v>0</v>
      </c>
      <c r="J372" s="11" t="e">
        <f t="shared" si="26"/>
        <v>#DIV/0!</v>
      </c>
      <c r="K372" s="11" t="e">
        <f t="shared" si="27"/>
        <v>#DIV/0!</v>
      </c>
      <c r="L372" s="11">
        <f t="shared" si="28"/>
        <v>0</v>
      </c>
      <c r="M372" s="11" t="e">
        <f t="shared" si="29"/>
        <v>#DIV/0!</v>
      </c>
    </row>
    <row r="373" spans="1:13" ht="15" hidden="1">
      <c r="A373" s="90"/>
      <c r="B373" s="90"/>
      <c r="C373" s="59" t="s">
        <v>19</v>
      </c>
      <c r="D373" s="27" t="s">
        <v>20</v>
      </c>
      <c r="E373" s="11"/>
      <c r="F373" s="11"/>
      <c r="G373" s="11"/>
      <c r="H373" s="11"/>
      <c r="I373" s="11">
        <f t="shared" si="25"/>
        <v>0</v>
      </c>
      <c r="J373" s="11" t="e">
        <f t="shared" si="26"/>
        <v>#DIV/0!</v>
      </c>
      <c r="K373" s="11" t="e">
        <f t="shared" si="27"/>
        <v>#DIV/0!</v>
      </c>
      <c r="L373" s="11">
        <f t="shared" si="28"/>
        <v>0</v>
      </c>
      <c r="M373" s="11" t="e">
        <f t="shared" si="29"/>
        <v>#DIV/0!</v>
      </c>
    </row>
    <row r="374" spans="1:13" ht="15">
      <c r="A374" s="90"/>
      <c r="B374" s="90"/>
      <c r="C374" s="59" t="s">
        <v>24</v>
      </c>
      <c r="D374" s="27" t="s">
        <v>62</v>
      </c>
      <c r="E374" s="11">
        <v>53.7</v>
      </c>
      <c r="F374" s="11">
        <v>61.4</v>
      </c>
      <c r="G374" s="11">
        <v>61.4</v>
      </c>
      <c r="H374" s="11">
        <v>61.4</v>
      </c>
      <c r="I374" s="11">
        <f t="shared" si="25"/>
        <v>0</v>
      </c>
      <c r="J374" s="11">
        <f t="shared" si="26"/>
        <v>100</v>
      </c>
      <c r="K374" s="11">
        <f t="shared" si="27"/>
        <v>100</v>
      </c>
      <c r="L374" s="11">
        <f t="shared" si="28"/>
        <v>7.699999999999996</v>
      </c>
      <c r="M374" s="11">
        <f t="shared" si="29"/>
        <v>114.3389199255121</v>
      </c>
    </row>
    <row r="375" spans="1:13" ht="15.75" customHeight="1" hidden="1">
      <c r="A375" s="90"/>
      <c r="B375" s="90"/>
      <c r="C375" s="59" t="s">
        <v>36</v>
      </c>
      <c r="D375" s="27" t="s">
        <v>37</v>
      </c>
      <c r="E375" s="11"/>
      <c r="F375" s="11"/>
      <c r="G375" s="11"/>
      <c r="H375" s="11"/>
      <c r="I375" s="11">
        <f t="shared" si="25"/>
        <v>0</v>
      </c>
      <c r="J375" s="11" t="e">
        <f t="shared" si="26"/>
        <v>#DIV/0!</v>
      </c>
      <c r="K375" s="11" t="e">
        <f t="shared" si="27"/>
        <v>#DIV/0!</v>
      </c>
      <c r="L375" s="11">
        <f t="shared" si="28"/>
        <v>0</v>
      </c>
      <c r="M375" s="11" t="e">
        <f t="shared" si="29"/>
        <v>#DIV/0!</v>
      </c>
    </row>
    <row r="376" spans="1:13" ht="15">
      <c r="A376" s="90"/>
      <c r="B376" s="90"/>
      <c r="C376" s="59" t="s">
        <v>26</v>
      </c>
      <c r="D376" s="27" t="s">
        <v>21</v>
      </c>
      <c r="E376" s="11">
        <v>-188.8</v>
      </c>
      <c r="F376" s="11"/>
      <c r="G376" s="11"/>
      <c r="H376" s="11">
        <v>-905.8</v>
      </c>
      <c r="I376" s="11">
        <f t="shared" si="25"/>
        <v>-905.8</v>
      </c>
      <c r="J376" s="11"/>
      <c r="K376" s="11"/>
      <c r="L376" s="11">
        <f t="shared" si="28"/>
        <v>-717</v>
      </c>
      <c r="M376" s="11">
        <f t="shared" si="29"/>
        <v>479.7669491525423</v>
      </c>
    </row>
    <row r="377" spans="1:13" s="2" customFormat="1" ht="15">
      <c r="A377" s="90"/>
      <c r="B377" s="90"/>
      <c r="C377" s="63"/>
      <c r="D377" s="48" t="s">
        <v>27</v>
      </c>
      <c r="E377" s="3">
        <f>SUM(E367:E370,E372:E376)</f>
        <v>175.89999999999998</v>
      </c>
      <c r="F377" s="3">
        <f>SUM(F367:F370,F372:F376)</f>
        <v>261.4</v>
      </c>
      <c r="G377" s="3">
        <f>SUM(G367:G370,G372:G376)</f>
        <v>161.4</v>
      </c>
      <c r="H377" s="3">
        <f>SUM(H367:H370,H372:H376)</f>
        <v>-467.5</v>
      </c>
      <c r="I377" s="3">
        <f t="shared" si="25"/>
        <v>-628.9</v>
      </c>
      <c r="J377" s="3">
        <f t="shared" si="26"/>
        <v>-289.6530359355638</v>
      </c>
      <c r="K377" s="3">
        <f t="shared" si="27"/>
        <v>-178.84468247895947</v>
      </c>
      <c r="L377" s="3">
        <f t="shared" si="28"/>
        <v>-643.4</v>
      </c>
      <c r="M377" s="3">
        <f t="shared" si="29"/>
        <v>-265.77600909607736</v>
      </c>
    </row>
    <row r="378" spans="1:13" ht="15">
      <c r="A378" s="90"/>
      <c r="B378" s="90"/>
      <c r="C378" s="59" t="s">
        <v>88</v>
      </c>
      <c r="D378" s="27" t="s">
        <v>89</v>
      </c>
      <c r="E378" s="11">
        <v>74422.7</v>
      </c>
      <c r="F378" s="11">
        <v>176760.3</v>
      </c>
      <c r="G378" s="11">
        <v>66409.9</v>
      </c>
      <c r="H378" s="11">
        <v>80382.8</v>
      </c>
      <c r="I378" s="11">
        <f t="shared" si="25"/>
        <v>13972.900000000009</v>
      </c>
      <c r="J378" s="11">
        <f t="shared" si="26"/>
        <v>121.04038705072588</v>
      </c>
      <c r="K378" s="11">
        <f t="shared" si="27"/>
        <v>45.47559604730248</v>
      </c>
      <c r="L378" s="11">
        <f t="shared" si="28"/>
        <v>5960.100000000006</v>
      </c>
      <c r="M378" s="11">
        <f t="shared" si="29"/>
        <v>108.00844366033482</v>
      </c>
    </row>
    <row r="379" spans="1:13" ht="15">
      <c r="A379" s="90"/>
      <c r="B379" s="90"/>
      <c r="C379" s="59" t="s">
        <v>13</v>
      </c>
      <c r="D379" s="27" t="s">
        <v>14</v>
      </c>
      <c r="E379" s="11">
        <f>SUM(E380:E384)</f>
        <v>6801.900000000001</v>
      </c>
      <c r="F379" s="11">
        <f>SUM(F380:F384)</f>
        <v>12797.6</v>
      </c>
      <c r="G379" s="11">
        <f>SUM(G380:G384)</f>
        <v>4273.1</v>
      </c>
      <c r="H379" s="11">
        <f>SUM(H380:H384)</f>
        <v>6148.099999999999</v>
      </c>
      <c r="I379" s="11">
        <f t="shared" si="25"/>
        <v>1874.999999999999</v>
      </c>
      <c r="J379" s="11">
        <f t="shared" si="26"/>
        <v>143.8791509676815</v>
      </c>
      <c r="K379" s="11">
        <f t="shared" si="27"/>
        <v>48.041038944802146</v>
      </c>
      <c r="L379" s="11">
        <f t="shared" si="28"/>
        <v>-653.8000000000011</v>
      </c>
      <c r="M379" s="11">
        <f t="shared" si="29"/>
        <v>90.38797982916536</v>
      </c>
    </row>
    <row r="380" spans="1:13" s="2" customFormat="1" ht="63" customHeight="1" hidden="1">
      <c r="A380" s="90"/>
      <c r="B380" s="90"/>
      <c r="C380" s="62" t="s">
        <v>90</v>
      </c>
      <c r="D380" s="27" t="s">
        <v>91</v>
      </c>
      <c r="E380" s="11">
        <v>83.7</v>
      </c>
      <c r="F380" s="11">
        <v>300</v>
      </c>
      <c r="G380" s="11">
        <v>115</v>
      </c>
      <c r="H380" s="11">
        <v>75.9</v>
      </c>
      <c r="I380" s="11">
        <f t="shared" si="25"/>
        <v>-39.099999999999994</v>
      </c>
      <c r="J380" s="11">
        <f t="shared" si="26"/>
        <v>66</v>
      </c>
      <c r="K380" s="11">
        <f t="shared" si="27"/>
        <v>25.3</v>
      </c>
      <c r="L380" s="11">
        <f t="shared" si="28"/>
        <v>-7.799999999999997</v>
      </c>
      <c r="M380" s="11">
        <f t="shared" si="29"/>
        <v>90.68100358422939</v>
      </c>
    </row>
    <row r="381" spans="1:13" s="2" customFormat="1" ht="63" customHeight="1" hidden="1">
      <c r="A381" s="90"/>
      <c r="B381" s="90"/>
      <c r="C381" s="62" t="s">
        <v>184</v>
      </c>
      <c r="D381" s="27" t="s">
        <v>185</v>
      </c>
      <c r="E381" s="11">
        <v>841.4</v>
      </c>
      <c r="F381" s="11">
        <v>3330</v>
      </c>
      <c r="G381" s="11">
        <v>1010</v>
      </c>
      <c r="H381" s="11">
        <v>1286.6</v>
      </c>
      <c r="I381" s="11">
        <f t="shared" si="25"/>
        <v>276.5999999999999</v>
      </c>
      <c r="J381" s="11">
        <f t="shared" si="26"/>
        <v>127.38613861386136</v>
      </c>
      <c r="K381" s="11">
        <f t="shared" si="27"/>
        <v>38.63663663663664</v>
      </c>
      <c r="L381" s="11">
        <f t="shared" si="28"/>
        <v>445.19999999999993</v>
      </c>
      <c r="M381" s="11">
        <f t="shared" si="29"/>
        <v>152.9118136439268</v>
      </c>
    </row>
    <row r="382" spans="1:13" s="2" customFormat="1" ht="47.25" customHeight="1" hidden="1">
      <c r="A382" s="90"/>
      <c r="B382" s="90"/>
      <c r="C382" s="62" t="s">
        <v>92</v>
      </c>
      <c r="D382" s="27" t="s">
        <v>93</v>
      </c>
      <c r="E382" s="11">
        <v>247.2</v>
      </c>
      <c r="F382" s="11">
        <v>705.4</v>
      </c>
      <c r="G382" s="11">
        <v>280</v>
      </c>
      <c r="H382" s="11">
        <v>222.5</v>
      </c>
      <c r="I382" s="11">
        <f t="shared" si="25"/>
        <v>-57.5</v>
      </c>
      <c r="J382" s="11">
        <f t="shared" si="26"/>
        <v>79.46428571428571</v>
      </c>
      <c r="K382" s="11">
        <f t="shared" si="27"/>
        <v>31.542387297986956</v>
      </c>
      <c r="L382" s="11">
        <f t="shared" si="28"/>
        <v>-24.69999999999999</v>
      </c>
      <c r="M382" s="11">
        <f t="shared" si="29"/>
        <v>90.00809061488674</v>
      </c>
    </row>
    <row r="383" spans="1:13" s="2" customFormat="1" ht="78.75" customHeight="1" hidden="1">
      <c r="A383" s="90"/>
      <c r="B383" s="90"/>
      <c r="C383" s="62" t="s">
        <v>147</v>
      </c>
      <c r="D383" s="27" t="s">
        <v>148</v>
      </c>
      <c r="E383" s="11"/>
      <c r="F383" s="11"/>
      <c r="G383" s="11"/>
      <c r="H383" s="11"/>
      <c r="I383" s="11">
        <f t="shared" si="25"/>
        <v>0</v>
      </c>
      <c r="J383" s="11" t="e">
        <f t="shared" si="26"/>
        <v>#DIV/0!</v>
      </c>
      <c r="K383" s="11" t="e">
        <f t="shared" si="27"/>
        <v>#DIV/0!</v>
      </c>
      <c r="L383" s="11">
        <f t="shared" si="28"/>
        <v>0</v>
      </c>
      <c r="M383" s="11" t="e">
        <f t="shared" si="29"/>
        <v>#DIV/0!</v>
      </c>
    </row>
    <row r="384" spans="1:13" s="2" customFormat="1" ht="47.25" customHeight="1" hidden="1">
      <c r="A384" s="90"/>
      <c r="B384" s="90"/>
      <c r="C384" s="62" t="s">
        <v>15</v>
      </c>
      <c r="D384" s="27" t="s">
        <v>16</v>
      </c>
      <c r="E384" s="11">
        <v>5629.6</v>
      </c>
      <c r="F384" s="11">
        <v>8462.2</v>
      </c>
      <c r="G384" s="11">
        <v>2868.1</v>
      </c>
      <c r="H384" s="11">
        <f>4569.9-6.8</f>
        <v>4563.099999999999</v>
      </c>
      <c r="I384" s="11">
        <f t="shared" si="25"/>
        <v>1694.9999999999995</v>
      </c>
      <c r="J384" s="11">
        <f t="shared" si="26"/>
        <v>159.09835779784524</v>
      </c>
      <c r="K384" s="11">
        <f t="shared" si="27"/>
        <v>53.92332963059251</v>
      </c>
      <c r="L384" s="11">
        <f t="shared" si="28"/>
        <v>-1066.500000000001</v>
      </c>
      <c r="M384" s="11">
        <f t="shared" si="29"/>
        <v>81.0554923973284</v>
      </c>
    </row>
    <row r="385" spans="1:13" s="2" customFormat="1" ht="15">
      <c r="A385" s="90"/>
      <c r="B385" s="90"/>
      <c r="C385" s="63"/>
      <c r="D385" s="48" t="s">
        <v>28</v>
      </c>
      <c r="E385" s="3">
        <f>SUM(E378:E379)</f>
        <v>81224.59999999999</v>
      </c>
      <c r="F385" s="3">
        <f>SUM(F378:F379)</f>
        <v>189557.9</v>
      </c>
      <c r="G385" s="3">
        <f>SUM(G378:G379)</f>
        <v>70683</v>
      </c>
      <c r="H385" s="3">
        <f>SUM(H378:H379)</f>
        <v>86530.90000000001</v>
      </c>
      <c r="I385" s="3">
        <f t="shared" si="25"/>
        <v>15847.900000000009</v>
      </c>
      <c r="J385" s="3">
        <f t="shared" si="26"/>
        <v>122.42109135152725</v>
      </c>
      <c r="K385" s="3">
        <f t="shared" si="27"/>
        <v>45.64879648909384</v>
      </c>
      <c r="L385" s="3">
        <f t="shared" si="28"/>
        <v>5306.3000000000175</v>
      </c>
      <c r="M385" s="3">
        <f t="shared" si="29"/>
        <v>106.53287304585066</v>
      </c>
    </row>
    <row r="386" spans="1:13" s="2" customFormat="1" ht="15">
      <c r="A386" s="91"/>
      <c r="B386" s="91"/>
      <c r="C386" s="63"/>
      <c r="D386" s="48" t="s">
        <v>44</v>
      </c>
      <c r="E386" s="3">
        <f>E377+E385</f>
        <v>81400.49999999999</v>
      </c>
      <c r="F386" s="3">
        <f>F377+F385</f>
        <v>189819.3</v>
      </c>
      <c r="G386" s="3">
        <f>G377+G385</f>
        <v>70844.4</v>
      </c>
      <c r="H386" s="3">
        <f>H377+H385</f>
        <v>86063.40000000001</v>
      </c>
      <c r="I386" s="3">
        <f t="shared" si="25"/>
        <v>15219.000000000015</v>
      </c>
      <c r="J386" s="3">
        <f t="shared" si="26"/>
        <v>121.48229076680728</v>
      </c>
      <c r="K386" s="3">
        <f t="shared" si="27"/>
        <v>45.33964670610418</v>
      </c>
      <c r="L386" s="3">
        <f t="shared" si="28"/>
        <v>4662.900000000023</v>
      </c>
      <c r="M386" s="3">
        <f t="shared" si="29"/>
        <v>105.72834319199515</v>
      </c>
    </row>
    <row r="387" spans="1:13" s="2" customFormat="1" ht="15.75" customHeight="1">
      <c r="A387" s="89" t="s">
        <v>101</v>
      </c>
      <c r="B387" s="89" t="s">
        <v>239</v>
      </c>
      <c r="C387" s="59" t="s">
        <v>6</v>
      </c>
      <c r="D387" s="27" t="s">
        <v>96</v>
      </c>
      <c r="E387" s="16">
        <v>615.9</v>
      </c>
      <c r="F387" s="3"/>
      <c r="G387" s="3"/>
      <c r="H387" s="16">
        <v>687.9</v>
      </c>
      <c r="I387" s="16">
        <f t="shared" si="25"/>
        <v>687.9</v>
      </c>
      <c r="J387" s="16"/>
      <c r="K387" s="16"/>
      <c r="L387" s="16">
        <f t="shared" si="28"/>
        <v>72</v>
      </c>
      <c r="M387" s="16">
        <f t="shared" si="29"/>
        <v>111.69020944958596</v>
      </c>
    </row>
    <row r="388" spans="1:13" ht="35.25" customHeight="1">
      <c r="A388" s="90"/>
      <c r="B388" s="90"/>
      <c r="C388" s="59" t="s">
        <v>164</v>
      </c>
      <c r="D388" s="28" t="s">
        <v>165</v>
      </c>
      <c r="E388" s="11">
        <v>864</v>
      </c>
      <c r="F388" s="11"/>
      <c r="G388" s="11"/>
      <c r="H388" s="11">
        <v>2057</v>
      </c>
      <c r="I388" s="11">
        <f t="shared" si="25"/>
        <v>2057</v>
      </c>
      <c r="J388" s="11"/>
      <c r="K388" s="11"/>
      <c r="L388" s="11">
        <f t="shared" si="28"/>
        <v>1193</v>
      </c>
      <c r="M388" s="11">
        <f t="shared" si="29"/>
        <v>238.07870370370372</v>
      </c>
    </row>
    <row r="389" spans="1:13" ht="30.75">
      <c r="A389" s="90"/>
      <c r="B389" s="90"/>
      <c r="C389" s="59" t="s">
        <v>152</v>
      </c>
      <c r="D389" s="28" t="s">
        <v>153</v>
      </c>
      <c r="E389" s="11"/>
      <c r="F389" s="11"/>
      <c r="G389" s="11"/>
      <c r="H389" s="11">
        <v>138.4</v>
      </c>
      <c r="I389" s="11">
        <f t="shared" si="25"/>
        <v>138.4</v>
      </c>
      <c r="J389" s="11"/>
      <c r="K389" s="11"/>
      <c r="L389" s="11">
        <f t="shared" si="28"/>
        <v>138.4</v>
      </c>
      <c r="M389" s="11"/>
    </row>
    <row r="390" spans="1:13" ht="80.25" customHeight="1" hidden="1">
      <c r="A390" s="90"/>
      <c r="B390" s="90"/>
      <c r="C390" s="62" t="s">
        <v>150</v>
      </c>
      <c r="D390" s="28" t="s">
        <v>170</v>
      </c>
      <c r="E390" s="11"/>
      <c r="F390" s="11"/>
      <c r="G390" s="11"/>
      <c r="H390" s="11"/>
      <c r="I390" s="11">
        <f t="shared" si="25"/>
        <v>0</v>
      </c>
      <c r="J390" s="11"/>
      <c r="K390" s="11"/>
      <c r="L390" s="11">
        <f t="shared" si="28"/>
        <v>0</v>
      </c>
      <c r="M390" s="11" t="e">
        <f t="shared" si="29"/>
        <v>#DIV/0!</v>
      </c>
    </row>
    <row r="391" spans="1:13" ht="15">
      <c r="A391" s="90"/>
      <c r="B391" s="90"/>
      <c r="C391" s="59" t="s">
        <v>13</v>
      </c>
      <c r="D391" s="27" t="s">
        <v>14</v>
      </c>
      <c r="E391" s="11">
        <f>E393+E392</f>
        <v>202.5</v>
      </c>
      <c r="F391" s="11">
        <f>F393+F392</f>
        <v>0</v>
      </c>
      <c r="G391" s="11">
        <f>G393+G392</f>
        <v>0</v>
      </c>
      <c r="H391" s="11">
        <f>H393+H392</f>
        <v>242</v>
      </c>
      <c r="I391" s="11">
        <f aca="true" t="shared" si="30" ref="I391:I454">H391-G391</f>
        <v>242</v>
      </c>
      <c r="J391" s="11"/>
      <c r="K391" s="11"/>
      <c r="L391" s="11">
        <f aca="true" t="shared" si="31" ref="L391:L454">H391-E391</f>
        <v>39.5</v>
      </c>
      <c r="M391" s="11">
        <f aca="true" t="shared" si="32" ref="M391:M454">H391/E391*100</f>
        <v>119.50617283950618</v>
      </c>
    </row>
    <row r="392" spans="1:13" ht="63" customHeight="1" hidden="1">
      <c r="A392" s="90"/>
      <c r="B392" s="90"/>
      <c r="C392" s="59" t="s">
        <v>42</v>
      </c>
      <c r="D392" s="29" t="s">
        <v>43</v>
      </c>
      <c r="E392" s="11"/>
      <c r="F392" s="11"/>
      <c r="G392" s="11"/>
      <c r="H392" s="11">
        <v>73.9</v>
      </c>
      <c r="I392" s="11">
        <f t="shared" si="30"/>
        <v>73.9</v>
      </c>
      <c r="J392" s="11"/>
      <c r="K392" s="11"/>
      <c r="L392" s="11">
        <f t="shared" si="31"/>
        <v>73.9</v>
      </c>
      <c r="M392" s="11" t="e">
        <f t="shared" si="32"/>
        <v>#DIV/0!</v>
      </c>
    </row>
    <row r="393" spans="1:13" ht="47.25" customHeight="1" hidden="1">
      <c r="A393" s="90"/>
      <c r="B393" s="90"/>
      <c r="C393" s="62" t="s">
        <v>15</v>
      </c>
      <c r="D393" s="27" t="s">
        <v>16</v>
      </c>
      <c r="E393" s="11">
        <v>202.5</v>
      </c>
      <c r="F393" s="11"/>
      <c r="G393" s="11"/>
      <c r="H393" s="11">
        <v>168.1</v>
      </c>
      <c r="I393" s="11">
        <f t="shared" si="30"/>
        <v>168.1</v>
      </c>
      <c r="J393" s="11"/>
      <c r="K393" s="11"/>
      <c r="L393" s="11">
        <f t="shared" si="31"/>
        <v>-34.400000000000006</v>
      </c>
      <c r="M393" s="11">
        <f t="shared" si="32"/>
        <v>83.01234567901234</v>
      </c>
    </row>
    <row r="394" spans="1:13" ht="15">
      <c r="A394" s="90"/>
      <c r="B394" s="90"/>
      <c r="C394" s="59" t="s">
        <v>17</v>
      </c>
      <c r="D394" s="27" t="s">
        <v>18</v>
      </c>
      <c r="E394" s="11">
        <v>83.6</v>
      </c>
      <c r="F394" s="11"/>
      <c r="G394" s="11"/>
      <c r="H394" s="11">
        <v>63.8</v>
      </c>
      <c r="I394" s="11">
        <f t="shared" si="30"/>
        <v>63.8</v>
      </c>
      <c r="J394" s="11"/>
      <c r="K394" s="11"/>
      <c r="L394" s="11">
        <f t="shared" si="31"/>
        <v>-19.799999999999997</v>
      </c>
      <c r="M394" s="11">
        <f t="shared" si="32"/>
        <v>76.31578947368422</v>
      </c>
    </row>
    <row r="395" spans="1:13" ht="15">
      <c r="A395" s="90"/>
      <c r="B395" s="90"/>
      <c r="C395" s="59" t="s">
        <v>24</v>
      </c>
      <c r="D395" s="27" t="s">
        <v>25</v>
      </c>
      <c r="E395" s="11">
        <v>897.1</v>
      </c>
      <c r="F395" s="11">
        <v>615.9</v>
      </c>
      <c r="G395" s="11"/>
      <c r="H395" s="11"/>
      <c r="I395" s="11">
        <f t="shared" si="30"/>
        <v>0</v>
      </c>
      <c r="J395" s="11"/>
      <c r="K395" s="11">
        <f aca="true" t="shared" si="33" ref="K395:K453">H395/F395*100</f>
        <v>0</v>
      </c>
      <c r="L395" s="11">
        <f t="shared" si="31"/>
        <v>-897.1</v>
      </c>
      <c r="M395" s="11">
        <f t="shared" si="32"/>
        <v>0</v>
      </c>
    </row>
    <row r="396" spans="1:13" ht="15.75" customHeight="1" hidden="1">
      <c r="A396" s="90"/>
      <c r="B396" s="90"/>
      <c r="C396" s="59" t="s">
        <v>36</v>
      </c>
      <c r="D396" s="27" t="s">
        <v>37</v>
      </c>
      <c r="E396" s="11"/>
      <c r="F396" s="11"/>
      <c r="G396" s="11"/>
      <c r="H396" s="11"/>
      <c r="I396" s="11">
        <f t="shared" si="30"/>
        <v>0</v>
      </c>
      <c r="J396" s="11" t="e">
        <f aca="true" t="shared" si="34" ref="J396:J453">H396/G396*100</f>
        <v>#DIV/0!</v>
      </c>
      <c r="K396" s="11" t="e">
        <f t="shared" si="33"/>
        <v>#DIV/0!</v>
      </c>
      <c r="L396" s="11">
        <f t="shared" si="31"/>
        <v>0</v>
      </c>
      <c r="M396" s="11" t="e">
        <f t="shared" si="32"/>
        <v>#DIV/0!</v>
      </c>
    </row>
    <row r="397" spans="1:13" ht="15.75" customHeight="1">
      <c r="A397" s="90"/>
      <c r="B397" s="90"/>
      <c r="C397" s="59" t="s">
        <v>144</v>
      </c>
      <c r="D397" s="27" t="s">
        <v>145</v>
      </c>
      <c r="E397" s="11"/>
      <c r="F397" s="11">
        <v>59.6</v>
      </c>
      <c r="G397" s="11">
        <v>59.6</v>
      </c>
      <c r="H397" s="11">
        <v>59.6</v>
      </c>
      <c r="I397" s="11">
        <f t="shared" si="30"/>
        <v>0</v>
      </c>
      <c r="J397" s="11">
        <f t="shared" si="34"/>
        <v>100</v>
      </c>
      <c r="K397" s="11">
        <f t="shared" si="33"/>
        <v>100</v>
      </c>
      <c r="L397" s="11">
        <f t="shared" si="31"/>
        <v>59.6</v>
      </c>
      <c r="M397" s="11"/>
    </row>
    <row r="398" spans="1:13" ht="15" hidden="1">
      <c r="A398" s="90"/>
      <c r="B398" s="90"/>
      <c r="C398" s="59" t="s">
        <v>26</v>
      </c>
      <c r="D398" s="27" t="s">
        <v>21</v>
      </c>
      <c r="E398" s="11"/>
      <c r="F398" s="11"/>
      <c r="G398" s="11"/>
      <c r="H398" s="11"/>
      <c r="I398" s="11">
        <f t="shared" si="30"/>
        <v>0</v>
      </c>
      <c r="J398" s="11" t="e">
        <f t="shared" si="34"/>
        <v>#DIV/0!</v>
      </c>
      <c r="K398" s="11" t="e">
        <f t="shared" si="33"/>
        <v>#DIV/0!</v>
      </c>
      <c r="L398" s="11">
        <f t="shared" si="31"/>
        <v>0</v>
      </c>
      <c r="M398" s="11" t="e">
        <f t="shared" si="32"/>
        <v>#DIV/0!</v>
      </c>
    </row>
    <row r="399" spans="1:13" s="2" customFormat="1" ht="30.75" hidden="1">
      <c r="A399" s="90"/>
      <c r="B399" s="90"/>
      <c r="C399" s="63"/>
      <c r="D399" s="48" t="s">
        <v>29</v>
      </c>
      <c r="E399" s="1">
        <f>E400-E398</f>
        <v>2663.1</v>
      </c>
      <c r="F399" s="1">
        <f>F400-F398</f>
        <v>675.5</v>
      </c>
      <c r="G399" s="1">
        <f>G400-G398</f>
        <v>59.6</v>
      </c>
      <c r="H399" s="1">
        <f>H400-H398</f>
        <v>3248.7000000000003</v>
      </c>
      <c r="I399" s="1">
        <f t="shared" si="30"/>
        <v>3189.1000000000004</v>
      </c>
      <c r="J399" s="1">
        <f t="shared" si="34"/>
        <v>5450.838926174497</v>
      </c>
      <c r="K399" s="1">
        <f t="shared" si="33"/>
        <v>480.9326424870466</v>
      </c>
      <c r="L399" s="1">
        <f t="shared" si="31"/>
        <v>585.6000000000004</v>
      </c>
      <c r="M399" s="1">
        <f t="shared" si="32"/>
        <v>121.98941083699451</v>
      </c>
    </row>
    <row r="400" spans="1:13" s="2" customFormat="1" ht="15">
      <c r="A400" s="91"/>
      <c r="B400" s="91"/>
      <c r="C400" s="63"/>
      <c r="D400" s="48" t="s">
        <v>44</v>
      </c>
      <c r="E400" s="3">
        <f>SUM(E387:E391,E394:E398)</f>
        <v>2663.1</v>
      </c>
      <c r="F400" s="3">
        <f>SUM(F387:F391,F394:F398)</f>
        <v>675.5</v>
      </c>
      <c r="G400" s="3">
        <f>SUM(G387:G391,G394:G398)</f>
        <v>59.6</v>
      </c>
      <c r="H400" s="3">
        <f>SUM(H387:H391,H394:H398)</f>
        <v>3248.7000000000003</v>
      </c>
      <c r="I400" s="3">
        <f t="shared" si="30"/>
        <v>3189.1000000000004</v>
      </c>
      <c r="J400" s="3">
        <f t="shared" si="34"/>
        <v>5450.838926174497</v>
      </c>
      <c r="K400" s="3">
        <f t="shared" si="33"/>
        <v>480.9326424870466</v>
      </c>
      <c r="L400" s="3">
        <f t="shared" si="31"/>
        <v>585.6000000000004</v>
      </c>
      <c r="M400" s="3">
        <f t="shared" si="32"/>
        <v>121.98941083699451</v>
      </c>
    </row>
    <row r="401" spans="1:13" s="2" customFormat="1" ht="15.75" customHeight="1">
      <c r="A401" s="89" t="s">
        <v>102</v>
      </c>
      <c r="B401" s="89" t="s">
        <v>240</v>
      </c>
      <c r="C401" s="59" t="s">
        <v>6</v>
      </c>
      <c r="D401" s="27" t="s">
        <v>96</v>
      </c>
      <c r="E401" s="16">
        <v>353.9</v>
      </c>
      <c r="F401" s="3"/>
      <c r="G401" s="3"/>
      <c r="H401" s="16">
        <v>252.8</v>
      </c>
      <c r="I401" s="16">
        <f t="shared" si="30"/>
        <v>252.8</v>
      </c>
      <c r="J401" s="16"/>
      <c r="K401" s="16"/>
      <c r="L401" s="16">
        <f t="shared" si="31"/>
        <v>-101.09999999999997</v>
      </c>
      <c r="M401" s="16">
        <f t="shared" si="32"/>
        <v>71.43260808137893</v>
      </c>
    </row>
    <row r="402" spans="1:13" s="2" customFormat="1" ht="30.75">
      <c r="A402" s="90"/>
      <c r="B402" s="90"/>
      <c r="C402" s="59" t="s">
        <v>152</v>
      </c>
      <c r="D402" s="28" t="s">
        <v>153</v>
      </c>
      <c r="E402" s="16">
        <v>94.5</v>
      </c>
      <c r="F402" s="16"/>
      <c r="G402" s="16"/>
      <c r="H402" s="16">
        <v>478.3</v>
      </c>
      <c r="I402" s="16">
        <f t="shared" si="30"/>
        <v>478.3</v>
      </c>
      <c r="J402" s="16"/>
      <c r="K402" s="16"/>
      <c r="L402" s="16">
        <f t="shared" si="31"/>
        <v>383.8</v>
      </c>
      <c r="M402" s="16">
        <f t="shared" si="32"/>
        <v>506.1375661375662</v>
      </c>
    </row>
    <row r="403" spans="1:13" s="2" customFormat="1" ht="80.25" customHeight="1">
      <c r="A403" s="90"/>
      <c r="B403" s="90"/>
      <c r="C403" s="62" t="s">
        <v>150</v>
      </c>
      <c r="D403" s="28" t="s">
        <v>170</v>
      </c>
      <c r="E403" s="16"/>
      <c r="F403" s="3"/>
      <c r="G403" s="3"/>
      <c r="H403" s="16">
        <v>4.4</v>
      </c>
      <c r="I403" s="16">
        <f t="shared" si="30"/>
        <v>4.4</v>
      </c>
      <c r="J403" s="16"/>
      <c r="K403" s="16"/>
      <c r="L403" s="16">
        <f t="shared" si="31"/>
        <v>4.4</v>
      </c>
      <c r="M403" s="16"/>
    </row>
    <row r="404" spans="1:13" s="2" customFormat="1" ht="15.75" customHeight="1">
      <c r="A404" s="90"/>
      <c r="B404" s="90"/>
      <c r="C404" s="59" t="s">
        <v>13</v>
      </c>
      <c r="D404" s="27" t="s">
        <v>14</v>
      </c>
      <c r="E404" s="16">
        <f>E405</f>
        <v>0</v>
      </c>
      <c r="F404" s="16">
        <f>F405</f>
        <v>0</v>
      </c>
      <c r="G404" s="16">
        <f>G405</f>
        <v>0</v>
      </c>
      <c r="H404" s="16">
        <f>H405</f>
        <v>449.6</v>
      </c>
      <c r="I404" s="16">
        <f t="shared" si="30"/>
        <v>449.6</v>
      </c>
      <c r="J404" s="16"/>
      <c r="K404" s="16"/>
      <c r="L404" s="16">
        <f t="shared" si="31"/>
        <v>449.6</v>
      </c>
      <c r="M404" s="16"/>
    </row>
    <row r="405" spans="1:13" s="2" customFormat="1" ht="47.25" customHeight="1" hidden="1">
      <c r="A405" s="90"/>
      <c r="B405" s="90"/>
      <c r="C405" s="62" t="s">
        <v>15</v>
      </c>
      <c r="D405" s="27" t="s">
        <v>16</v>
      </c>
      <c r="E405" s="11"/>
      <c r="F405" s="11"/>
      <c r="G405" s="11"/>
      <c r="H405" s="11">
        <v>449.6</v>
      </c>
      <c r="I405" s="11">
        <f t="shared" si="30"/>
        <v>449.6</v>
      </c>
      <c r="J405" s="11" t="e">
        <f t="shared" si="34"/>
        <v>#DIV/0!</v>
      </c>
      <c r="K405" s="11" t="e">
        <f t="shared" si="33"/>
        <v>#DIV/0!</v>
      </c>
      <c r="L405" s="11">
        <f t="shared" si="31"/>
        <v>449.6</v>
      </c>
      <c r="M405" s="11" t="e">
        <f t="shared" si="32"/>
        <v>#DIV/0!</v>
      </c>
    </row>
    <row r="406" spans="1:13" s="2" customFormat="1" ht="15" hidden="1">
      <c r="A406" s="90"/>
      <c r="B406" s="90"/>
      <c r="C406" s="59" t="s">
        <v>17</v>
      </c>
      <c r="D406" s="27" t="s">
        <v>18</v>
      </c>
      <c r="E406" s="16"/>
      <c r="F406" s="3"/>
      <c r="G406" s="3"/>
      <c r="H406" s="16"/>
      <c r="I406" s="16">
        <f t="shared" si="30"/>
        <v>0</v>
      </c>
      <c r="J406" s="16" t="e">
        <f t="shared" si="34"/>
        <v>#DIV/0!</v>
      </c>
      <c r="K406" s="16" t="e">
        <f t="shared" si="33"/>
        <v>#DIV/0!</v>
      </c>
      <c r="L406" s="16">
        <f t="shared" si="31"/>
        <v>0</v>
      </c>
      <c r="M406" s="16" t="e">
        <f t="shared" si="32"/>
        <v>#DIV/0!</v>
      </c>
    </row>
    <row r="407" spans="1:13" s="2" customFormat="1" ht="15.75" customHeight="1" hidden="1">
      <c r="A407" s="90"/>
      <c r="B407" s="90"/>
      <c r="C407" s="59" t="s">
        <v>19</v>
      </c>
      <c r="D407" s="27" t="s">
        <v>20</v>
      </c>
      <c r="E407" s="16"/>
      <c r="F407" s="3"/>
      <c r="G407" s="3"/>
      <c r="H407" s="16"/>
      <c r="I407" s="16">
        <f t="shared" si="30"/>
        <v>0</v>
      </c>
      <c r="J407" s="16" t="e">
        <f t="shared" si="34"/>
        <v>#DIV/0!</v>
      </c>
      <c r="K407" s="16" t="e">
        <f t="shared" si="33"/>
        <v>#DIV/0!</v>
      </c>
      <c r="L407" s="16">
        <f t="shared" si="31"/>
        <v>0</v>
      </c>
      <c r="M407" s="16" t="e">
        <f t="shared" si="32"/>
        <v>#DIV/0!</v>
      </c>
    </row>
    <row r="408" spans="1:13" ht="15">
      <c r="A408" s="90"/>
      <c r="B408" s="90"/>
      <c r="C408" s="59" t="s">
        <v>22</v>
      </c>
      <c r="D408" s="27" t="s">
        <v>75</v>
      </c>
      <c r="E408" s="16">
        <v>94</v>
      </c>
      <c r="F408" s="47">
        <v>63676.1</v>
      </c>
      <c r="G408" s="47"/>
      <c r="H408" s="16"/>
      <c r="I408" s="16">
        <f t="shared" si="30"/>
        <v>0</v>
      </c>
      <c r="J408" s="16"/>
      <c r="K408" s="16">
        <f t="shared" si="33"/>
        <v>0</v>
      </c>
      <c r="L408" s="16">
        <f t="shared" si="31"/>
        <v>-94</v>
      </c>
      <c r="M408" s="16">
        <f t="shared" si="32"/>
        <v>0</v>
      </c>
    </row>
    <row r="409" spans="1:13" ht="15.75" customHeight="1" hidden="1">
      <c r="A409" s="90"/>
      <c r="B409" s="90"/>
      <c r="C409" s="59" t="s">
        <v>24</v>
      </c>
      <c r="D409" s="27" t="s">
        <v>25</v>
      </c>
      <c r="E409" s="16"/>
      <c r="F409" s="16"/>
      <c r="G409" s="16"/>
      <c r="H409" s="16"/>
      <c r="I409" s="16">
        <f t="shared" si="30"/>
        <v>0</v>
      </c>
      <c r="J409" s="16"/>
      <c r="K409" s="16" t="e">
        <f t="shared" si="33"/>
        <v>#DIV/0!</v>
      </c>
      <c r="L409" s="16">
        <f t="shared" si="31"/>
        <v>0</v>
      </c>
      <c r="M409" s="16" t="e">
        <f t="shared" si="32"/>
        <v>#DIV/0!</v>
      </c>
    </row>
    <row r="410" spans="1:13" ht="15.75" customHeight="1">
      <c r="A410" s="90"/>
      <c r="B410" s="90"/>
      <c r="C410" s="59" t="s">
        <v>36</v>
      </c>
      <c r="D410" s="27" t="s">
        <v>37</v>
      </c>
      <c r="E410" s="16">
        <v>2490</v>
      </c>
      <c r="F410" s="47"/>
      <c r="G410" s="16"/>
      <c r="H410" s="16"/>
      <c r="I410" s="16">
        <f t="shared" si="30"/>
        <v>0</v>
      </c>
      <c r="J410" s="16"/>
      <c r="K410" s="16"/>
      <c r="L410" s="16">
        <f t="shared" si="31"/>
        <v>-2490</v>
      </c>
      <c r="M410" s="16">
        <f t="shared" si="32"/>
        <v>0</v>
      </c>
    </row>
    <row r="411" spans="1:13" ht="31.5" customHeight="1">
      <c r="A411" s="90"/>
      <c r="B411" s="90"/>
      <c r="C411" s="59" t="s">
        <v>144</v>
      </c>
      <c r="D411" s="27" t="s">
        <v>145</v>
      </c>
      <c r="E411" s="16"/>
      <c r="F411" s="16">
        <v>137</v>
      </c>
      <c r="G411" s="16">
        <v>137</v>
      </c>
      <c r="H411" s="16">
        <v>136.9</v>
      </c>
      <c r="I411" s="16">
        <f t="shared" si="30"/>
        <v>-0.09999999999999432</v>
      </c>
      <c r="J411" s="16">
        <f t="shared" si="34"/>
        <v>99.92700729927007</v>
      </c>
      <c r="K411" s="16">
        <f t="shared" si="33"/>
        <v>99.92700729927007</v>
      </c>
      <c r="L411" s="16">
        <f t="shared" si="31"/>
        <v>136.9</v>
      </c>
      <c r="M411" s="16"/>
    </row>
    <row r="412" spans="1:13" ht="30.75">
      <c r="A412" s="90"/>
      <c r="B412" s="90"/>
      <c r="C412" s="59" t="s">
        <v>143</v>
      </c>
      <c r="D412" s="27" t="s">
        <v>146</v>
      </c>
      <c r="E412" s="16">
        <v>6440.4</v>
      </c>
      <c r="F412" s="16">
        <v>1523.5</v>
      </c>
      <c r="G412" s="16">
        <v>1523.5</v>
      </c>
      <c r="H412" s="16">
        <v>1564.7</v>
      </c>
      <c r="I412" s="16">
        <f t="shared" si="30"/>
        <v>41.200000000000045</v>
      </c>
      <c r="J412" s="16">
        <f t="shared" si="34"/>
        <v>102.7042993107975</v>
      </c>
      <c r="K412" s="16">
        <f t="shared" si="33"/>
        <v>102.7042993107975</v>
      </c>
      <c r="L412" s="16">
        <f t="shared" si="31"/>
        <v>-4875.7</v>
      </c>
      <c r="M412" s="16">
        <f t="shared" si="32"/>
        <v>24.295074840072047</v>
      </c>
    </row>
    <row r="413" spans="1:13" ht="15">
      <c r="A413" s="90"/>
      <c r="B413" s="90"/>
      <c r="C413" s="59" t="s">
        <v>26</v>
      </c>
      <c r="D413" s="27" t="s">
        <v>21</v>
      </c>
      <c r="E413" s="16">
        <v>-100.8</v>
      </c>
      <c r="F413" s="16"/>
      <c r="G413" s="16"/>
      <c r="H413" s="16">
        <v>-513.4</v>
      </c>
      <c r="I413" s="16">
        <f t="shared" si="30"/>
        <v>-513.4</v>
      </c>
      <c r="J413" s="16"/>
      <c r="K413" s="16"/>
      <c r="L413" s="16">
        <f t="shared" si="31"/>
        <v>-412.59999999999997</v>
      </c>
      <c r="M413" s="16">
        <f t="shared" si="32"/>
        <v>509.32539682539687</v>
      </c>
    </row>
    <row r="414" spans="1:13" s="2" customFormat="1" ht="30.75">
      <c r="A414" s="90"/>
      <c r="B414" s="90"/>
      <c r="C414" s="63"/>
      <c r="D414" s="48" t="s">
        <v>29</v>
      </c>
      <c r="E414" s="3">
        <f>E415-E413</f>
        <v>9472.8</v>
      </c>
      <c r="F414" s="3">
        <f>F415-F413</f>
        <v>65336.6</v>
      </c>
      <c r="G414" s="3">
        <f>G415-G413</f>
        <v>1660.5</v>
      </c>
      <c r="H414" s="3">
        <f>H415-H413</f>
        <v>2886.7</v>
      </c>
      <c r="I414" s="3">
        <f t="shared" si="30"/>
        <v>1226.1999999999998</v>
      </c>
      <c r="J414" s="3">
        <f t="shared" si="34"/>
        <v>173.8452273411623</v>
      </c>
      <c r="K414" s="3">
        <f t="shared" si="33"/>
        <v>4.418197457474065</v>
      </c>
      <c r="L414" s="3">
        <f t="shared" si="31"/>
        <v>-6586.099999999999</v>
      </c>
      <c r="M414" s="3">
        <f t="shared" si="32"/>
        <v>30.47356642175492</v>
      </c>
    </row>
    <row r="415" spans="1:13" s="2" customFormat="1" ht="15">
      <c r="A415" s="91"/>
      <c r="B415" s="91"/>
      <c r="C415" s="63"/>
      <c r="D415" s="48" t="s">
        <v>44</v>
      </c>
      <c r="E415" s="3">
        <f>SUM(E401:E404,E406:E413)</f>
        <v>9372</v>
      </c>
      <c r="F415" s="3">
        <f>SUM(F401:F404,F406:F413)</f>
        <v>65336.6</v>
      </c>
      <c r="G415" s="3">
        <f>SUM(G401:G404,G406:G413)</f>
        <v>1660.5</v>
      </c>
      <c r="H415" s="3">
        <f>SUM(H401:H404,H406:H413)</f>
        <v>2373.2999999999997</v>
      </c>
      <c r="I415" s="3">
        <f t="shared" si="30"/>
        <v>712.7999999999997</v>
      </c>
      <c r="J415" s="3">
        <f t="shared" si="34"/>
        <v>142.92682926829266</v>
      </c>
      <c r="K415" s="3">
        <f t="shared" si="33"/>
        <v>3.632420419795336</v>
      </c>
      <c r="L415" s="3">
        <f t="shared" si="31"/>
        <v>-6998.700000000001</v>
      </c>
      <c r="M415" s="3">
        <f t="shared" si="32"/>
        <v>25.32330345710627</v>
      </c>
    </row>
    <row r="416" spans="1:13" s="2" customFormat="1" ht="31.5" customHeight="1">
      <c r="A416" s="95">
        <v>977</v>
      </c>
      <c r="B416" s="89" t="s">
        <v>103</v>
      </c>
      <c r="C416" s="59" t="s">
        <v>152</v>
      </c>
      <c r="D416" s="28" t="s">
        <v>153</v>
      </c>
      <c r="E416" s="16"/>
      <c r="F416" s="16"/>
      <c r="G416" s="16"/>
      <c r="H416" s="16">
        <v>3.5</v>
      </c>
      <c r="I416" s="16">
        <f t="shared" si="30"/>
        <v>3.5</v>
      </c>
      <c r="J416" s="16"/>
      <c r="K416" s="16"/>
      <c r="L416" s="16">
        <f t="shared" si="31"/>
        <v>3.5</v>
      </c>
      <c r="M416" s="16"/>
    </row>
    <row r="417" spans="1:13" s="2" customFormat="1" ht="15" hidden="1">
      <c r="A417" s="96"/>
      <c r="B417" s="90"/>
      <c r="C417" s="59" t="s">
        <v>13</v>
      </c>
      <c r="D417" s="27" t="s">
        <v>14</v>
      </c>
      <c r="E417" s="16">
        <f>SUM(E418:E419)</f>
        <v>0</v>
      </c>
      <c r="F417" s="16">
        <f>SUM(F418:F419)</f>
        <v>0</v>
      </c>
      <c r="G417" s="16">
        <f>SUM(G418:G419)</f>
        <v>0</v>
      </c>
      <c r="H417" s="16">
        <f>SUM(H418:H419)</f>
        <v>0</v>
      </c>
      <c r="I417" s="16">
        <f t="shared" si="30"/>
        <v>0</v>
      </c>
      <c r="J417" s="16" t="e">
        <f t="shared" si="34"/>
        <v>#DIV/0!</v>
      </c>
      <c r="K417" s="16" t="e">
        <f t="shared" si="33"/>
        <v>#DIV/0!</v>
      </c>
      <c r="L417" s="16">
        <f t="shared" si="31"/>
        <v>0</v>
      </c>
      <c r="M417" s="16" t="e">
        <f t="shared" si="32"/>
        <v>#DIV/0!</v>
      </c>
    </row>
    <row r="418" spans="1:13" s="2" customFormat="1" ht="47.25" customHeight="1" hidden="1">
      <c r="A418" s="96"/>
      <c r="B418" s="90"/>
      <c r="C418" s="62" t="s">
        <v>33</v>
      </c>
      <c r="D418" s="29" t="s">
        <v>34</v>
      </c>
      <c r="E418" s="16"/>
      <c r="F418" s="16"/>
      <c r="G418" s="16"/>
      <c r="H418" s="16"/>
      <c r="I418" s="16">
        <f t="shared" si="30"/>
        <v>0</v>
      </c>
      <c r="J418" s="16" t="e">
        <f t="shared" si="34"/>
        <v>#DIV/0!</v>
      </c>
      <c r="K418" s="16" t="e">
        <f t="shared" si="33"/>
        <v>#DIV/0!</v>
      </c>
      <c r="L418" s="16">
        <f t="shared" si="31"/>
        <v>0</v>
      </c>
      <c r="M418" s="16" t="e">
        <f t="shared" si="32"/>
        <v>#DIV/0!</v>
      </c>
    </row>
    <row r="419" spans="1:13" s="2" customFormat="1" ht="47.25" customHeight="1" hidden="1">
      <c r="A419" s="96"/>
      <c r="B419" s="90"/>
      <c r="C419" s="62" t="s">
        <v>15</v>
      </c>
      <c r="D419" s="27" t="s">
        <v>16</v>
      </c>
      <c r="E419" s="16"/>
      <c r="F419" s="16"/>
      <c r="G419" s="16"/>
      <c r="H419" s="16"/>
      <c r="I419" s="16">
        <f t="shared" si="30"/>
        <v>0</v>
      </c>
      <c r="J419" s="16" t="e">
        <f t="shared" si="34"/>
        <v>#DIV/0!</v>
      </c>
      <c r="K419" s="16" t="e">
        <f t="shared" si="33"/>
        <v>#DIV/0!</v>
      </c>
      <c r="L419" s="16">
        <f t="shared" si="31"/>
        <v>0</v>
      </c>
      <c r="M419" s="16" t="e">
        <f t="shared" si="32"/>
        <v>#DIV/0!</v>
      </c>
    </row>
    <row r="420" spans="1:13" s="2" customFormat="1" ht="15" hidden="1">
      <c r="A420" s="96"/>
      <c r="B420" s="90"/>
      <c r="C420" s="59" t="s">
        <v>17</v>
      </c>
      <c r="D420" s="27" t="s">
        <v>18</v>
      </c>
      <c r="E420" s="16"/>
      <c r="F420" s="16"/>
      <c r="G420" s="16"/>
      <c r="H420" s="16"/>
      <c r="I420" s="16">
        <f t="shared" si="30"/>
        <v>0</v>
      </c>
      <c r="J420" s="16" t="e">
        <f t="shared" si="34"/>
        <v>#DIV/0!</v>
      </c>
      <c r="K420" s="16" t="e">
        <f t="shared" si="33"/>
        <v>#DIV/0!</v>
      </c>
      <c r="L420" s="16">
        <f t="shared" si="31"/>
        <v>0</v>
      </c>
      <c r="M420" s="16" t="e">
        <f t="shared" si="32"/>
        <v>#DIV/0!</v>
      </c>
    </row>
    <row r="421" spans="1:13" s="2" customFormat="1" ht="15" hidden="1">
      <c r="A421" s="96"/>
      <c r="B421" s="90"/>
      <c r="C421" s="59" t="s">
        <v>36</v>
      </c>
      <c r="D421" s="27" t="s">
        <v>37</v>
      </c>
      <c r="E421" s="16"/>
      <c r="F421" s="47"/>
      <c r="G421" s="47"/>
      <c r="H421" s="16"/>
      <c r="I421" s="16">
        <f t="shared" si="30"/>
        <v>0</v>
      </c>
      <c r="J421" s="16" t="e">
        <f t="shared" si="34"/>
        <v>#DIV/0!</v>
      </c>
      <c r="K421" s="16" t="e">
        <f t="shared" si="33"/>
        <v>#DIV/0!</v>
      </c>
      <c r="L421" s="16">
        <f t="shared" si="31"/>
        <v>0</v>
      </c>
      <c r="M421" s="16" t="e">
        <f t="shared" si="32"/>
        <v>#DIV/0!</v>
      </c>
    </row>
    <row r="422" spans="1:13" s="2" customFormat="1" ht="20.25" customHeight="1">
      <c r="A422" s="97"/>
      <c r="B422" s="91"/>
      <c r="C422" s="61"/>
      <c r="D422" s="48" t="s">
        <v>44</v>
      </c>
      <c r="E422" s="3">
        <f>E417+E416+E420+E421</f>
        <v>0</v>
      </c>
      <c r="F422" s="3">
        <f>F417+F416+F420+F421</f>
        <v>0</v>
      </c>
      <c r="G422" s="3">
        <f>G417+G416+G420+G421</f>
        <v>0</v>
      </c>
      <c r="H422" s="3">
        <f>H417+H416+H420+H421</f>
        <v>3.5</v>
      </c>
      <c r="I422" s="3">
        <f t="shared" si="30"/>
        <v>3.5</v>
      </c>
      <c r="J422" s="3"/>
      <c r="K422" s="3"/>
      <c r="L422" s="3">
        <f t="shared" si="31"/>
        <v>3.5</v>
      </c>
      <c r="M422" s="3"/>
    </row>
    <row r="423" spans="1:13" s="2" customFormat="1" ht="15.75" customHeight="1">
      <c r="A423" s="95">
        <v>978</v>
      </c>
      <c r="B423" s="89" t="s">
        <v>211</v>
      </c>
      <c r="C423" s="59" t="s">
        <v>13</v>
      </c>
      <c r="D423" s="27" t="s">
        <v>14</v>
      </c>
      <c r="E423" s="3"/>
      <c r="F423" s="3"/>
      <c r="G423" s="3"/>
      <c r="H423" s="47">
        <f>H424</f>
        <v>-2</v>
      </c>
      <c r="I423" s="47">
        <f t="shared" si="30"/>
        <v>-2</v>
      </c>
      <c r="J423" s="47"/>
      <c r="K423" s="47"/>
      <c r="L423" s="47">
        <f t="shared" si="31"/>
        <v>-2</v>
      </c>
      <c r="M423" s="47"/>
    </row>
    <row r="424" spans="1:13" s="2" customFormat="1" ht="35.25" customHeight="1" hidden="1">
      <c r="A424" s="96"/>
      <c r="B424" s="90"/>
      <c r="C424" s="62" t="s">
        <v>15</v>
      </c>
      <c r="D424" s="27" t="s">
        <v>16</v>
      </c>
      <c r="E424" s="3"/>
      <c r="F424" s="3"/>
      <c r="G424" s="3"/>
      <c r="H424" s="47">
        <v>-2</v>
      </c>
      <c r="I424" s="47">
        <f t="shared" si="30"/>
        <v>-2</v>
      </c>
      <c r="J424" s="47"/>
      <c r="K424" s="47"/>
      <c r="L424" s="47">
        <f t="shared" si="31"/>
        <v>-2</v>
      </c>
      <c r="M424" s="47"/>
    </row>
    <row r="425" spans="1:13" s="2" customFormat="1" ht="47.25" customHeight="1" hidden="1">
      <c r="A425" s="96"/>
      <c r="B425" s="90"/>
      <c r="C425" s="59" t="s">
        <v>19</v>
      </c>
      <c r="D425" s="27" t="s">
        <v>139</v>
      </c>
      <c r="E425" s="16"/>
      <c r="F425" s="16"/>
      <c r="G425" s="16"/>
      <c r="H425" s="16"/>
      <c r="I425" s="16">
        <f t="shared" si="30"/>
        <v>0</v>
      </c>
      <c r="J425" s="16"/>
      <c r="K425" s="16"/>
      <c r="L425" s="16">
        <f t="shared" si="31"/>
        <v>0</v>
      </c>
      <c r="M425" s="16"/>
    </row>
    <row r="426" spans="1:13" s="2" customFormat="1" ht="15.75" customHeight="1">
      <c r="A426" s="97"/>
      <c r="B426" s="91"/>
      <c r="C426" s="61"/>
      <c r="D426" s="48" t="s">
        <v>44</v>
      </c>
      <c r="E426" s="3">
        <f>E423+E425</f>
        <v>0</v>
      </c>
      <c r="F426" s="3">
        <f>F423+F425</f>
        <v>0</v>
      </c>
      <c r="G426" s="3">
        <f>G423+G425</f>
        <v>0</v>
      </c>
      <c r="H426" s="3">
        <f>H423+H425</f>
        <v>-2</v>
      </c>
      <c r="I426" s="3">
        <f t="shared" si="30"/>
        <v>-2</v>
      </c>
      <c r="J426" s="3"/>
      <c r="K426" s="3"/>
      <c r="L426" s="3">
        <f t="shared" si="31"/>
        <v>-2</v>
      </c>
      <c r="M426" s="3"/>
    </row>
    <row r="427" spans="1:13" s="2" customFormat="1" ht="31.5" customHeight="1">
      <c r="A427" s="95">
        <v>985</v>
      </c>
      <c r="B427" s="89" t="s">
        <v>105</v>
      </c>
      <c r="C427" s="59" t="s">
        <v>152</v>
      </c>
      <c r="D427" s="27" t="s">
        <v>153</v>
      </c>
      <c r="E427" s="16">
        <v>24</v>
      </c>
      <c r="F427" s="16"/>
      <c r="G427" s="16"/>
      <c r="H427" s="16">
        <v>22.7</v>
      </c>
      <c r="I427" s="16">
        <f t="shared" si="30"/>
        <v>22.7</v>
      </c>
      <c r="J427" s="16"/>
      <c r="K427" s="16"/>
      <c r="L427" s="16">
        <f t="shared" si="31"/>
        <v>-1.3000000000000007</v>
      </c>
      <c r="M427" s="16">
        <f t="shared" si="32"/>
        <v>94.58333333333333</v>
      </c>
    </row>
    <row r="428" spans="1:13" s="2" customFormat="1" ht="16.5" customHeight="1">
      <c r="A428" s="96"/>
      <c r="B428" s="90"/>
      <c r="C428" s="59" t="s">
        <v>13</v>
      </c>
      <c r="D428" s="27" t="s">
        <v>14</v>
      </c>
      <c r="E428" s="16">
        <f>E429</f>
        <v>0</v>
      </c>
      <c r="F428" s="16">
        <f>F429</f>
        <v>0</v>
      </c>
      <c r="G428" s="16">
        <f>G429</f>
        <v>0</v>
      </c>
      <c r="H428" s="16">
        <f>H429</f>
        <v>7</v>
      </c>
      <c r="I428" s="16">
        <f t="shared" si="30"/>
        <v>7</v>
      </c>
      <c r="J428" s="16"/>
      <c r="K428" s="16"/>
      <c r="L428" s="16">
        <f t="shared" si="31"/>
        <v>7</v>
      </c>
      <c r="M428" s="16"/>
    </row>
    <row r="429" spans="1:13" s="2" customFormat="1" ht="31.5" customHeight="1" hidden="1">
      <c r="A429" s="96"/>
      <c r="B429" s="90"/>
      <c r="C429" s="59" t="s">
        <v>42</v>
      </c>
      <c r="D429" s="29" t="s">
        <v>43</v>
      </c>
      <c r="E429" s="16"/>
      <c r="F429" s="16"/>
      <c r="G429" s="16"/>
      <c r="H429" s="16">
        <v>7</v>
      </c>
      <c r="I429" s="16">
        <f t="shared" si="30"/>
        <v>7</v>
      </c>
      <c r="J429" s="16"/>
      <c r="K429" s="16"/>
      <c r="L429" s="16">
        <f t="shared" si="31"/>
        <v>7</v>
      </c>
      <c r="M429" s="16" t="e">
        <f t="shared" si="32"/>
        <v>#DIV/0!</v>
      </c>
    </row>
    <row r="430" spans="1:13" s="2" customFormat="1" ht="15.75" customHeight="1" hidden="1">
      <c r="A430" s="96"/>
      <c r="B430" s="90"/>
      <c r="C430" s="59" t="s">
        <v>17</v>
      </c>
      <c r="D430" s="27" t="s">
        <v>18</v>
      </c>
      <c r="E430" s="16"/>
      <c r="F430" s="16"/>
      <c r="G430" s="16"/>
      <c r="H430" s="16"/>
      <c r="I430" s="16">
        <f t="shared" si="30"/>
        <v>0</v>
      </c>
      <c r="J430" s="16"/>
      <c r="K430" s="16"/>
      <c r="L430" s="16">
        <f t="shared" si="31"/>
        <v>0</v>
      </c>
      <c r="M430" s="16" t="e">
        <f t="shared" si="32"/>
        <v>#DIV/0!</v>
      </c>
    </row>
    <row r="431" spans="1:13" s="2" customFormat="1" ht="15.75" customHeight="1" hidden="1">
      <c r="A431" s="96"/>
      <c r="B431" s="90"/>
      <c r="C431" s="59" t="s">
        <v>24</v>
      </c>
      <c r="D431" s="27" t="s">
        <v>25</v>
      </c>
      <c r="E431" s="16"/>
      <c r="F431" s="16"/>
      <c r="G431" s="16"/>
      <c r="H431" s="16"/>
      <c r="I431" s="16">
        <f t="shared" si="30"/>
        <v>0</v>
      </c>
      <c r="J431" s="16"/>
      <c r="K431" s="16"/>
      <c r="L431" s="16">
        <f t="shared" si="31"/>
        <v>0</v>
      </c>
      <c r="M431" s="16" t="e">
        <f t="shared" si="32"/>
        <v>#DIV/0!</v>
      </c>
    </row>
    <row r="432" spans="1:13" s="2" customFormat="1" ht="15" customHeight="1" hidden="1">
      <c r="A432" s="96"/>
      <c r="B432" s="90"/>
      <c r="C432" s="59" t="s">
        <v>36</v>
      </c>
      <c r="D432" s="27" t="s">
        <v>37</v>
      </c>
      <c r="E432" s="16"/>
      <c r="F432" s="47"/>
      <c r="G432" s="47"/>
      <c r="H432" s="16"/>
      <c r="I432" s="16">
        <f t="shared" si="30"/>
        <v>0</v>
      </c>
      <c r="J432" s="16"/>
      <c r="K432" s="16"/>
      <c r="L432" s="16">
        <f t="shared" si="31"/>
        <v>0</v>
      </c>
      <c r="M432" s="16" t="e">
        <f t="shared" si="32"/>
        <v>#DIV/0!</v>
      </c>
    </row>
    <row r="433" spans="1:13" s="2" customFormat="1" ht="15">
      <c r="A433" s="97"/>
      <c r="B433" s="91"/>
      <c r="C433" s="61"/>
      <c r="D433" s="48" t="s">
        <v>44</v>
      </c>
      <c r="E433" s="3">
        <f>E427+E430+E431+E432+E428</f>
        <v>24</v>
      </c>
      <c r="F433" s="3">
        <f>F427+F430+F431+F432+F428</f>
        <v>0</v>
      </c>
      <c r="G433" s="3">
        <f>G427+G430+G431+G432+G428</f>
        <v>0</v>
      </c>
      <c r="H433" s="3">
        <f>H427+H430+H431+H432+H428</f>
        <v>29.7</v>
      </c>
      <c r="I433" s="3">
        <f t="shared" si="30"/>
        <v>29.7</v>
      </c>
      <c r="J433" s="3"/>
      <c r="K433" s="3"/>
      <c r="L433" s="3">
        <f t="shared" si="31"/>
        <v>5.699999999999999</v>
      </c>
      <c r="M433" s="3">
        <f t="shared" si="32"/>
        <v>123.75</v>
      </c>
    </row>
    <row r="434" spans="1:13" s="2" customFormat="1" ht="78">
      <c r="A434" s="89" t="s">
        <v>106</v>
      </c>
      <c r="B434" s="89" t="s">
        <v>241</v>
      </c>
      <c r="C434" s="62" t="s">
        <v>10</v>
      </c>
      <c r="D434" s="27" t="s">
        <v>73</v>
      </c>
      <c r="E434" s="16">
        <v>14556.8</v>
      </c>
      <c r="F434" s="16">
        <v>27995.8</v>
      </c>
      <c r="G434" s="16">
        <v>12077</v>
      </c>
      <c r="H434" s="16">
        <v>14127</v>
      </c>
      <c r="I434" s="16">
        <f t="shared" si="30"/>
        <v>2050</v>
      </c>
      <c r="J434" s="16">
        <f t="shared" si="34"/>
        <v>116.97441417570589</v>
      </c>
      <c r="K434" s="16">
        <f t="shared" si="33"/>
        <v>50.46114059966138</v>
      </c>
      <c r="L434" s="16">
        <f t="shared" si="31"/>
        <v>-429.7999999999993</v>
      </c>
      <c r="M434" s="16">
        <f t="shared" si="32"/>
        <v>97.0474280061552</v>
      </c>
    </row>
    <row r="435" spans="1:13" s="2" customFormat="1" ht="31.5" customHeight="1" hidden="1">
      <c r="A435" s="90"/>
      <c r="B435" s="90"/>
      <c r="C435" s="59" t="s">
        <v>158</v>
      </c>
      <c r="D435" s="28" t="s">
        <v>159</v>
      </c>
      <c r="E435" s="16"/>
      <c r="F435" s="16"/>
      <c r="G435" s="16"/>
      <c r="H435" s="16"/>
      <c r="I435" s="16">
        <f t="shared" si="30"/>
        <v>0</v>
      </c>
      <c r="J435" s="16" t="e">
        <f t="shared" si="34"/>
        <v>#DIV/0!</v>
      </c>
      <c r="K435" s="16" t="e">
        <f t="shared" si="33"/>
        <v>#DIV/0!</v>
      </c>
      <c r="L435" s="16">
        <f t="shared" si="31"/>
        <v>0</v>
      </c>
      <c r="M435" s="16" t="e">
        <f t="shared" si="32"/>
        <v>#DIV/0!</v>
      </c>
    </row>
    <row r="436" spans="1:13" s="2" customFormat="1" ht="30.75">
      <c r="A436" s="90"/>
      <c r="B436" s="90"/>
      <c r="C436" s="59" t="s">
        <v>152</v>
      </c>
      <c r="D436" s="27" t="s">
        <v>153</v>
      </c>
      <c r="E436" s="16">
        <v>26647.5</v>
      </c>
      <c r="F436" s="16">
        <v>88385.6</v>
      </c>
      <c r="G436" s="16">
        <v>26600</v>
      </c>
      <c r="H436" s="16">
        <v>27481</v>
      </c>
      <c r="I436" s="16">
        <f t="shared" si="30"/>
        <v>881</v>
      </c>
      <c r="J436" s="16">
        <f t="shared" si="34"/>
        <v>103.31203007518796</v>
      </c>
      <c r="K436" s="16">
        <f t="shared" si="33"/>
        <v>31.092168860085806</v>
      </c>
      <c r="L436" s="16">
        <f t="shared" si="31"/>
        <v>833.5</v>
      </c>
      <c r="M436" s="16">
        <f t="shared" si="32"/>
        <v>103.12787315883291</v>
      </c>
    </row>
    <row r="437" spans="1:13" s="2" customFormat="1" ht="15">
      <c r="A437" s="90"/>
      <c r="B437" s="90"/>
      <c r="C437" s="59" t="s">
        <v>66</v>
      </c>
      <c r="D437" s="27" t="s">
        <v>67</v>
      </c>
      <c r="E437" s="16">
        <v>620</v>
      </c>
      <c r="F437" s="16"/>
      <c r="G437" s="16"/>
      <c r="H437" s="16"/>
      <c r="I437" s="16">
        <f t="shared" si="30"/>
        <v>0</v>
      </c>
      <c r="J437" s="16"/>
      <c r="K437" s="16"/>
      <c r="L437" s="16">
        <f t="shared" si="31"/>
        <v>-620</v>
      </c>
      <c r="M437" s="16">
        <f t="shared" si="32"/>
        <v>0</v>
      </c>
    </row>
    <row r="438" spans="1:13" s="2" customFormat="1" ht="15">
      <c r="A438" s="90"/>
      <c r="B438" s="90"/>
      <c r="C438" s="59" t="s">
        <v>13</v>
      </c>
      <c r="D438" s="27" t="s">
        <v>14</v>
      </c>
      <c r="E438" s="16">
        <f>E441+E439+E440</f>
        <v>166.1</v>
      </c>
      <c r="F438" s="16">
        <f>F441+F439+F440</f>
        <v>0</v>
      </c>
      <c r="G438" s="16">
        <f>G441+G439+G440</f>
        <v>0</v>
      </c>
      <c r="H438" s="16">
        <f>H441+H439+H440</f>
        <v>14.399999999999999</v>
      </c>
      <c r="I438" s="16">
        <f t="shared" si="30"/>
        <v>14.399999999999999</v>
      </c>
      <c r="J438" s="16"/>
      <c r="K438" s="16"/>
      <c r="L438" s="16">
        <f t="shared" si="31"/>
        <v>-151.7</v>
      </c>
      <c r="M438" s="16">
        <f t="shared" si="32"/>
        <v>8.669476219145093</v>
      </c>
    </row>
    <row r="439" spans="1:13" s="2" customFormat="1" ht="47.25" customHeight="1" hidden="1">
      <c r="A439" s="90"/>
      <c r="B439" s="90"/>
      <c r="C439" s="59" t="s">
        <v>156</v>
      </c>
      <c r="D439" s="27" t="s">
        <v>157</v>
      </c>
      <c r="E439" s="16"/>
      <c r="F439" s="16"/>
      <c r="G439" s="16"/>
      <c r="H439" s="16"/>
      <c r="I439" s="16">
        <f t="shared" si="30"/>
        <v>0</v>
      </c>
      <c r="J439" s="16"/>
      <c r="K439" s="16"/>
      <c r="L439" s="16">
        <f t="shared" si="31"/>
        <v>0</v>
      </c>
      <c r="M439" s="16" t="e">
        <f t="shared" si="32"/>
        <v>#DIV/0!</v>
      </c>
    </row>
    <row r="440" spans="1:13" s="2" customFormat="1" ht="63" customHeight="1" hidden="1">
      <c r="A440" s="90"/>
      <c r="B440" s="90"/>
      <c r="C440" s="59" t="s">
        <v>42</v>
      </c>
      <c r="D440" s="29" t="s">
        <v>43</v>
      </c>
      <c r="E440" s="16">
        <v>46</v>
      </c>
      <c r="F440" s="16"/>
      <c r="G440" s="16"/>
      <c r="H440" s="16">
        <v>2.8</v>
      </c>
      <c r="I440" s="16">
        <f t="shared" si="30"/>
        <v>2.8</v>
      </c>
      <c r="J440" s="16"/>
      <c r="K440" s="16"/>
      <c r="L440" s="16">
        <f t="shared" si="31"/>
        <v>-43.2</v>
      </c>
      <c r="M440" s="16">
        <f t="shared" si="32"/>
        <v>6.08695652173913</v>
      </c>
    </row>
    <row r="441" spans="1:13" s="2" customFormat="1" ht="47.25" customHeight="1" hidden="1">
      <c r="A441" s="90"/>
      <c r="B441" s="90"/>
      <c r="C441" s="62" t="s">
        <v>15</v>
      </c>
      <c r="D441" s="27" t="s">
        <v>16</v>
      </c>
      <c r="E441" s="16">
        <v>120.1</v>
      </c>
      <c r="F441" s="16"/>
      <c r="G441" s="16"/>
      <c r="H441" s="16">
        <v>11.6</v>
      </c>
      <c r="I441" s="16">
        <f t="shared" si="30"/>
        <v>11.6</v>
      </c>
      <c r="J441" s="16"/>
      <c r="K441" s="16"/>
      <c r="L441" s="16">
        <f t="shared" si="31"/>
        <v>-108.5</v>
      </c>
      <c r="M441" s="16">
        <f t="shared" si="32"/>
        <v>9.658617818484597</v>
      </c>
    </row>
    <row r="442" spans="1:13" s="2" customFormat="1" ht="15.75" customHeight="1">
      <c r="A442" s="90"/>
      <c r="B442" s="90"/>
      <c r="C442" s="59" t="s">
        <v>17</v>
      </c>
      <c r="D442" s="27" t="s">
        <v>18</v>
      </c>
      <c r="E442" s="16">
        <v>19.5</v>
      </c>
      <c r="F442" s="16"/>
      <c r="G442" s="16"/>
      <c r="H442" s="16"/>
      <c r="I442" s="16">
        <f t="shared" si="30"/>
        <v>0</v>
      </c>
      <c r="J442" s="16"/>
      <c r="K442" s="16"/>
      <c r="L442" s="16">
        <f t="shared" si="31"/>
        <v>-19.5</v>
      </c>
      <c r="M442" s="16">
        <f t="shared" si="32"/>
        <v>0</v>
      </c>
    </row>
    <row r="443" spans="1:13" s="2" customFormat="1" ht="46.5">
      <c r="A443" s="90"/>
      <c r="B443" s="90"/>
      <c r="C443" s="59" t="s">
        <v>19</v>
      </c>
      <c r="D443" s="27" t="s">
        <v>139</v>
      </c>
      <c r="E443" s="16">
        <v>85876.8</v>
      </c>
      <c r="F443" s="16">
        <v>55080</v>
      </c>
      <c r="G443" s="16">
        <v>3600</v>
      </c>
      <c r="H443" s="16">
        <v>5843</v>
      </c>
      <c r="I443" s="16">
        <f t="shared" si="30"/>
        <v>2243</v>
      </c>
      <c r="J443" s="16">
        <f t="shared" si="34"/>
        <v>162.30555555555554</v>
      </c>
      <c r="K443" s="16">
        <f t="shared" si="33"/>
        <v>10.608206245461147</v>
      </c>
      <c r="L443" s="16">
        <f t="shared" si="31"/>
        <v>-80033.8</v>
      </c>
      <c r="M443" s="16">
        <f t="shared" si="32"/>
        <v>6.803933076220818</v>
      </c>
    </row>
    <row r="444" spans="1:13" s="2" customFormat="1" ht="15">
      <c r="A444" s="90"/>
      <c r="B444" s="90"/>
      <c r="C444" s="59" t="s">
        <v>22</v>
      </c>
      <c r="D444" s="27" t="s">
        <v>23</v>
      </c>
      <c r="E444" s="11">
        <v>107867.2</v>
      </c>
      <c r="F444" s="11">
        <v>363665.9</v>
      </c>
      <c r="G444" s="11">
        <v>64974.4</v>
      </c>
      <c r="H444" s="11">
        <v>64974.4</v>
      </c>
      <c r="I444" s="11">
        <f t="shared" si="30"/>
        <v>0</v>
      </c>
      <c r="J444" s="11">
        <f t="shared" si="34"/>
        <v>100</v>
      </c>
      <c r="K444" s="11">
        <f t="shared" si="33"/>
        <v>17.866508792823304</v>
      </c>
      <c r="L444" s="11">
        <f t="shared" si="31"/>
        <v>-42892.799999999996</v>
      </c>
      <c r="M444" s="11">
        <f t="shared" si="32"/>
        <v>60.23554889716244</v>
      </c>
    </row>
    <row r="445" spans="1:13" s="2" customFormat="1" ht="15">
      <c r="A445" s="90"/>
      <c r="B445" s="90"/>
      <c r="C445" s="59" t="s">
        <v>24</v>
      </c>
      <c r="D445" s="27" t="s">
        <v>25</v>
      </c>
      <c r="E445" s="16">
        <v>44814</v>
      </c>
      <c r="F445" s="47">
        <v>104234.6</v>
      </c>
      <c r="G445" s="47">
        <v>37157.6</v>
      </c>
      <c r="H445" s="16">
        <v>37157.6</v>
      </c>
      <c r="I445" s="16">
        <f t="shared" si="30"/>
        <v>0</v>
      </c>
      <c r="J445" s="16">
        <f t="shared" si="34"/>
        <v>100</v>
      </c>
      <c r="K445" s="16">
        <f t="shared" si="33"/>
        <v>35.64804776916686</v>
      </c>
      <c r="L445" s="16">
        <f t="shared" si="31"/>
        <v>-7656.4000000000015</v>
      </c>
      <c r="M445" s="16">
        <f t="shared" si="32"/>
        <v>82.91516044093363</v>
      </c>
    </row>
    <row r="446" spans="1:13" s="2" customFormat="1" ht="15">
      <c r="A446" s="90"/>
      <c r="B446" s="90"/>
      <c r="C446" s="59" t="s">
        <v>36</v>
      </c>
      <c r="D446" s="27" t="s">
        <v>37</v>
      </c>
      <c r="E446" s="16"/>
      <c r="F446" s="47">
        <v>5206.2</v>
      </c>
      <c r="G446" s="47">
        <v>4653.8</v>
      </c>
      <c r="H446" s="16">
        <v>4653.8</v>
      </c>
      <c r="I446" s="16">
        <f t="shared" si="30"/>
        <v>0</v>
      </c>
      <c r="J446" s="16">
        <f t="shared" si="34"/>
        <v>100</v>
      </c>
      <c r="K446" s="16">
        <f t="shared" si="33"/>
        <v>89.38957396949792</v>
      </c>
      <c r="L446" s="16">
        <f t="shared" si="31"/>
        <v>4653.8</v>
      </c>
      <c r="M446" s="16"/>
    </row>
    <row r="447" spans="1:13" s="2" customFormat="1" ht="15">
      <c r="A447" s="90"/>
      <c r="B447" s="90"/>
      <c r="C447" s="59" t="s">
        <v>26</v>
      </c>
      <c r="D447" s="27" t="s">
        <v>21</v>
      </c>
      <c r="E447" s="16">
        <v>-145891.8</v>
      </c>
      <c r="F447" s="16"/>
      <c r="G447" s="16"/>
      <c r="H447" s="16">
        <v>-5575.1</v>
      </c>
      <c r="I447" s="16">
        <f t="shared" si="30"/>
        <v>-5575.1</v>
      </c>
      <c r="J447" s="16"/>
      <c r="K447" s="16"/>
      <c r="L447" s="16">
        <f t="shared" si="31"/>
        <v>140316.69999999998</v>
      </c>
      <c r="M447" s="16">
        <f t="shared" si="32"/>
        <v>3.82139366297489</v>
      </c>
    </row>
    <row r="448" spans="1:13" s="2" customFormat="1" ht="30.75">
      <c r="A448" s="90"/>
      <c r="B448" s="90"/>
      <c r="C448" s="63"/>
      <c r="D448" s="48" t="s">
        <v>29</v>
      </c>
      <c r="E448" s="3">
        <f>E449-E447</f>
        <v>280567.9</v>
      </c>
      <c r="F448" s="3">
        <f>F449-F447</f>
        <v>644568.1</v>
      </c>
      <c r="G448" s="3">
        <f>G449-G447</f>
        <v>149062.8</v>
      </c>
      <c r="H448" s="3">
        <f>H449-H447</f>
        <v>154251.19999999998</v>
      </c>
      <c r="I448" s="3">
        <f t="shared" si="30"/>
        <v>5188.399999999994</v>
      </c>
      <c r="J448" s="3">
        <f t="shared" si="34"/>
        <v>103.48068062588385</v>
      </c>
      <c r="K448" s="3">
        <f t="shared" si="33"/>
        <v>23.930939182376537</v>
      </c>
      <c r="L448" s="3">
        <f t="shared" si="31"/>
        <v>-126316.70000000004</v>
      </c>
      <c r="M448" s="3">
        <f t="shared" si="32"/>
        <v>54.97820670147938</v>
      </c>
    </row>
    <row r="449" spans="1:13" s="2" customFormat="1" ht="15">
      <c r="A449" s="91"/>
      <c r="B449" s="91"/>
      <c r="C449" s="63"/>
      <c r="D449" s="48" t="s">
        <v>44</v>
      </c>
      <c r="E449" s="3">
        <f>SUM(E434:E438,E442:E447)</f>
        <v>134676.10000000003</v>
      </c>
      <c r="F449" s="3">
        <f>SUM(F434:F438,F442:F447)</f>
        <v>644568.1</v>
      </c>
      <c r="G449" s="3">
        <f>SUM(G434:G438,G442:G447)</f>
        <v>149062.8</v>
      </c>
      <c r="H449" s="3">
        <f>SUM(H434:H438,H442:H447)</f>
        <v>148676.09999999998</v>
      </c>
      <c r="I449" s="3">
        <f t="shared" si="30"/>
        <v>-386.70000000001164</v>
      </c>
      <c r="J449" s="3">
        <f t="shared" si="34"/>
        <v>99.74057913845708</v>
      </c>
      <c r="K449" s="3">
        <f t="shared" si="33"/>
        <v>23.066003421515894</v>
      </c>
      <c r="L449" s="3">
        <f t="shared" si="31"/>
        <v>13999.999999999942</v>
      </c>
      <c r="M449" s="3">
        <f t="shared" si="32"/>
        <v>110.39531141754175</v>
      </c>
    </row>
    <row r="450" spans="1:13" ht="63" customHeight="1">
      <c r="A450" s="89" t="s">
        <v>107</v>
      </c>
      <c r="B450" s="89" t="s">
        <v>242</v>
      </c>
      <c r="C450" s="62" t="s">
        <v>163</v>
      </c>
      <c r="D450" s="27" t="s">
        <v>5</v>
      </c>
      <c r="E450" s="11">
        <v>209914.6</v>
      </c>
      <c r="F450" s="11">
        <v>857202.4</v>
      </c>
      <c r="G450" s="11">
        <v>279936.1</v>
      </c>
      <c r="H450" s="11">
        <v>175225.2</v>
      </c>
      <c r="I450" s="11">
        <f t="shared" si="30"/>
        <v>-104710.89999999997</v>
      </c>
      <c r="J450" s="11">
        <f t="shared" si="34"/>
        <v>62.59471357927756</v>
      </c>
      <c r="K450" s="11">
        <f t="shared" si="33"/>
        <v>20.441519995744297</v>
      </c>
      <c r="L450" s="11">
        <f t="shared" si="31"/>
        <v>-34689.399999999994</v>
      </c>
      <c r="M450" s="11">
        <f t="shared" si="32"/>
        <v>83.4745177324493</v>
      </c>
    </row>
    <row r="451" spans="1:13" ht="30.75">
      <c r="A451" s="90"/>
      <c r="B451" s="90"/>
      <c r="C451" s="59" t="s">
        <v>108</v>
      </c>
      <c r="D451" s="27" t="s">
        <v>109</v>
      </c>
      <c r="E451" s="11">
        <v>37763.1</v>
      </c>
      <c r="F451" s="11">
        <v>62230.7</v>
      </c>
      <c r="G451" s="11">
        <v>17520.9</v>
      </c>
      <c r="H451" s="11">
        <v>35042.7</v>
      </c>
      <c r="I451" s="11">
        <f t="shared" si="30"/>
        <v>17521.799999999996</v>
      </c>
      <c r="J451" s="11">
        <f t="shared" si="34"/>
        <v>200.0051367224286</v>
      </c>
      <c r="K451" s="11">
        <f t="shared" si="33"/>
        <v>56.310952632703795</v>
      </c>
      <c r="L451" s="11">
        <f t="shared" si="31"/>
        <v>-2720.4000000000015</v>
      </c>
      <c r="M451" s="11">
        <f t="shared" si="32"/>
        <v>92.7961422658627</v>
      </c>
    </row>
    <row r="452" spans="1:13" ht="30.75" hidden="1">
      <c r="A452" s="90"/>
      <c r="B452" s="90"/>
      <c r="C452" s="59" t="s">
        <v>152</v>
      </c>
      <c r="D452" s="28" t="s">
        <v>153</v>
      </c>
      <c r="E452" s="33"/>
      <c r="F452" s="11"/>
      <c r="G452" s="11"/>
      <c r="H452" s="11"/>
      <c r="I452" s="11">
        <f t="shared" si="30"/>
        <v>0</v>
      </c>
      <c r="J452" s="11" t="e">
        <f t="shared" si="34"/>
        <v>#DIV/0!</v>
      </c>
      <c r="K452" s="11" t="e">
        <f t="shared" si="33"/>
        <v>#DIV/0!</v>
      </c>
      <c r="L452" s="11">
        <f t="shared" si="31"/>
        <v>0</v>
      </c>
      <c r="M452" s="11" t="e">
        <f t="shared" si="32"/>
        <v>#DIV/0!</v>
      </c>
    </row>
    <row r="453" spans="1:13" ht="46.5">
      <c r="A453" s="90"/>
      <c r="B453" s="90"/>
      <c r="C453" s="62" t="s">
        <v>167</v>
      </c>
      <c r="D453" s="27" t="s">
        <v>12</v>
      </c>
      <c r="E453" s="11">
        <v>83042.9</v>
      </c>
      <c r="F453" s="11">
        <v>142971.6</v>
      </c>
      <c r="G453" s="11">
        <v>55939</v>
      </c>
      <c r="H453" s="11">
        <v>117346.5</v>
      </c>
      <c r="I453" s="11">
        <f t="shared" si="30"/>
        <v>61407.5</v>
      </c>
      <c r="J453" s="11">
        <f t="shared" si="34"/>
        <v>209.77582724038686</v>
      </c>
      <c r="K453" s="11">
        <f t="shared" si="33"/>
        <v>82.07679007579128</v>
      </c>
      <c r="L453" s="11">
        <f t="shared" si="31"/>
        <v>34303.600000000006</v>
      </c>
      <c r="M453" s="11">
        <f t="shared" si="32"/>
        <v>141.30828764409722</v>
      </c>
    </row>
    <row r="454" spans="1:13" ht="50.25" customHeight="1">
      <c r="A454" s="90"/>
      <c r="B454" s="90"/>
      <c r="C454" s="62" t="s">
        <v>160</v>
      </c>
      <c r="D454" s="27" t="s">
        <v>161</v>
      </c>
      <c r="E454" s="11">
        <v>12.3</v>
      </c>
      <c r="F454" s="11"/>
      <c r="G454" s="11"/>
      <c r="H454" s="11">
        <v>2776.3</v>
      </c>
      <c r="I454" s="11">
        <f t="shared" si="30"/>
        <v>2776.3</v>
      </c>
      <c r="J454" s="11"/>
      <c r="K454" s="11"/>
      <c r="L454" s="11">
        <f t="shared" si="31"/>
        <v>2764</v>
      </c>
      <c r="M454" s="11">
        <f t="shared" si="32"/>
        <v>22571.544715447155</v>
      </c>
    </row>
    <row r="455" spans="1:13" ht="15">
      <c r="A455" s="90"/>
      <c r="B455" s="90"/>
      <c r="C455" s="59" t="s">
        <v>13</v>
      </c>
      <c r="D455" s="27" t="s">
        <v>14</v>
      </c>
      <c r="E455" s="11">
        <f>E456+E457</f>
        <v>499.5</v>
      </c>
      <c r="F455" s="11">
        <f>F456+F457</f>
        <v>0</v>
      </c>
      <c r="G455" s="11">
        <f>G456+G457</f>
        <v>0</v>
      </c>
      <c r="H455" s="11">
        <f>H456+H457</f>
        <v>14</v>
      </c>
      <c r="I455" s="11">
        <f aca="true" t="shared" si="35" ref="I455:I467">H455-G455</f>
        <v>14</v>
      </c>
      <c r="J455" s="11"/>
      <c r="K455" s="11"/>
      <c r="L455" s="11">
        <f aca="true" t="shared" si="36" ref="L455:L467">H455-E455</f>
        <v>-485.5</v>
      </c>
      <c r="M455" s="11">
        <f aca="true" t="shared" si="37" ref="M455:M467">H455/E455*100</f>
        <v>2.8028028028028027</v>
      </c>
    </row>
    <row r="456" spans="1:13" ht="63" customHeight="1" hidden="1">
      <c r="A456" s="90"/>
      <c r="B456" s="90"/>
      <c r="C456" s="59" t="s">
        <v>42</v>
      </c>
      <c r="D456" s="29" t="s">
        <v>43</v>
      </c>
      <c r="E456" s="11"/>
      <c r="F456" s="11"/>
      <c r="G456" s="11"/>
      <c r="H456" s="11">
        <v>12.2</v>
      </c>
      <c r="I456" s="11">
        <f t="shared" si="35"/>
        <v>12.2</v>
      </c>
      <c r="J456" s="11"/>
      <c r="K456" s="11"/>
      <c r="L456" s="11">
        <f t="shared" si="36"/>
        <v>12.2</v>
      </c>
      <c r="M456" s="11" t="e">
        <f t="shared" si="37"/>
        <v>#DIV/0!</v>
      </c>
    </row>
    <row r="457" spans="1:13" ht="47.25" customHeight="1" hidden="1">
      <c r="A457" s="90"/>
      <c r="B457" s="90"/>
      <c r="C457" s="62" t="s">
        <v>15</v>
      </c>
      <c r="D457" s="27" t="s">
        <v>16</v>
      </c>
      <c r="E457" s="11">
        <v>499.5</v>
      </c>
      <c r="F457" s="11"/>
      <c r="G457" s="11"/>
      <c r="H457" s="11">
        <v>1.8</v>
      </c>
      <c r="I457" s="11">
        <f t="shared" si="35"/>
        <v>1.8</v>
      </c>
      <c r="J457" s="11"/>
      <c r="K457" s="11"/>
      <c r="L457" s="11">
        <f t="shared" si="36"/>
        <v>-497.7</v>
      </c>
      <c r="M457" s="11">
        <f t="shared" si="37"/>
        <v>0.36036036036036034</v>
      </c>
    </row>
    <row r="458" spans="1:13" ht="15">
      <c r="A458" s="90"/>
      <c r="B458" s="90"/>
      <c r="C458" s="59" t="s">
        <v>17</v>
      </c>
      <c r="D458" s="27" t="s">
        <v>18</v>
      </c>
      <c r="E458" s="11">
        <v>-25.3</v>
      </c>
      <c r="F458" s="11"/>
      <c r="G458" s="11"/>
      <c r="H458" s="11">
        <v>20.5</v>
      </c>
      <c r="I458" s="11">
        <f t="shared" si="35"/>
        <v>20.5</v>
      </c>
      <c r="J458" s="11"/>
      <c r="K458" s="11"/>
      <c r="L458" s="11">
        <f t="shared" si="36"/>
        <v>45.8</v>
      </c>
      <c r="M458" s="11">
        <f t="shared" si="37"/>
        <v>-81.02766798418972</v>
      </c>
    </row>
    <row r="459" spans="1:13" ht="15">
      <c r="A459" s="90"/>
      <c r="B459" s="90"/>
      <c r="C459" s="59" t="s">
        <v>19</v>
      </c>
      <c r="D459" s="27" t="s">
        <v>104</v>
      </c>
      <c r="E459" s="11"/>
      <c r="F459" s="11"/>
      <c r="G459" s="11"/>
      <c r="H459" s="11">
        <v>91.6</v>
      </c>
      <c r="I459" s="11">
        <f t="shared" si="35"/>
        <v>91.6</v>
      </c>
      <c r="J459" s="11"/>
      <c r="K459" s="11"/>
      <c r="L459" s="11">
        <f t="shared" si="36"/>
        <v>91.6</v>
      </c>
      <c r="M459" s="11"/>
    </row>
    <row r="460" spans="1:13" ht="15.75" customHeight="1" hidden="1">
      <c r="A460" s="90"/>
      <c r="B460" s="90"/>
      <c r="C460" s="59" t="s">
        <v>24</v>
      </c>
      <c r="D460" s="27" t="s">
        <v>25</v>
      </c>
      <c r="E460" s="11"/>
      <c r="F460" s="11"/>
      <c r="G460" s="11"/>
      <c r="H460" s="11"/>
      <c r="I460" s="11">
        <f t="shared" si="35"/>
        <v>0</v>
      </c>
      <c r="J460" s="11" t="e">
        <f aca="true" t="shared" si="38" ref="J460:J467">H460/G460*100</f>
        <v>#DIV/0!</v>
      </c>
      <c r="K460" s="11" t="e">
        <f aca="true" t="shared" si="39" ref="K460:K467">H460/F460*100</f>
        <v>#DIV/0!</v>
      </c>
      <c r="L460" s="11">
        <f t="shared" si="36"/>
        <v>0</v>
      </c>
      <c r="M460" s="11" t="e">
        <f t="shared" si="37"/>
        <v>#DIV/0!</v>
      </c>
    </row>
    <row r="461" spans="1:13" s="2" customFormat="1" ht="15">
      <c r="A461" s="90"/>
      <c r="B461" s="90"/>
      <c r="C461" s="61"/>
      <c r="D461" s="48" t="s">
        <v>27</v>
      </c>
      <c r="E461" s="3">
        <f>SUM(E450:E460)-E455</f>
        <v>331207.1</v>
      </c>
      <c r="F461" s="3">
        <f>SUM(F450:F460)-F455</f>
        <v>1062404.7</v>
      </c>
      <c r="G461" s="3">
        <f>SUM(G450:G460)-G455</f>
        <v>353396</v>
      </c>
      <c r="H461" s="3">
        <f>SUM(H450:H460)-H455</f>
        <v>330516.8</v>
      </c>
      <c r="I461" s="3">
        <f t="shared" si="35"/>
        <v>-22879.20000000001</v>
      </c>
      <c r="J461" s="3">
        <f t="shared" si="38"/>
        <v>93.52590295306116</v>
      </c>
      <c r="K461" s="3">
        <f t="shared" si="39"/>
        <v>31.110253936188347</v>
      </c>
      <c r="L461" s="3">
        <f t="shared" si="36"/>
        <v>-690.2999999999884</v>
      </c>
      <c r="M461" s="3">
        <f t="shared" si="37"/>
        <v>99.79158055488546</v>
      </c>
    </row>
    <row r="462" spans="1:13" ht="15">
      <c r="A462" s="90"/>
      <c r="B462" s="90"/>
      <c r="C462" s="59" t="s">
        <v>110</v>
      </c>
      <c r="D462" s="27" t="s">
        <v>111</v>
      </c>
      <c r="E462" s="11">
        <v>19074.1</v>
      </c>
      <c r="F462" s="11">
        <v>287537.1</v>
      </c>
      <c r="G462" s="11">
        <v>25916.6</v>
      </c>
      <c r="H462" s="11">
        <v>25925.5</v>
      </c>
      <c r="I462" s="11">
        <f t="shared" si="35"/>
        <v>8.900000000001455</v>
      </c>
      <c r="J462" s="11">
        <f t="shared" si="38"/>
        <v>100.03434092434964</v>
      </c>
      <c r="K462" s="11">
        <f t="shared" si="39"/>
        <v>9.016401709553307</v>
      </c>
      <c r="L462" s="11">
        <f t="shared" si="36"/>
        <v>6851.4000000000015</v>
      </c>
      <c r="M462" s="11">
        <f t="shared" si="37"/>
        <v>135.91991234186673</v>
      </c>
    </row>
    <row r="463" spans="1:13" ht="15">
      <c r="A463" s="90"/>
      <c r="B463" s="90"/>
      <c r="C463" s="59" t="s">
        <v>112</v>
      </c>
      <c r="D463" s="27" t="s">
        <v>113</v>
      </c>
      <c r="E463" s="11">
        <v>1488496.9</v>
      </c>
      <c r="F463" s="11">
        <v>3064982.7</v>
      </c>
      <c r="G463" s="11">
        <v>1338106.3</v>
      </c>
      <c r="H463" s="11">
        <v>1257133.6</v>
      </c>
      <c r="I463" s="11">
        <f t="shared" si="35"/>
        <v>-80972.69999999995</v>
      </c>
      <c r="J463" s="11">
        <f t="shared" si="38"/>
        <v>93.94870945604247</v>
      </c>
      <c r="K463" s="11">
        <f t="shared" si="39"/>
        <v>41.016009649907645</v>
      </c>
      <c r="L463" s="11">
        <f t="shared" si="36"/>
        <v>-231363.2999999998</v>
      </c>
      <c r="M463" s="11">
        <f t="shared" si="37"/>
        <v>84.45658166973678</v>
      </c>
    </row>
    <row r="464" spans="1:13" ht="15">
      <c r="A464" s="90"/>
      <c r="B464" s="90"/>
      <c r="C464" s="59" t="s">
        <v>40</v>
      </c>
      <c r="D464" s="27" t="s">
        <v>41</v>
      </c>
      <c r="E464" s="16">
        <v>201.3</v>
      </c>
      <c r="F464" s="11"/>
      <c r="G464" s="11"/>
      <c r="H464" s="11">
        <v>-0.2</v>
      </c>
      <c r="I464" s="11">
        <f t="shared" si="35"/>
        <v>-0.2</v>
      </c>
      <c r="J464" s="11"/>
      <c r="K464" s="11"/>
      <c r="L464" s="11">
        <f t="shared" si="36"/>
        <v>-201.5</v>
      </c>
      <c r="M464" s="11">
        <f t="shared" si="37"/>
        <v>-0.09935419771485346</v>
      </c>
    </row>
    <row r="465" spans="1:13" ht="63" customHeight="1" hidden="1">
      <c r="A465" s="90"/>
      <c r="B465" s="90"/>
      <c r="C465" s="62" t="s">
        <v>163</v>
      </c>
      <c r="D465" s="27" t="s">
        <v>5</v>
      </c>
      <c r="E465" s="16"/>
      <c r="F465" s="11"/>
      <c r="G465" s="11"/>
      <c r="H465" s="11"/>
      <c r="I465" s="11">
        <f t="shared" si="35"/>
        <v>0</v>
      </c>
      <c r="J465" s="11" t="e">
        <f t="shared" si="38"/>
        <v>#DIV/0!</v>
      </c>
      <c r="K465" s="11" t="e">
        <f t="shared" si="39"/>
        <v>#DIV/0!</v>
      </c>
      <c r="L465" s="11">
        <f t="shared" si="36"/>
        <v>0</v>
      </c>
      <c r="M465" s="11" t="e">
        <f t="shared" si="37"/>
        <v>#DIV/0!</v>
      </c>
    </row>
    <row r="466" spans="1:13" ht="15">
      <c r="A466" s="90"/>
      <c r="B466" s="90"/>
      <c r="C466" s="59" t="s">
        <v>13</v>
      </c>
      <c r="D466" s="27" t="s">
        <v>14</v>
      </c>
      <c r="E466" s="11">
        <f>E467</f>
        <v>131.3</v>
      </c>
      <c r="F466" s="11">
        <f>F467</f>
        <v>672.9</v>
      </c>
      <c r="G466" s="11">
        <f>G467</f>
        <v>119</v>
      </c>
      <c r="H466" s="11">
        <f>H467</f>
        <v>203.2</v>
      </c>
      <c r="I466" s="11">
        <f t="shared" si="35"/>
        <v>84.19999999999999</v>
      </c>
      <c r="J466" s="11">
        <f t="shared" si="38"/>
        <v>170.7563025210084</v>
      </c>
      <c r="K466" s="11">
        <f t="shared" si="39"/>
        <v>30.197651954227965</v>
      </c>
      <c r="L466" s="11">
        <f t="shared" si="36"/>
        <v>71.89999999999998</v>
      </c>
      <c r="M466" s="11">
        <f t="shared" si="37"/>
        <v>154.76009139375472</v>
      </c>
    </row>
    <row r="467" spans="1:13" ht="31.5" customHeight="1" hidden="1">
      <c r="A467" s="90"/>
      <c r="B467" s="90"/>
      <c r="C467" s="62" t="s">
        <v>114</v>
      </c>
      <c r="D467" s="27" t="s">
        <v>115</v>
      </c>
      <c r="E467" s="11">
        <v>131.3</v>
      </c>
      <c r="F467" s="11">
        <v>672.9</v>
      </c>
      <c r="G467" s="11">
        <v>119</v>
      </c>
      <c r="H467" s="11">
        <v>203.2</v>
      </c>
      <c r="I467" s="11">
        <f t="shared" si="35"/>
        <v>84.19999999999999</v>
      </c>
      <c r="J467" s="11">
        <f t="shared" si="38"/>
        <v>170.7563025210084</v>
      </c>
      <c r="K467" s="11">
        <f t="shared" si="39"/>
        <v>30.197651954227965</v>
      </c>
      <c r="L467" s="11">
        <f t="shared" si="36"/>
        <v>71.89999999999998</v>
      </c>
      <c r="M467" s="11">
        <f t="shared" si="37"/>
        <v>154.76009139375472</v>
      </c>
    </row>
    <row r="468" spans="1:13" s="2" customFormat="1" ht="15">
      <c r="A468" s="90"/>
      <c r="B468" s="90"/>
      <c r="C468" s="61"/>
      <c r="D468" s="48" t="s">
        <v>28</v>
      </c>
      <c r="E468" s="3">
        <f>SUM(E462:E466)</f>
        <v>1507903.6</v>
      </c>
      <c r="F468" s="3">
        <f>SUM(F462:F466)</f>
        <v>3353192.7</v>
      </c>
      <c r="G468" s="3">
        <f>SUM(G462:G466)</f>
        <v>1364141.9000000001</v>
      </c>
      <c r="H468" s="3">
        <f>SUM(H462:H466)</f>
        <v>1283262.1</v>
      </c>
      <c r="I468" s="3">
        <f>H468-G468</f>
        <v>-80879.80000000005</v>
      </c>
      <c r="J468" s="3">
        <f>H468/G468*100</f>
        <v>94.07101270036496</v>
      </c>
      <c r="K468" s="3">
        <f>H468/F468*100</f>
        <v>38.269858454600595</v>
      </c>
      <c r="L468" s="3">
        <f>H468-E468</f>
        <v>-224641.5</v>
      </c>
      <c r="M468" s="3">
        <f>H468/E468*100</f>
        <v>85.1023964661932</v>
      </c>
    </row>
    <row r="469" spans="1:13" s="2" customFormat="1" ht="15">
      <c r="A469" s="91"/>
      <c r="B469" s="91"/>
      <c r="C469" s="61"/>
      <c r="D469" s="48" t="s">
        <v>44</v>
      </c>
      <c r="E469" s="3">
        <f>E461+E468</f>
        <v>1839110.7000000002</v>
      </c>
      <c r="F469" s="3">
        <f>F461+F468</f>
        <v>4415597.4</v>
      </c>
      <c r="G469" s="3">
        <f>G461+G468</f>
        <v>1717537.9000000001</v>
      </c>
      <c r="H469" s="3">
        <f>H461+H468</f>
        <v>1613778.9000000001</v>
      </c>
      <c r="I469" s="3">
        <f>H469-G469</f>
        <v>-103759</v>
      </c>
      <c r="J469" s="3">
        <f>H469/G469*100</f>
        <v>93.95885237816294</v>
      </c>
      <c r="K469" s="3">
        <f>H469/F469*100</f>
        <v>36.54723820609188</v>
      </c>
      <c r="L469" s="3">
        <f>H469-E469</f>
        <v>-225331.80000000005</v>
      </c>
      <c r="M469" s="3">
        <f>H469/E469*100</f>
        <v>87.74778483970542</v>
      </c>
    </row>
    <row r="470" spans="1:13" s="2" customFormat="1" ht="6.75" customHeight="1">
      <c r="A470" s="106"/>
      <c r="B470" s="106"/>
      <c r="C470" s="101"/>
      <c r="D470" s="48"/>
      <c r="E470" s="3"/>
      <c r="F470" s="3"/>
      <c r="G470" s="3"/>
      <c r="H470" s="3"/>
      <c r="I470" s="3"/>
      <c r="J470" s="3"/>
      <c r="K470" s="3"/>
      <c r="L470" s="3"/>
      <c r="M470" s="3"/>
    </row>
    <row r="471" spans="1:13" s="2" customFormat="1" ht="17.25" customHeight="1">
      <c r="A471" s="107"/>
      <c r="B471" s="107"/>
      <c r="C471" s="102"/>
      <c r="D471" s="48" t="s">
        <v>116</v>
      </c>
      <c r="E471" s="3">
        <f>E483+E498</f>
        <v>5548250.600000001</v>
      </c>
      <c r="F471" s="3">
        <f>F483+F498</f>
        <v>14179142.700000003</v>
      </c>
      <c r="G471" s="3">
        <f>G483+G498</f>
        <v>5174592.4</v>
      </c>
      <c r="H471" s="3">
        <f>H483+H498</f>
        <v>5044711.8</v>
      </c>
      <c r="I471" s="3">
        <f>H471-G471</f>
        <v>-129880.60000000056</v>
      </c>
      <c r="J471" s="3">
        <f>H471/G471*100</f>
        <v>97.49003225838618</v>
      </c>
      <c r="K471" s="3">
        <f>H471/F471*100</f>
        <v>35.57839783924312</v>
      </c>
      <c r="L471" s="3">
        <f>H471-E471</f>
        <v>-503538.80000000075</v>
      </c>
      <c r="M471" s="3">
        <f>H471/E471*100</f>
        <v>90.92436812425161</v>
      </c>
    </row>
    <row r="472" spans="1:13" s="2" customFormat="1" ht="6.75" customHeight="1">
      <c r="A472" s="107"/>
      <c r="B472" s="107"/>
      <c r="C472" s="102"/>
      <c r="D472" s="48"/>
      <c r="E472" s="3"/>
      <c r="F472" s="3"/>
      <c r="G472" s="3"/>
      <c r="H472" s="3"/>
      <c r="I472" s="3"/>
      <c r="J472" s="3"/>
      <c r="K472" s="3"/>
      <c r="L472" s="3"/>
      <c r="M472" s="3"/>
    </row>
    <row r="473" spans="1:13" s="2" customFormat="1" ht="30.75">
      <c r="A473" s="107"/>
      <c r="B473" s="107"/>
      <c r="C473" s="102"/>
      <c r="D473" s="48" t="s">
        <v>117</v>
      </c>
      <c r="E473" s="3">
        <f>E475-E563</f>
        <v>10405316.399999999</v>
      </c>
      <c r="F473" s="3">
        <f>F475-F563</f>
        <v>22770798.30000001</v>
      </c>
      <c r="G473" s="3">
        <f>G475-G563</f>
        <v>8525488.299999999</v>
      </c>
      <c r="H473" s="3">
        <f>H475-H563</f>
        <v>8425182.7</v>
      </c>
      <c r="I473" s="3">
        <f>H473-G473</f>
        <v>-100305.59999999963</v>
      </c>
      <c r="J473" s="3">
        <f>H473/G473*100</f>
        <v>98.82346211184174</v>
      </c>
      <c r="K473" s="3">
        <f>H473/F473*100</f>
        <v>36.99994435416872</v>
      </c>
      <c r="L473" s="3">
        <f>H473-E473</f>
        <v>-1980133.6999999993</v>
      </c>
      <c r="M473" s="3">
        <f>H473/E473*100</f>
        <v>80.96998088400272</v>
      </c>
    </row>
    <row r="474" spans="1:13" s="2" customFormat="1" ht="6.75" customHeight="1">
      <c r="A474" s="107"/>
      <c r="B474" s="107"/>
      <c r="C474" s="102"/>
      <c r="D474" s="48"/>
      <c r="E474" s="3"/>
      <c r="F474" s="3"/>
      <c r="G474" s="3"/>
      <c r="H474" s="3"/>
      <c r="I474" s="3"/>
      <c r="J474" s="3"/>
      <c r="K474" s="3"/>
      <c r="L474" s="3"/>
      <c r="M474" s="3"/>
    </row>
    <row r="475" spans="1:13" s="2" customFormat="1" ht="18" customHeight="1">
      <c r="A475" s="108"/>
      <c r="B475" s="108"/>
      <c r="C475" s="103"/>
      <c r="D475" s="48" t="s">
        <v>134</v>
      </c>
      <c r="E475" s="4">
        <f>E26+E47+E63+E95+E133+E150+E163+E177+E190+E204+E217+E230+E244+E256+E278+E308+E326+E353+E366+E386+E400+E415+E422+E433+E449+E469+E69+E426+E114+E284</f>
        <v>10232915.299999999</v>
      </c>
      <c r="F475" s="4">
        <f>F26+F47+F63+F95+F133+F150+F163+F177+F190+F204+F217+F230+F244+F256+F278+F308+F326+F353+F366+F386+F400+F415+F422+F433+F449+F469+F69+F426+F114+F284</f>
        <v>22770798.30000001</v>
      </c>
      <c r="G475" s="4">
        <f>G26+G47+G63+G95+G133+G150+G163+G177+G190+G204+G217+G230+G244+G256+G278+G308+G326+G353+G366+G386+G400+G415+G422+G433+G449+G469+G69+G426+G114+G284</f>
        <v>8525488.299999999</v>
      </c>
      <c r="H475" s="4">
        <f>H26+H47+H63+H95+H133+H150+H163+H177+H190+H204+H217+H230+H244+H256+H278+H308+H326+H353+H366+H386+H400+H415+H422+H433+H449+H469+H69+H426+H114+H284</f>
        <v>8386053.6</v>
      </c>
      <c r="I475" s="4">
        <f>H475-G475</f>
        <v>-139434.69999999925</v>
      </c>
      <c r="J475" s="4">
        <f>H475/G475*100</f>
        <v>98.36449602540655</v>
      </c>
      <c r="K475" s="4">
        <f>H475/F475*100</f>
        <v>36.82810540726627</v>
      </c>
      <c r="L475" s="4">
        <f>H475-E475</f>
        <v>-1846861.6999999993</v>
      </c>
      <c r="M475" s="4">
        <f>H475/E475*100</f>
        <v>81.95175425716658</v>
      </c>
    </row>
    <row r="476" spans="1:10" ht="18" customHeight="1">
      <c r="A476" s="34"/>
      <c r="B476" s="34"/>
      <c r="C476" s="68"/>
      <c r="D476" s="57"/>
      <c r="E476" s="57"/>
      <c r="F476" s="36"/>
      <c r="G476" s="36"/>
      <c r="H476" s="36"/>
      <c r="I476" s="18"/>
      <c r="J476" s="18"/>
    </row>
    <row r="477" spans="1:10" ht="13.5" customHeight="1">
      <c r="A477" s="34"/>
      <c r="B477" s="34"/>
      <c r="C477" s="68"/>
      <c r="D477" s="52" t="s">
        <v>121</v>
      </c>
      <c r="E477" s="104"/>
      <c r="F477" s="105"/>
      <c r="G477" s="46"/>
      <c r="H477" s="35"/>
      <c r="I477" s="105"/>
      <c r="J477" s="105"/>
    </row>
    <row r="478" spans="1:10" ht="15" hidden="1">
      <c r="A478" s="34"/>
      <c r="B478" s="34"/>
      <c r="C478" s="68"/>
      <c r="D478" s="52"/>
      <c r="E478" s="104"/>
      <c r="F478" s="105"/>
      <c r="G478" s="46"/>
      <c r="H478" s="45"/>
      <c r="I478" s="105"/>
      <c r="J478" s="105"/>
    </row>
    <row r="479" spans="1:10" ht="15.75" customHeight="1" hidden="1">
      <c r="A479" s="109" t="s">
        <v>244</v>
      </c>
      <c r="B479" s="109"/>
      <c r="C479" s="109"/>
      <c r="D479" s="109"/>
      <c r="E479" s="109"/>
      <c r="F479" s="109"/>
      <c r="G479" s="109"/>
      <c r="H479" s="109"/>
      <c r="I479" s="109"/>
      <c r="J479" s="109"/>
    </row>
    <row r="480" spans="1:13" ht="15.75">
      <c r="A480" s="38"/>
      <c r="B480" s="37"/>
      <c r="C480" s="69"/>
      <c r="D480" s="53"/>
      <c r="E480" s="37"/>
      <c r="F480" s="37"/>
      <c r="G480" s="37"/>
      <c r="H480" s="37"/>
      <c r="I480" s="33"/>
      <c r="J480" s="39"/>
      <c r="M480" s="15" t="s">
        <v>132</v>
      </c>
    </row>
    <row r="481" spans="1:13" ht="54" customHeight="1">
      <c r="A481" s="83" t="s">
        <v>0</v>
      </c>
      <c r="B481" s="85" t="s">
        <v>209</v>
      </c>
      <c r="C481" s="85" t="s">
        <v>1</v>
      </c>
      <c r="D481" s="85" t="s">
        <v>210</v>
      </c>
      <c r="E481" s="110" t="s">
        <v>245</v>
      </c>
      <c r="F481" s="87" t="s">
        <v>214</v>
      </c>
      <c r="G481" s="79" t="s">
        <v>243</v>
      </c>
      <c r="H481" s="87" t="s">
        <v>246</v>
      </c>
      <c r="I481" s="77" t="s">
        <v>250</v>
      </c>
      <c r="J481" s="85" t="s">
        <v>251</v>
      </c>
      <c r="K481" s="85" t="s">
        <v>252</v>
      </c>
      <c r="L481" s="77" t="s">
        <v>253</v>
      </c>
      <c r="M481" s="85" t="s">
        <v>254</v>
      </c>
    </row>
    <row r="482" spans="1:13" ht="34.5" customHeight="1">
      <c r="A482" s="84"/>
      <c r="B482" s="86"/>
      <c r="C482" s="86"/>
      <c r="D482" s="86"/>
      <c r="E482" s="111"/>
      <c r="F482" s="88"/>
      <c r="G482" s="80"/>
      <c r="H482" s="88"/>
      <c r="I482" s="78"/>
      <c r="J482" s="86"/>
      <c r="K482" s="86"/>
      <c r="L482" s="78"/>
      <c r="M482" s="86"/>
    </row>
    <row r="483" spans="1:13" s="2" customFormat="1" ht="21" customHeight="1">
      <c r="A483" s="89"/>
      <c r="B483" s="89"/>
      <c r="C483" s="61"/>
      <c r="D483" s="72" t="s">
        <v>122</v>
      </c>
      <c r="E483" s="73">
        <f>SUM(E497,E484:E492)</f>
        <v>4610533.9</v>
      </c>
      <c r="F483" s="73">
        <f>SUM(F497,F484:F492)</f>
        <v>12002240.000000002</v>
      </c>
      <c r="G483" s="73">
        <f>SUM(G497,G484:G492)</f>
        <v>4486585.600000001</v>
      </c>
      <c r="H483" s="73">
        <f>SUM(H497,H484:H492)</f>
        <v>4366075</v>
      </c>
      <c r="I483" s="73">
        <f>H483-G483</f>
        <v>-120510.60000000056</v>
      </c>
      <c r="J483" s="73">
        <f>H483/G483*100</f>
        <v>97.31397969984123</v>
      </c>
      <c r="K483" s="73">
        <f>H483/F483*100</f>
        <v>36.377167928653314</v>
      </c>
      <c r="L483" s="73">
        <f>H483-E483</f>
        <v>-244458.90000000037</v>
      </c>
      <c r="M483" s="73">
        <f>H483/E483*100</f>
        <v>94.69781796854372</v>
      </c>
    </row>
    <row r="484" spans="1:13" ht="19.5" customHeight="1">
      <c r="A484" s="90"/>
      <c r="B484" s="90"/>
      <c r="C484" s="59" t="s">
        <v>81</v>
      </c>
      <c r="D484" s="27" t="s">
        <v>82</v>
      </c>
      <c r="E484" s="16">
        <f aca="true" t="shared" si="40" ref="E484:H491">SUMIF($C$6:$C$475,$C484,E$6:E$475)</f>
        <v>2544121.9</v>
      </c>
      <c r="F484" s="16">
        <f t="shared" si="40"/>
        <v>6748120.9</v>
      </c>
      <c r="G484" s="16">
        <f t="shared" si="40"/>
        <v>2533594</v>
      </c>
      <c r="H484" s="16">
        <f t="shared" si="40"/>
        <v>2486903.1</v>
      </c>
      <c r="I484" s="47">
        <f>H484-G484</f>
        <v>-46690.89999999991</v>
      </c>
      <c r="J484" s="47">
        <f>H484/G484*100</f>
        <v>98.15712777974687</v>
      </c>
      <c r="K484" s="47">
        <f>H484/F484*100</f>
        <v>36.853268292807265</v>
      </c>
      <c r="L484" s="47">
        <f>H484-E484</f>
        <v>-57218.799999999814</v>
      </c>
      <c r="M484" s="47">
        <f>H484/E484*100</f>
        <v>97.75094110073893</v>
      </c>
    </row>
    <row r="485" spans="1:13" ht="33.75" customHeight="1">
      <c r="A485" s="90"/>
      <c r="B485" s="90"/>
      <c r="C485" s="59" t="s">
        <v>205</v>
      </c>
      <c r="D485" s="29" t="s">
        <v>206</v>
      </c>
      <c r="E485" s="16">
        <f t="shared" si="40"/>
        <v>11348.2</v>
      </c>
      <c r="F485" s="16">
        <f t="shared" si="40"/>
        <v>18868.1</v>
      </c>
      <c r="G485" s="16">
        <f t="shared" si="40"/>
        <v>7847</v>
      </c>
      <c r="H485" s="16">
        <f t="shared" si="40"/>
        <v>10972.6</v>
      </c>
      <c r="I485" s="47">
        <f aca="true" t="shared" si="41" ref="I485:I495">H485-G485</f>
        <v>3125.6000000000004</v>
      </c>
      <c r="J485" s="47">
        <f aca="true" t="shared" si="42" ref="J485:J492">H485/G485*100</f>
        <v>139.83178284694787</v>
      </c>
      <c r="K485" s="47">
        <f aca="true" t="shared" si="43" ref="K485:K492">H485/F485*100</f>
        <v>58.154239165575774</v>
      </c>
      <c r="L485" s="47">
        <f aca="true" t="shared" si="44" ref="L485:L495">H485-E485</f>
        <v>-375.60000000000036</v>
      </c>
      <c r="M485" s="47">
        <f aca="true" t="shared" si="45" ref="M485:M495">H485/E485*100</f>
        <v>96.69022400028197</v>
      </c>
    </row>
    <row r="486" spans="1:13" ht="18" customHeight="1">
      <c r="A486" s="90"/>
      <c r="B486" s="90"/>
      <c r="C486" s="59" t="s">
        <v>137</v>
      </c>
      <c r="D486" s="27" t="s">
        <v>136</v>
      </c>
      <c r="E486" s="16">
        <f t="shared" si="40"/>
        <v>251649.6</v>
      </c>
      <c r="F486" s="16">
        <f t="shared" si="40"/>
        <v>573972</v>
      </c>
      <c r="G486" s="16">
        <f t="shared" si="40"/>
        <v>271303.5</v>
      </c>
      <c r="H486" s="16">
        <f t="shared" si="40"/>
        <v>268997.4</v>
      </c>
      <c r="I486" s="47">
        <f t="shared" si="41"/>
        <v>-2306.0999999999767</v>
      </c>
      <c r="J486" s="47">
        <f t="shared" si="42"/>
        <v>99.14999253603438</v>
      </c>
      <c r="K486" s="47">
        <f t="shared" si="43"/>
        <v>46.8659446802283</v>
      </c>
      <c r="L486" s="47">
        <f t="shared" si="44"/>
        <v>17347.800000000017</v>
      </c>
      <c r="M486" s="47">
        <f t="shared" si="45"/>
        <v>106.89363305167186</v>
      </c>
    </row>
    <row r="487" spans="1:13" ht="18" customHeight="1">
      <c r="A487" s="90"/>
      <c r="B487" s="90"/>
      <c r="C487" s="59" t="s">
        <v>138</v>
      </c>
      <c r="D487" s="27" t="s">
        <v>98</v>
      </c>
      <c r="E487" s="16">
        <f t="shared" si="40"/>
        <v>1223.1</v>
      </c>
      <c r="F487" s="16">
        <f t="shared" si="40"/>
        <v>2077.4</v>
      </c>
      <c r="G487" s="16">
        <f t="shared" si="40"/>
        <v>1408</v>
      </c>
      <c r="H487" s="16">
        <f t="shared" si="40"/>
        <v>716.3</v>
      </c>
      <c r="I487" s="47">
        <f t="shared" si="41"/>
        <v>-691.7</v>
      </c>
      <c r="J487" s="47">
        <f t="shared" si="42"/>
        <v>50.87357954545454</v>
      </c>
      <c r="K487" s="47">
        <f t="shared" si="43"/>
        <v>34.48060075093867</v>
      </c>
      <c r="L487" s="47">
        <f t="shared" si="44"/>
        <v>-506.79999999999995</v>
      </c>
      <c r="M487" s="47">
        <f t="shared" si="45"/>
        <v>58.56430381816695</v>
      </c>
    </row>
    <row r="488" spans="1:13" ht="33.75" customHeight="1">
      <c r="A488" s="90"/>
      <c r="B488" s="90"/>
      <c r="C488" s="59" t="s">
        <v>178</v>
      </c>
      <c r="D488" s="29" t="s">
        <v>179</v>
      </c>
      <c r="E488" s="16">
        <f t="shared" si="40"/>
        <v>10283.9</v>
      </c>
      <c r="F488" s="16">
        <f t="shared" si="40"/>
        <v>19743.7</v>
      </c>
      <c r="G488" s="16">
        <f t="shared" si="40"/>
        <v>8588.9</v>
      </c>
      <c r="H488" s="16">
        <f t="shared" si="40"/>
        <v>7776.6</v>
      </c>
      <c r="I488" s="47">
        <f t="shared" si="41"/>
        <v>-812.2999999999993</v>
      </c>
      <c r="J488" s="47">
        <f t="shared" si="42"/>
        <v>90.54244431766584</v>
      </c>
      <c r="K488" s="47">
        <f t="shared" si="43"/>
        <v>39.38775406838637</v>
      </c>
      <c r="L488" s="47">
        <f t="shared" si="44"/>
        <v>-2507.2999999999993</v>
      </c>
      <c r="M488" s="47">
        <f t="shared" si="45"/>
        <v>75.61917171501085</v>
      </c>
    </row>
    <row r="489" spans="1:13" ht="18.75" customHeight="1">
      <c r="A489" s="90"/>
      <c r="B489" s="90"/>
      <c r="C489" s="59" t="s">
        <v>110</v>
      </c>
      <c r="D489" s="27" t="s">
        <v>111</v>
      </c>
      <c r="E489" s="16">
        <f t="shared" si="40"/>
        <v>19074.1</v>
      </c>
      <c r="F489" s="16">
        <f t="shared" si="40"/>
        <v>287537.1</v>
      </c>
      <c r="G489" s="16">
        <f t="shared" si="40"/>
        <v>25916.6</v>
      </c>
      <c r="H489" s="16">
        <f t="shared" si="40"/>
        <v>25925.5</v>
      </c>
      <c r="I489" s="47">
        <f t="shared" si="41"/>
        <v>8.900000000001455</v>
      </c>
      <c r="J489" s="47">
        <f t="shared" si="42"/>
        <v>100.03434092434964</v>
      </c>
      <c r="K489" s="47">
        <f t="shared" si="43"/>
        <v>9.016401709553307</v>
      </c>
      <c r="L489" s="47">
        <f t="shared" si="44"/>
        <v>6851.4000000000015</v>
      </c>
      <c r="M489" s="47">
        <f t="shared" si="45"/>
        <v>135.91991234186673</v>
      </c>
    </row>
    <row r="490" spans="1:13" ht="18.75" customHeight="1">
      <c r="A490" s="90"/>
      <c r="B490" s="90"/>
      <c r="C490" s="59" t="s">
        <v>78</v>
      </c>
      <c r="D490" s="27" t="s">
        <v>79</v>
      </c>
      <c r="E490" s="16">
        <f t="shared" si="40"/>
        <v>208811.9</v>
      </c>
      <c r="F490" s="16">
        <f t="shared" si="40"/>
        <v>1107599.7</v>
      </c>
      <c r="G490" s="16">
        <f t="shared" si="40"/>
        <v>232536.4</v>
      </c>
      <c r="H490" s="16">
        <f t="shared" si="40"/>
        <v>226250.2</v>
      </c>
      <c r="I490" s="47">
        <f t="shared" si="41"/>
        <v>-6286.1999999999825</v>
      </c>
      <c r="J490" s="47">
        <f t="shared" si="42"/>
        <v>97.29668129376735</v>
      </c>
      <c r="K490" s="47">
        <f t="shared" si="43"/>
        <v>20.42707306619892</v>
      </c>
      <c r="L490" s="47">
        <f t="shared" si="44"/>
        <v>17438.300000000017</v>
      </c>
      <c r="M490" s="47">
        <f t="shared" si="45"/>
        <v>108.35120029078804</v>
      </c>
    </row>
    <row r="491" spans="1:13" ht="18.75" customHeight="1">
      <c r="A491" s="90"/>
      <c r="B491" s="90"/>
      <c r="C491" s="59" t="s">
        <v>112</v>
      </c>
      <c r="D491" s="27" t="s">
        <v>113</v>
      </c>
      <c r="E491" s="16">
        <f t="shared" si="40"/>
        <v>1488496.9</v>
      </c>
      <c r="F491" s="16">
        <f t="shared" si="40"/>
        <v>3064982.7</v>
      </c>
      <c r="G491" s="16">
        <f t="shared" si="40"/>
        <v>1338106.3</v>
      </c>
      <c r="H491" s="16">
        <f t="shared" si="40"/>
        <v>1257133.6</v>
      </c>
      <c r="I491" s="47">
        <f t="shared" si="41"/>
        <v>-80972.69999999995</v>
      </c>
      <c r="J491" s="47">
        <f t="shared" si="42"/>
        <v>93.94870945604247</v>
      </c>
      <c r="K491" s="47">
        <f t="shared" si="43"/>
        <v>41.016009649907645</v>
      </c>
      <c r="L491" s="47">
        <f t="shared" si="44"/>
        <v>-231363.2999999998</v>
      </c>
      <c r="M491" s="47">
        <f t="shared" si="45"/>
        <v>84.45658166973678</v>
      </c>
    </row>
    <row r="492" spans="1:13" ht="18.75" customHeight="1">
      <c r="A492" s="90"/>
      <c r="B492" s="90"/>
      <c r="C492" s="59" t="s">
        <v>123</v>
      </c>
      <c r="D492" s="27" t="s">
        <v>124</v>
      </c>
      <c r="E492" s="16">
        <f>SUM(E493:E496)</f>
        <v>75323</v>
      </c>
      <c r="F492" s="16">
        <f>SUM(F493:F496)</f>
        <v>179338.4</v>
      </c>
      <c r="G492" s="16">
        <f>SUM(G493:G496)</f>
        <v>67284.9</v>
      </c>
      <c r="H492" s="16">
        <f>SUM(H493:H496)</f>
        <v>81399.90000000001</v>
      </c>
      <c r="I492" s="47">
        <f t="shared" si="41"/>
        <v>14115.000000000015</v>
      </c>
      <c r="J492" s="47">
        <f t="shared" si="42"/>
        <v>120.97796087978136</v>
      </c>
      <c r="K492" s="47">
        <f t="shared" si="43"/>
        <v>45.388996444710116</v>
      </c>
      <c r="L492" s="47">
        <f t="shared" si="44"/>
        <v>6076.900000000009</v>
      </c>
      <c r="M492" s="47">
        <f t="shared" si="45"/>
        <v>108.0677880594241</v>
      </c>
    </row>
    <row r="493" spans="1:13" ht="30" customHeight="1" hidden="1">
      <c r="A493" s="90"/>
      <c r="B493" s="90"/>
      <c r="C493" s="59" t="s">
        <v>88</v>
      </c>
      <c r="D493" s="27" t="s">
        <v>89</v>
      </c>
      <c r="E493" s="16">
        <f aca="true" t="shared" si="46" ref="E493:H497">SUMIF($C$6:$C$475,$C493,E$6:E$475)</f>
        <v>74422.7</v>
      </c>
      <c r="F493" s="16">
        <f t="shared" si="46"/>
        <v>176760.3</v>
      </c>
      <c r="G493" s="16">
        <f t="shared" si="46"/>
        <v>66409.9</v>
      </c>
      <c r="H493" s="16">
        <f t="shared" si="46"/>
        <v>80382.8</v>
      </c>
      <c r="I493" s="47">
        <f t="shared" si="41"/>
        <v>13972.900000000009</v>
      </c>
      <c r="J493" s="47">
        <f>H493/G493*100</f>
        <v>121.04038705072588</v>
      </c>
      <c r="K493" s="47">
        <f>H493/F493*100</f>
        <v>45.47559604730248</v>
      </c>
      <c r="L493" s="47">
        <f t="shared" si="44"/>
        <v>5960.100000000006</v>
      </c>
      <c r="M493" s="47">
        <f t="shared" si="45"/>
        <v>108.00844366033482</v>
      </c>
    </row>
    <row r="494" spans="1:13" ht="110.25" customHeight="1" hidden="1">
      <c r="A494" s="90"/>
      <c r="B494" s="90"/>
      <c r="C494" s="60" t="s">
        <v>38</v>
      </c>
      <c r="D494" s="28" t="s">
        <v>39</v>
      </c>
      <c r="E494" s="16">
        <f t="shared" si="46"/>
        <v>221.8</v>
      </c>
      <c r="F494" s="16">
        <f t="shared" si="46"/>
        <v>683</v>
      </c>
      <c r="G494" s="16">
        <f t="shared" si="46"/>
        <v>221</v>
      </c>
      <c r="H494" s="16">
        <f t="shared" si="46"/>
        <v>280.1</v>
      </c>
      <c r="I494" s="47">
        <f t="shared" si="41"/>
        <v>59.10000000000002</v>
      </c>
      <c r="J494" s="47">
        <f>H494/G494*100</f>
        <v>126.74208144796381</v>
      </c>
      <c r="K494" s="47">
        <f>H494/F494*100</f>
        <v>41.010248901903374</v>
      </c>
      <c r="L494" s="47">
        <f t="shared" si="44"/>
        <v>58.30000000000001</v>
      </c>
      <c r="M494" s="47">
        <f t="shared" si="45"/>
        <v>126.28494138863842</v>
      </c>
    </row>
    <row r="495" spans="1:13" ht="31.5" customHeight="1" hidden="1">
      <c r="A495" s="90"/>
      <c r="B495" s="90"/>
      <c r="C495" s="59" t="s">
        <v>94</v>
      </c>
      <c r="D495" s="27" t="s">
        <v>95</v>
      </c>
      <c r="E495" s="16">
        <f t="shared" si="46"/>
        <v>246.5</v>
      </c>
      <c r="F495" s="16">
        <f t="shared" si="46"/>
        <v>265</v>
      </c>
      <c r="G495" s="16">
        <f t="shared" si="46"/>
        <v>104</v>
      </c>
      <c r="H495" s="16">
        <f t="shared" si="46"/>
        <v>99</v>
      </c>
      <c r="I495" s="47">
        <f t="shared" si="41"/>
        <v>-5</v>
      </c>
      <c r="J495" s="47">
        <f>H495/G495*100</f>
        <v>95.1923076923077</v>
      </c>
      <c r="K495" s="47">
        <f>H495/F495*100</f>
        <v>37.35849056603773</v>
      </c>
      <c r="L495" s="47">
        <f t="shared" si="44"/>
        <v>-147.5</v>
      </c>
      <c r="M495" s="47">
        <f t="shared" si="45"/>
        <v>40.16227180527384</v>
      </c>
    </row>
    <row r="496" spans="1:13" ht="94.5" customHeight="1" hidden="1">
      <c r="A496" s="90"/>
      <c r="B496" s="90"/>
      <c r="C496" s="59" t="s">
        <v>190</v>
      </c>
      <c r="D496" s="28" t="s">
        <v>192</v>
      </c>
      <c r="E496" s="16">
        <f t="shared" si="46"/>
        <v>432</v>
      </c>
      <c r="F496" s="16">
        <f t="shared" si="46"/>
        <v>1630.1</v>
      </c>
      <c r="G496" s="16">
        <f t="shared" si="46"/>
        <v>550</v>
      </c>
      <c r="H496" s="16">
        <f t="shared" si="46"/>
        <v>638</v>
      </c>
      <c r="I496" s="47">
        <f>H496-G496</f>
        <v>88</v>
      </c>
      <c r="J496" s="47">
        <f>H496/G496*100</f>
        <v>115.99999999999999</v>
      </c>
      <c r="K496" s="47">
        <f>H496/F496*100</f>
        <v>39.13870314704619</v>
      </c>
      <c r="L496" s="47">
        <f>H496-E496</f>
        <v>206</v>
      </c>
      <c r="M496" s="47">
        <f>H496/E496*100</f>
        <v>147.6851851851852</v>
      </c>
    </row>
    <row r="497" spans="1:13" ht="17.25" customHeight="1">
      <c r="A497" s="90"/>
      <c r="B497" s="90"/>
      <c r="C497" s="59" t="s">
        <v>40</v>
      </c>
      <c r="D497" s="27" t="s">
        <v>41</v>
      </c>
      <c r="E497" s="16">
        <f t="shared" si="46"/>
        <v>201.3</v>
      </c>
      <c r="F497" s="16">
        <f t="shared" si="46"/>
        <v>0</v>
      </c>
      <c r="G497" s="16">
        <f t="shared" si="46"/>
        <v>0</v>
      </c>
      <c r="H497" s="16">
        <f t="shared" si="46"/>
        <v>-0.2</v>
      </c>
      <c r="I497" s="47">
        <f>H497-G497</f>
        <v>-0.2</v>
      </c>
      <c r="J497" s="47"/>
      <c r="K497" s="47"/>
      <c r="L497" s="47">
        <f>H497-E497</f>
        <v>-201.5</v>
      </c>
      <c r="M497" s="47">
        <f>H497/E497*100</f>
        <v>-0.09935419771485346</v>
      </c>
    </row>
    <row r="498" spans="1:13" s="2" customFormat="1" ht="21.75" customHeight="1">
      <c r="A498" s="90"/>
      <c r="B498" s="90"/>
      <c r="C498" s="61"/>
      <c r="D498" s="72" t="s">
        <v>125</v>
      </c>
      <c r="E498" s="73">
        <f>SUM(E499:E518,E549:E550)</f>
        <v>937716.7000000001</v>
      </c>
      <c r="F498" s="73">
        <f>SUM(F499:F518,F549:F550)</f>
        <v>2176902.7000000007</v>
      </c>
      <c r="G498" s="73">
        <f>SUM(G499:G518,G549:G550)</f>
        <v>688006.7999999999</v>
      </c>
      <c r="H498" s="73">
        <f>SUM(H499:H518,H549:H550)</f>
        <v>678636.8</v>
      </c>
      <c r="I498" s="73">
        <f>H498-G498</f>
        <v>-9369.999999999884</v>
      </c>
      <c r="J498" s="73">
        <f>H498/G498*100</f>
        <v>98.63809485603923</v>
      </c>
      <c r="K498" s="73">
        <f>H498/F498*100</f>
        <v>31.17442042770216</v>
      </c>
      <c r="L498" s="73">
        <f>H498-E498</f>
        <v>-259079.90000000002</v>
      </c>
      <c r="M498" s="73">
        <f>H498/E498*100</f>
        <v>72.37119697239048</v>
      </c>
    </row>
    <row r="499" spans="1:13" ht="18" customHeight="1">
      <c r="A499" s="90"/>
      <c r="B499" s="90"/>
      <c r="C499" s="59" t="s">
        <v>3</v>
      </c>
      <c r="D499" s="27" t="s">
        <v>4</v>
      </c>
      <c r="E499" s="16">
        <f aca="true" t="shared" si="47" ref="E499:H518">SUMIF($C$6:$C$475,$C499,E$6:E$475)</f>
        <v>0</v>
      </c>
      <c r="F499" s="16">
        <f t="shared" si="47"/>
        <v>1585.6</v>
      </c>
      <c r="G499" s="16">
        <f t="shared" si="47"/>
        <v>0</v>
      </c>
      <c r="H499" s="16">
        <f t="shared" si="47"/>
        <v>0</v>
      </c>
      <c r="I499" s="47">
        <f>H499-G499</f>
        <v>0</v>
      </c>
      <c r="J499" s="47"/>
      <c r="K499" s="47">
        <f>H499/F499*100</f>
        <v>0</v>
      </c>
      <c r="L499" s="47">
        <f>H499-E499</f>
        <v>0</v>
      </c>
      <c r="M499" s="47"/>
    </row>
    <row r="500" spans="1:13" ht="69.75" customHeight="1">
      <c r="A500" s="90"/>
      <c r="B500" s="90"/>
      <c r="C500" s="62" t="s">
        <v>163</v>
      </c>
      <c r="D500" s="27" t="s">
        <v>5</v>
      </c>
      <c r="E500" s="16">
        <f t="shared" si="47"/>
        <v>209914.6</v>
      </c>
      <c r="F500" s="16">
        <f t="shared" si="47"/>
        <v>857202.4</v>
      </c>
      <c r="G500" s="16">
        <f t="shared" si="47"/>
        <v>279936.1</v>
      </c>
      <c r="H500" s="16">
        <f t="shared" si="47"/>
        <v>175225.2</v>
      </c>
      <c r="I500" s="47">
        <f aca="true" t="shared" si="48" ref="I500:I550">H500-G500</f>
        <v>-104710.89999999997</v>
      </c>
      <c r="J500" s="47">
        <f aca="true" t="shared" si="49" ref="J500:J550">H500/G500*100</f>
        <v>62.59471357927756</v>
      </c>
      <c r="K500" s="47">
        <f aca="true" t="shared" si="50" ref="K500:K550">H500/F500*100</f>
        <v>20.441519995744297</v>
      </c>
      <c r="L500" s="47">
        <f aca="true" t="shared" si="51" ref="L500:L550">H500-E500</f>
        <v>-34689.399999999994</v>
      </c>
      <c r="M500" s="47">
        <f aca="true" t="shared" si="52" ref="M500:M550">H500/E500*100</f>
        <v>83.4745177324493</v>
      </c>
    </row>
    <row r="501" spans="1:13" ht="31.5" customHeight="1">
      <c r="A501" s="90"/>
      <c r="B501" s="90"/>
      <c r="C501" s="59" t="s">
        <v>108</v>
      </c>
      <c r="D501" s="27" t="s">
        <v>109</v>
      </c>
      <c r="E501" s="16">
        <f t="shared" si="47"/>
        <v>37763.1</v>
      </c>
      <c r="F501" s="16">
        <f t="shared" si="47"/>
        <v>62230.7</v>
      </c>
      <c r="G501" s="16">
        <f t="shared" si="47"/>
        <v>17520.9</v>
      </c>
      <c r="H501" s="16">
        <f t="shared" si="47"/>
        <v>35042.7</v>
      </c>
      <c r="I501" s="47">
        <f t="shared" si="48"/>
        <v>17521.799999999996</v>
      </c>
      <c r="J501" s="47">
        <f t="shared" si="49"/>
        <v>200.0051367224286</v>
      </c>
      <c r="K501" s="47">
        <f t="shared" si="50"/>
        <v>56.310952632703795</v>
      </c>
      <c r="L501" s="47">
        <f t="shared" si="51"/>
        <v>-2720.4000000000015</v>
      </c>
      <c r="M501" s="47">
        <f t="shared" si="52"/>
        <v>92.7961422658627</v>
      </c>
    </row>
    <row r="502" spans="1:13" ht="18" customHeight="1">
      <c r="A502" s="90"/>
      <c r="B502" s="90"/>
      <c r="C502" s="59" t="s">
        <v>6</v>
      </c>
      <c r="D502" s="27" t="s">
        <v>96</v>
      </c>
      <c r="E502" s="16">
        <f t="shared" si="47"/>
        <v>1528.1999999999998</v>
      </c>
      <c r="F502" s="16">
        <f t="shared" si="47"/>
        <v>1386.8</v>
      </c>
      <c r="G502" s="16">
        <f t="shared" si="47"/>
        <v>577.8</v>
      </c>
      <c r="H502" s="16">
        <f t="shared" si="47"/>
        <v>1521.6</v>
      </c>
      <c r="I502" s="47">
        <f t="shared" si="48"/>
        <v>943.8</v>
      </c>
      <c r="J502" s="47">
        <f t="shared" si="49"/>
        <v>263.34371754932505</v>
      </c>
      <c r="K502" s="47">
        <f t="shared" si="50"/>
        <v>109.72021920969138</v>
      </c>
      <c r="L502" s="47">
        <f t="shared" si="51"/>
        <v>-6.599999999999909</v>
      </c>
      <c r="M502" s="47">
        <f t="shared" si="52"/>
        <v>99.56811935610523</v>
      </c>
    </row>
    <row r="503" spans="1:13" ht="47.25" customHeight="1">
      <c r="A503" s="90"/>
      <c r="B503" s="90"/>
      <c r="C503" s="59" t="s">
        <v>188</v>
      </c>
      <c r="D503" s="28" t="s">
        <v>189</v>
      </c>
      <c r="E503" s="16">
        <f t="shared" si="47"/>
        <v>47994.1</v>
      </c>
      <c r="F503" s="16">
        <f t="shared" si="47"/>
        <v>130287.2</v>
      </c>
      <c r="G503" s="16">
        <f t="shared" si="47"/>
        <v>45366.1</v>
      </c>
      <c r="H503" s="16">
        <f t="shared" si="47"/>
        <v>56528.5</v>
      </c>
      <c r="I503" s="47">
        <f t="shared" si="48"/>
        <v>11162.400000000001</v>
      </c>
      <c r="J503" s="47">
        <f t="shared" si="49"/>
        <v>124.60515671393398</v>
      </c>
      <c r="K503" s="47">
        <f t="shared" si="50"/>
        <v>43.387608299203606</v>
      </c>
      <c r="L503" s="47">
        <f t="shared" si="51"/>
        <v>8534.400000000001</v>
      </c>
      <c r="M503" s="47">
        <f t="shared" si="52"/>
        <v>117.7821857269956</v>
      </c>
    </row>
    <row r="504" spans="1:13" ht="31.5" customHeight="1">
      <c r="A504" s="90"/>
      <c r="B504" s="90"/>
      <c r="C504" s="59" t="s">
        <v>8</v>
      </c>
      <c r="D504" s="27" t="s">
        <v>9</v>
      </c>
      <c r="E504" s="16">
        <f t="shared" si="47"/>
        <v>11876.6</v>
      </c>
      <c r="F504" s="16">
        <f t="shared" si="47"/>
        <v>42310.3</v>
      </c>
      <c r="G504" s="16">
        <f t="shared" si="47"/>
        <v>42310.3</v>
      </c>
      <c r="H504" s="16">
        <f t="shared" si="47"/>
        <v>40203.2</v>
      </c>
      <c r="I504" s="47">
        <f t="shared" si="48"/>
        <v>-2107.100000000006</v>
      </c>
      <c r="J504" s="47">
        <f t="shared" si="49"/>
        <v>95.01988877412828</v>
      </c>
      <c r="K504" s="47">
        <f t="shared" si="50"/>
        <v>95.01988877412828</v>
      </c>
      <c r="L504" s="47">
        <f t="shared" si="51"/>
        <v>28326.6</v>
      </c>
      <c r="M504" s="47">
        <f t="shared" si="52"/>
        <v>338.50765370560595</v>
      </c>
    </row>
    <row r="505" spans="1:13" ht="63" customHeight="1">
      <c r="A505" s="90"/>
      <c r="B505" s="90"/>
      <c r="C505" s="62" t="s">
        <v>10</v>
      </c>
      <c r="D505" s="28" t="s">
        <v>126</v>
      </c>
      <c r="E505" s="16">
        <f t="shared" si="47"/>
        <v>91171.5</v>
      </c>
      <c r="F505" s="16">
        <f t="shared" si="47"/>
        <v>125957.1</v>
      </c>
      <c r="G505" s="16">
        <f t="shared" si="47"/>
        <v>59394.2</v>
      </c>
      <c r="H505" s="16">
        <f t="shared" si="47"/>
        <v>42278.7</v>
      </c>
      <c r="I505" s="47">
        <f t="shared" si="48"/>
        <v>-17115.5</v>
      </c>
      <c r="J505" s="47">
        <f t="shared" si="49"/>
        <v>71.18321317569729</v>
      </c>
      <c r="K505" s="47">
        <f t="shared" si="50"/>
        <v>33.56595221706438</v>
      </c>
      <c r="L505" s="47">
        <f t="shared" si="51"/>
        <v>-48892.8</v>
      </c>
      <c r="M505" s="47">
        <f t="shared" si="52"/>
        <v>46.3727151576973</v>
      </c>
    </row>
    <row r="506" spans="1:13" ht="18" customHeight="1">
      <c r="A506" s="90"/>
      <c r="B506" s="90"/>
      <c r="C506" s="59" t="s">
        <v>48</v>
      </c>
      <c r="D506" s="27" t="s">
        <v>49</v>
      </c>
      <c r="E506" s="16">
        <f t="shared" si="47"/>
        <v>4667.2</v>
      </c>
      <c r="F506" s="16">
        <f t="shared" si="47"/>
        <v>8042.3</v>
      </c>
      <c r="G506" s="16">
        <f t="shared" si="47"/>
        <v>3544.8</v>
      </c>
      <c r="H506" s="16">
        <f t="shared" si="47"/>
        <v>10531</v>
      </c>
      <c r="I506" s="47">
        <f t="shared" si="48"/>
        <v>6986.2</v>
      </c>
      <c r="J506" s="47">
        <f t="shared" si="49"/>
        <v>297.08305122997064</v>
      </c>
      <c r="K506" s="47">
        <f t="shared" si="50"/>
        <v>130.9451276376161</v>
      </c>
      <c r="L506" s="47">
        <f t="shared" si="51"/>
        <v>5863.8</v>
      </c>
      <c r="M506" s="47">
        <f t="shared" si="52"/>
        <v>225.63849845731914</v>
      </c>
    </row>
    <row r="507" spans="1:13" ht="18" customHeight="1">
      <c r="A507" s="90"/>
      <c r="B507" s="90"/>
      <c r="C507" s="59" t="s">
        <v>216</v>
      </c>
      <c r="D507" s="27" t="s">
        <v>217</v>
      </c>
      <c r="E507" s="16">
        <f t="shared" si="47"/>
        <v>0</v>
      </c>
      <c r="F507" s="16">
        <f t="shared" si="47"/>
        <v>0</v>
      </c>
      <c r="G507" s="16">
        <f t="shared" si="47"/>
        <v>0</v>
      </c>
      <c r="H507" s="16">
        <f t="shared" si="47"/>
        <v>84.2</v>
      </c>
      <c r="I507" s="47">
        <f t="shared" si="48"/>
        <v>84.2</v>
      </c>
      <c r="J507" s="47"/>
      <c r="K507" s="47"/>
      <c r="L507" s="47">
        <f t="shared" si="51"/>
        <v>84.2</v>
      </c>
      <c r="M507" s="47"/>
    </row>
    <row r="508" spans="1:13" ht="31.5" customHeight="1">
      <c r="A508" s="90"/>
      <c r="B508" s="90"/>
      <c r="C508" s="59" t="s">
        <v>158</v>
      </c>
      <c r="D508" s="28" t="s">
        <v>159</v>
      </c>
      <c r="E508" s="16">
        <f t="shared" si="47"/>
        <v>2475.8</v>
      </c>
      <c r="F508" s="16">
        <f t="shared" si="47"/>
        <v>5250.8</v>
      </c>
      <c r="G508" s="16">
        <f t="shared" si="47"/>
        <v>1284.1</v>
      </c>
      <c r="H508" s="16">
        <f t="shared" si="47"/>
        <v>2090.5</v>
      </c>
      <c r="I508" s="47">
        <f t="shared" si="48"/>
        <v>806.4000000000001</v>
      </c>
      <c r="J508" s="47">
        <f t="shared" si="49"/>
        <v>162.79884744178804</v>
      </c>
      <c r="K508" s="47">
        <f t="shared" si="50"/>
        <v>39.81298087910414</v>
      </c>
      <c r="L508" s="47">
        <f t="shared" si="51"/>
        <v>-385.3000000000002</v>
      </c>
      <c r="M508" s="47">
        <f t="shared" si="52"/>
        <v>84.43735358268034</v>
      </c>
    </row>
    <row r="509" spans="1:13" ht="58.5" customHeight="1">
      <c r="A509" s="90"/>
      <c r="B509" s="90"/>
      <c r="C509" s="59" t="s">
        <v>164</v>
      </c>
      <c r="D509" s="27" t="s">
        <v>165</v>
      </c>
      <c r="E509" s="16">
        <f t="shared" si="47"/>
        <v>998.6</v>
      </c>
      <c r="F509" s="16">
        <f t="shared" si="47"/>
        <v>0</v>
      </c>
      <c r="G509" s="16">
        <f t="shared" si="47"/>
        <v>0</v>
      </c>
      <c r="H509" s="16">
        <f t="shared" si="47"/>
        <v>2079.4</v>
      </c>
      <c r="I509" s="47">
        <f t="shared" si="48"/>
        <v>2079.4</v>
      </c>
      <c r="J509" s="47"/>
      <c r="K509" s="47"/>
      <c r="L509" s="47">
        <f t="shared" si="51"/>
        <v>1080.8000000000002</v>
      </c>
      <c r="M509" s="47">
        <f t="shared" si="52"/>
        <v>208.2315241337873</v>
      </c>
    </row>
    <row r="510" spans="1:13" ht="33.75" customHeight="1">
      <c r="A510" s="90"/>
      <c r="B510" s="90"/>
      <c r="C510" s="59" t="s">
        <v>152</v>
      </c>
      <c r="D510" s="27" t="s">
        <v>153</v>
      </c>
      <c r="E510" s="16">
        <f t="shared" si="47"/>
        <v>41892.7</v>
      </c>
      <c r="F510" s="16">
        <f t="shared" si="47"/>
        <v>88385.6</v>
      </c>
      <c r="G510" s="16">
        <f t="shared" si="47"/>
        <v>26600</v>
      </c>
      <c r="H510" s="16">
        <f t="shared" si="47"/>
        <v>42250.3</v>
      </c>
      <c r="I510" s="47">
        <f t="shared" si="48"/>
        <v>15650.300000000003</v>
      </c>
      <c r="J510" s="47">
        <f t="shared" si="49"/>
        <v>158.8357142857143</v>
      </c>
      <c r="K510" s="47">
        <f t="shared" si="50"/>
        <v>47.80224380442063</v>
      </c>
      <c r="L510" s="47">
        <f t="shared" si="51"/>
        <v>357.6000000000058</v>
      </c>
      <c r="M510" s="47">
        <f t="shared" si="52"/>
        <v>100.8536093400521</v>
      </c>
    </row>
    <row r="511" spans="1:13" ht="21" customHeight="1">
      <c r="A511" s="90"/>
      <c r="B511" s="90"/>
      <c r="C511" s="59" t="s">
        <v>66</v>
      </c>
      <c r="D511" s="27" t="s">
        <v>67</v>
      </c>
      <c r="E511" s="16">
        <f t="shared" si="47"/>
        <v>620</v>
      </c>
      <c r="F511" s="16">
        <f t="shared" si="47"/>
        <v>0</v>
      </c>
      <c r="G511" s="16">
        <f t="shared" si="47"/>
        <v>0</v>
      </c>
      <c r="H511" s="16">
        <f t="shared" si="47"/>
        <v>0</v>
      </c>
      <c r="I511" s="47">
        <f t="shared" si="48"/>
        <v>0</v>
      </c>
      <c r="J511" s="47"/>
      <c r="K511" s="47"/>
      <c r="L511" s="47">
        <f t="shared" si="51"/>
        <v>-620</v>
      </c>
      <c r="M511" s="47">
        <f t="shared" si="52"/>
        <v>0</v>
      </c>
    </row>
    <row r="512" spans="1:13" ht="78.75" customHeight="1">
      <c r="A512" s="90"/>
      <c r="B512" s="90"/>
      <c r="C512" s="62" t="s">
        <v>166</v>
      </c>
      <c r="D512" s="28" t="s">
        <v>171</v>
      </c>
      <c r="E512" s="16">
        <f t="shared" si="47"/>
        <v>446.5</v>
      </c>
      <c r="F512" s="16">
        <f t="shared" si="47"/>
        <v>0</v>
      </c>
      <c r="G512" s="16">
        <f t="shared" si="47"/>
        <v>0</v>
      </c>
      <c r="H512" s="16">
        <f t="shared" si="47"/>
        <v>0</v>
      </c>
      <c r="I512" s="47">
        <f t="shared" si="48"/>
        <v>0</v>
      </c>
      <c r="J512" s="47"/>
      <c r="K512" s="47"/>
      <c r="L512" s="47">
        <f t="shared" si="51"/>
        <v>-446.5</v>
      </c>
      <c r="M512" s="47">
        <f t="shared" si="52"/>
        <v>0</v>
      </c>
    </row>
    <row r="513" spans="1:13" ht="78.75" customHeight="1">
      <c r="A513" s="90"/>
      <c r="B513" s="90"/>
      <c r="C513" s="62" t="s">
        <v>150</v>
      </c>
      <c r="D513" s="28" t="s">
        <v>170</v>
      </c>
      <c r="E513" s="16">
        <f t="shared" si="47"/>
        <v>0</v>
      </c>
      <c r="F513" s="16">
        <f t="shared" si="47"/>
        <v>0</v>
      </c>
      <c r="G513" s="16">
        <f t="shared" si="47"/>
        <v>0</v>
      </c>
      <c r="H513" s="16">
        <f t="shared" si="47"/>
        <v>19.6</v>
      </c>
      <c r="I513" s="47">
        <f t="shared" si="48"/>
        <v>19.6</v>
      </c>
      <c r="J513" s="47"/>
      <c r="K513" s="47"/>
      <c r="L513" s="47">
        <f t="shared" si="51"/>
        <v>19.6</v>
      </c>
      <c r="M513" s="47"/>
    </row>
    <row r="514" spans="1:13" ht="93">
      <c r="A514" s="90"/>
      <c r="B514" s="90"/>
      <c r="C514" s="62" t="s">
        <v>141</v>
      </c>
      <c r="D514" s="29" t="s">
        <v>142</v>
      </c>
      <c r="E514" s="16">
        <f t="shared" si="47"/>
        <v>211897.7</v>
      </c>
      <c r="F514" s="16">
        <f t="shared" si="47"/>
        <v>489505.9</v>
      </c>
      <c r="G514" s="16">
        <f t="shared" si="47"/>
        <v>94595.8</v>
      </c>
      <c r="H514" s="16">
        <f t="shared" si="47"/>
        <v>69430.1</v>
      </c>
      <c r="I514" s="47">
        <f t="shared" si="48"/>
        <v>-25165.699999999997</v>
      </c>
      <c r="J514" s="47">
        <f t="shared" si="49"/>
        <v>73.39659900333841</v>
      </c>
      <c r="K514" s="47">
        <f t="shared" si="50"/>
        <v>14.183710553846234</v>
      </c>
      <c r="L514" s="47">
        <f t="shared" si="51"/>
        <v>-142467.6</v>
      </c>
      <c r="M514" s="47">
        <f t="shared" si="52"/>
        <v>32.765858241972424</v>
      </c>
    </row>
    <row r="515" spans="1:13" ht="94.5" customHeight="1" hidden="1">
      <c r="A515" s="90"/>
      <c r="B515" s="90"/>
      <c r="C515" s="62" t="s">
        <v>168</v>
      </c>
      <c r="D515" s="29" t="s">
        <v>149</v>
      </c>
      <c r="E515" s="16">
        <f t="shared" si="47"/>
        <v>0</v>
      </c>
      <c r="F515" s="16">
        <f t="shared" si="47"/>
        <v>0</v>
      </c>
      <c r="G515" s="16">
        <f t="shared" si="47"/>
        <v>0</v>
      </c>
      <c r="H515" s="16">
        <f t="shared" si="47"/>
        <v>0</v>
      </c>
      <c r="I515" s="47">
        <f t="shared" si="48"/>
        <v>0</v>
      </c>
      <c r="J515" s="47" t="e">
        <f t="shared" si="49"/>
        <v>#DIV/0!</v>
      </c>
      <c r="K515" s="47" t="e">
        <f t="shared" si="50"/>
        <v>#DIV/0!</v>
      </c>
      <c r="L515" s="47">
        <f t="shared" si="51"/>
        <v>0</v>
      </c>
      <c r="M515" s="47" t="e">
        <f t="shared" si="52"/>
        <v>#DIV/0!</v>
      </c>
    </row>
    <row r="516" spans="1:13" ht="47.25" customHeight="1">
      <c r="A516" s="90"/>
      <c r="B516" s="90"/>
      <c r="C516" s="62" t="s">
        <v>167</v>
      </c>
      <c r="D516" s="27" t="s">
        <v>12</v>
      </c>
      <c r="E516" s="16">
        <f t="shared" si="47"/>
        <v>83042.9</v>
      </c>
      <c r="F516" s="16">
        <f t="shared" si="47"/>
        <v>142971.6</v>
      </c>
      <c r="G516" s="16">
        <f t="shared" si="47"/>
        <v>55939</v>
      </c>
      <c r="H516" s="16">
        <f t="shared" si="47"/>
        <v>117346.5</v>
      </c>
      <c r="I516" s="47">
        <f t="shared" si="48"/>
        <v>61407.5</v>
      </c>
      <c r="J516" s="47">
        <f t="shared" si="49"/>
        <v>209.77582724038686</v>
      </c>
      <c r="K516" s="47">
        <f t="shared" si="50"/>
        <v>82.07679007579128</v>
      </c>
      <c r="L516" s="47">
        <f t="shared" si="51"/>
        <v>34303.600000000006</v>
      </c>
      <c r="M516" s="47">
        <f t="shared" si="52"/>
        <v>141.30828764409722</v>
      </c>
    </row>
    <row r="517" spans="1:13" ht="51.75" customHeight="1">
      <c r="A517" s="90"/>
      <c r="B517" s="90"/>
      <c r="C517" s="62" t="s">
        <v>160</v>
      </c>
      <c r="D517" s="28" t="s">
        <v>161</v>
      </c>
      <c r="E517" s="16">
        <f t="shared" si="47"/>
        <v>12.3</v>
      </c>
      <c r="F517" s="16">
        <f t="shared" si="47"/>
        <v>0</v>
      </c>
      <c r="G517" s="16">
        <f t="shared" si="47"/>
        <v>0</v>
      </c>
      <c r="H517" s="16">
        <f t="shared" si="47"/>
        <v>2776.3</v>
      </c>
      <c r="I517" s="47">
        <f t="shared" si="48"/>
        <v>2776.3</v>
      </c>
      <c r="J517" s="47"/>
      <c r="K517" s="47"/>
      <c r="L517" s="47">
        <f t="shared" si="51"/>
        <v>2764</v>
      </c>
      <c r="M517" s="47">
        <f t="shared" si="52"/>
        <v>22571.544715447155</v>
      </c>
    </row>
    <row r="518" spans="1:13" ht="18.75" customHeight="1">
      <c r="A518" s="90"/>
      <c r="B518" s="90"/>
      <c r="C518" s="59" t="s">
        <v>13</v>
      </c>
      <c r="D518" s="27" t="s">
        <v>14</v>
      </c>
      <c r="E518" s="47">
        <f t="shared" si="47"/>
        <v>67222.90000000002</v>
      </c>
      <c r="F518" s="16">
        <f t="shared" si="47"/>
        <v>145794.69999999998</v>
      </c>
      <c r="G518" s="16">
        <f t="shared" si="47"/>
        <v>51425.6</v>
      </c>
      <c r="H518" s="16">
        <f t="shared" si="47"/>
        <v>63065.299999999996</v>
      </c>
      <c r="I518" s="47">
        <f t="shared" si="48"/>
        <v>11639.699999999997</v>
      </c>
      <c r="J518" s="47">
        <f t="shared" si="49"/>
        <v>122.63405774555862</v>
      </c>
      <c r="K518" s="47">
        <f t="shared" si="50"/>
        <v>43.25623633780926</v>
      </c>
      <c r="L518" s="47">
        <f t="shared" si="51"/>
        <v>-4157.600000000028</v>
      </c>
      <c r="M518" s="47">
        <f t="shared" si="52"/>
        <v>93.81520285497945</v>
      </c>
    </row>
    <row r="519" spans="1:13" ht="78.75" customHeight="1" hidden="1">
      <c r="A519" s="90"/>
      <c r="B519" s="90"/>
      <c r="C519" s="62" t="s">
        <v>83</v>
      </c>
      <c r="D519" s="27" t="s">
        <v>84</v>
      </c>
      <c r="E519" s="16">
        <f aca="true" t="shared" si="53" ref="E519:H538">SUMIF($C$6:$C$475,$C519,E$6:E$475)</f>
        <v>1426</v>
      </c>
      <c r="F519" s="16">
        <f t="shared" si="53"/>
        <v>4000</v>
      </c>
      <c r="G519" s="16">
        <f t="shared" si="53"/>
        <v>1680</v>
      </c>
      <c r="H519" s="16">
        <f t="shared" si="53"/>
        <v>708.5</v>
      </c>
      <c r="I519" s="47">
        <f t="shared" si="48"/>
        <v>-971.5</v>
      </c>
      <c r="J519" s="47">
        <f t="shared" si="49"/>
        <v>42.17261904761905</v>
      </c>
      <c r="K519" s="47">
        <f t="shared" si="50"/>
        <v>17.712500000000002</v>
      </c>
      <c r="L519" s="47">
        <f t="shared" si="51"/>
        <v>-717.5</v>
      </c>
      <c r="M519" s="47">
        <f t="shared" si="52"/>
        <v>49.684431977559605</v>
      </c>
    </row>
    <row r="520" spans="1:13" ht="63" customHeight="1" hidden="1">
      <c r="A520" s="90"/>
      <c r="B520" s="90"/>
      <c r="C520" s="62" t="s">
        <v>90</v>
      </c>
      <c r="D520" s="27" t="s">
        <v>91</v>
      </c>
      <c r="E520" s="16">
        <f t="shared" si="53"/>
        <v>83.7</v>
      </c>
      <c r="F520" s="16">
        <f t="shared" si="53"/>
        <v>300</v>
      </c>
      <c r="G520" s="16">
        <f t="shared" si="53"/>
        <v>115</v>
      </c>
      <c r="H520" s="16">
        <f t="shared" si="53"/>
        <v>75.9</v>
      </c>
      <c r="I520" s="47">
        <f t="shared" si="48"/>
        <v>-39.099999999999994</v>
      </c>
      <c r="J520" s="47">
        <f t="shared" si="49"/>
        <v>66</v>
      </c>
      <c r="K520" s="47">
        <f t="shared" si="50"/>
        <v>25.3</v>
      </c>
      <c r="L520" s="47">
        <f t="shared" si="51"/>
        <v>-7.799999999999997</v>
      </c>
      <c r="M520" s="47">
        <f t="shared" si="52"/>
        <v>90.68100358422939</v>
      </c>
    </row>
    <row r="521" spans="1:13" ht="63" customHeight="1" hidden="1">
      <c r="A521" s="90"/>
      <c r="B521" s="90"/>
      <c r="C521" s="62" t="s">
        <v>85</v>
      </c>
      <c r="D521" s="27" t="s">
        <v>86</v>
      </c>
      <c r="E521" s="16">
        <f t="shared" si="53"/>
        <v>856.3</v>
      </c>
      <c r="F521" s="16">
        <f t="shared" si="53"/>
        <v>1000</v>
      </c>
      <c r="G521" s="16">
        <f t="shared" si="53"/>
        <v>422.5</v>
      </c>
      <c r="H521" s="16">
        <f t="shared" si="53"/>
        <v>623.8</v>
      </c>
      <c r="I521" s="47">
        <f t="shared" si="48"/>
        <v>201.29999999999995</v>
      </c>
      <c r="J521" s="47">
        <f t="shared" si="49"/>
        <v>147.64497041420117</v>
      </c>
      <c r="K521" s="47">
        <f t="shared" si="50"/>
        <v>62.37999999999999</v>
      </c>
      <c r="L521" s="47">
        <f t="shared" si="51"/>
        <v>-232.5</v>
      </c>
      <c r="M521" s="47">
        <f t="shared" si="52"/>
        <v>72.84830082914866</v>
      </c>
    </row>
    <row r="522" spans="1:13" ht="63" customHeight="1" hidden="1">
      <c r="A522" s="90"/>
      <c r="B522" s="90"/>
      <c r="C522" s="62" t="s">
        <v>184</v>
      </c>
      <c r="D522" s="27" t="s">
        <v>185</v>
      </c>
      <c r="E522" s="16">
        <f t="shared" si="53"/>
        <v>841.4</v>
      </c>
      <c r="F522" s="16">
        <f t="shared" si="53"/>
        <v>3330</v>
      </c>
      <c r="G522" s="16">
        <f t="shared" si="53"/>
        <v>1010</v>
      </c>
      <c r="H522" s="16">
        <f t="shared" si="53"/>
        <v>1286.6</v>
      </c>
      <c r="I522" s="47">
        <f t="shared" si="48"/>
        <v>276.5999999999999</v>
      </c>
      <c r="J522" s="47">
        <f t="shared" si="49"/>
        <v>127.38613861386136</v>
      </c>
      <c r="K522" s="47">
        <f t="shared" si="50"/>
        <v>38.63663663663664</v>
      </c>
      <c r="L522" s="47">
        <f t="shared" si="51"/>
        <v>445.19999999999993</v>
      </c>
      <c r="M522" s="47">
        <f t="shared" si="52"/>
        <v>152.9118136439268</v>
      </c>
    </row>
    <row r="523" spans="1:13" ht="47.25" customHeight="1" hidden="1">
      <c r="A523" s="90"/>
      <c r="B523" s="90"/>
      <c r="C523" s="62" t="s">
        <v>187</v>
      </c>
      <c r="D523" s="27" t="s">
        <v>186</v>
      </c>
      <c r="E523" s="16">
        <f t="shared" si="53"/>
        <v>80</v>
      </c>
      <c r="F523" s="16">
        <f t="shared" si="53"/>
        <v>190</v>
      </c>
      <c r="G523" s="16">
        <f t="shared" si="53"/>
        <v>71.1</v>
      </c>
      <c r="H523" s="16">
        <f t="shared" si="53"/>
        <v>207.9</v>
      </c>
      <c r="I523" s="47">
        <f t="shared" si="48"/>
        <v>136.8</v>
      </c>
      <c r="J523" s="47">
        <f t="shared" si="49"/>
        <v>292.4050632911393</v>
      </c>
      <c r="K523" s="47">
        <f t="shared" si="50"/>
        <v>109.42105263157896</v>
      </c>
      <c r="L523" s="47">
        <f t="shared" si="51"/>
        <v>127.9</v>
      </c>
      <c r="M523" s="47">
        <f t="shared" si="52"/>
        <v>259.875</v>
      </c>
    </row>
    <row r="524" spans="1:13" ht="31.5" customHeight="1" hidden="1">
      <c r="A524" s="90"/>
      <c r="B524" s="90"/>
      <c r="C524" s="62" t="s">
        <v>31</v>
      </c>
      <c r="D524" s="27" t="s">
        <v>32</v>
      </c>
      <c r="E524" s="16">
        <f t="shared" si="53"/>
        <v>0</v>
      </c>
      <c r="F524" s="16">
        <f t="shared" si="53"/>
        <v>0</v>
      </c>
      <c r="G524" s="16">
        <f t="shared" si="53"/>
        <v>0</v>
      </c>
      <c r="H524" s="16">
        <f t="shared" si="53"/>
        <v>0</v>
      </c>
      <c r="I524" s="47">
        <f t="shared" si="48"/>
        <v>0</v>
      </c>
      <c r="J524" s="47"/>
      <c r="K524" s="47"/>
      <c r="L524" s="47">
        <f t="shared" si="51"/>
        <v>0</v>
      </c>
      <c r="M524" s="47"/>
    </row>
    <row r="525" spans="1:13" ht="47.25" customHeight="1" hidden="1">
      <c r="A525" s="90"/>
      <c r="B525" s="90"/>
      <c r="C525" s="62" t="s">
        <v>92</v>
      </c>
      <c r="D525" s="27" t="s">
        <v>93</v>
      </c>
      <c r="E525" s="16">
        <f t="shared" si="53"/>
        <v>247.2</v>
      </c>
      <c r="F525" s="16">
        <f t="shared" si="53"/>
        <v>705.4</v>
      </c>
      <c r="G525" s="16">
        <f t="shared" si="53"/>
        <v>280</v>
      </c>
      <c r="H525" s="16">
        <f t="shared" si="53"/>
        <v>222.5</v>
      </c>
      <c r="I525" s="47">
        <f t="shared" si="48"/>
        <v>-57.5</v>
      </c>
      <c r="J525" s="47">
        <f t="shared" si="49"/>
        <v>79.46428571428571</v>
      </c>
      <c r="K525" s="47">
        <f t="shared" si="50"/>
        <v>31.542387297986956</v>
      </c>
      <c r="L525" s="47">
        <f t="shared" si="51"/>
        <v>-24.69999999999999</v>
      </c>
      <c r="M525" s="47">
        <f t="shared" si="52"/>
        <v>90.00809061488674</v>
      </c>
    </row>
    <row r="526" spans="1:13" ht="63" customHeight="1" hidden="1">
      <c r="A526" s="90"/>
      <c r="B526" s="90"/>
      <c r="C526" s="62" t="s">
        <v>203</v>
      </c>
      <c r="D526" s="27" t="s">
        <v>204</v>
      </c>
      <c r="E526" s="16">
        <f t="shared" si="53"/>
        <v>10.2</v>
      </c>
      <c r="F526" s="16">
        <f t="shared" si="53"/>
        <v>0</v>
      </c>
      <c r="G526" s="16">
        <f t="shared" si="53"/>
        <v>0</v>
      </c>
      <c r="H526" s="16">
        <f t="shared" si="53"/>
        <v>0</v>
      </c>
      <c r="I526" s="47">
        <f t="shared" si="48"/>
        <v>0</v>
      </c>
      <c r="J526" s="47"/>
      <c r="K526" s="47"/>
      <c r="L526" s="47">
        <f t="shared" si="51"/>
        <v>-10.2</v>
      </c>
      <c r="M526" s="47">
        <f t="shared" si="52"/>
        <v>0</v>
      </c>
    </row>
    <row r="527" spans="1:13" ht="47.25" customHeight="1" hidden="1">
      <c r="A527" s="90"/>
      <c r="B527" s="90"/>
      <c r="C527" s="59" t="s">
        <v>156</v>
      </c>
      <c r="D527" s="27" t="s">
        <v>157</v>
      </c>
      <c r="E527" s="16">
        <f t="shared" si="53"/>
        <v>0</v>
      </c>
      <c r="F527" s="16">
        <f t="shared" si="53"/>
        <v>0</v>
      </c>
      <c r="G527" s="16">
        <f t="shared" si="53"/>
        <v>0</v>
      </c>
      <c r="H527" s="16">
        <f t="shared" si="53"/>
        <v>0</v>
      </c>
      <c r="I527" s="47">
        <f t="shared" si="48"/>
        <v>0</v>
      </c>
      <c r="J527" s="47"/>
      <c r="K527" s="47"/>
      <c r="L527" s="47">
        <f t="shared" si="51"/>
        <v>0</v>
      </c>
      <c r="M527" s="47"/>
    </row>
    <row r="528" spans="1:13" ht="31.5" customHeight="1" hidden="1">
      <c r="A528" s="90"/>
      <c r="B528" s="90"/>
      <c r="C528" s="62" t="s">
        <v>50</v>
      </c>
      <c r="D528" s="27" t="s">
        <v>51</v>
      </c>
      <c r="E528" s="16">
        <f t="shared" si="53"/>
        <v>1236</v>
      </c>
      <c r="F528" s="16">
        <f t="shared" si="53"/>
        <v>7363</v>
      </c>
      <c r="G528" s="16">
        <f t="shared" si="53"/>
        <v>881.3</v>
      </c>
      <c r="H528" s="16">
        <f t="shared" si="53"/>
        <v>1367.4</v>
      </c>
      <c r="I528" s="47">
        <f t="shared" si="48"/>
        <v>486.10000000000014</v>
      </c>
      <c r="J528" s="47">
        <f t="shared" si="49"/>
        <v>155.15715420401682</v>
      </c>
      <c r="K528" s="47">
        <f t="shared" si="50"/>
        <v>18.57123455113405</v>
      </c>
      <c r="L528" s="47">
        <f t="shared" si="51"/>
        <v>131.4000000000001</v>
      </c>
      <c r="M528" s="47">
        <f t="shared" si="52"/>
        <v>110.63106796116506</v>
      </c>
    </row>
    <row r="529" spans="1:13" ht="31.5" customHeight="1" hidden="1">
      <c r="A529" s="90"/>
      <c r="B529" s="90"/>
      <c r="C529" s="62" t="s">
        <v>127</v>
      </c>
      <c r="D529" s="27" t="s">
        <v>128</v>
      </c>
      <c r="E529" s="16">
        <f t="shared" si="53"/>
        <v>9</v>
      </c>
      <c r="F529" s="16">
        <f t="shared" si="53"/>
        <v>0</v>
      </c>
      <c r="G529" s="16">
        <f t="shared" si="53"/>
        <v>0</v>
      </c>
      <c r="H529" s="16">
        <f t="shared" si="53"/>
        <v>3</v>
      </c>
      <c r="I529" s="47">
        <f t="shared" si="48"/>
        <v>3</v>
      </c>
      <c r="J529" s="47"/>
      <c r="K529" s="47"/>
      <c r="L529" s="47">
        <f t="shared" si="51"/>
        <v>-6</v>
      </c>
      <c r="M529" s="47">
        <f t="shared" si="52"/>
        <v>33.33333333333333</v>
      </c>
    </row>
    <row r="530" spans="1:13" ht="31.5" customHeight="1" hidden="1">
      <c r="A530" s="90"/>
      <c r="B530" s="90"/>
      <c r="C530" s="62" t="s">
        <v>52</v>
      </c>
      <c r="D530" s="27" t="s">
        <v>53</v>
      </c>
      <c r="E530" s="16">
        <f t="shared" si="53"/>
        <v>114.5</v>
      </c>
      <c r="F530" s="16">
        <f t="shared" si="53"/>
        <v>1000</v>
      </c>
      <c r="G530" s="16">
        <f t="shared" si="53"/>
        <v>416.5</v>
      </c>
      <c r="H530" s="16">
        <f t="shared" si="53"/>
        <v>450.7</v>
      </c>
      <c r="I530" s="47">
        <f t="shared" si="48"/>
        <v>34.19999999999999</v>
      </c>
      <c r="J530" s="47">
        <f t="shared" si="49"/>
        <v>108.21128451380552</v>
      </c>
      <c r="K530" s="47">
        <f t="shared" si="50"/>
        <v>45.07</v>
      </c>
      <c r="L530" s="47">
        <f t="shared" si="51"/>
        <v>336.2</v>
      </c>
      <c r="M530" s="47">
        <f t="shared" si="52"/>
        <v>393.6244541484716</v>
      </c>
    </row>
    <row r="531" spans="1:13" ht="31.5" customHeight="1" hidden="1">
      <c r="A531" s="90"/>
      <c r="B531" s="90"/>
      <c r="C531" s="62" t="s">
        <v>54</v>
      </c>
      <c r="D531" s="27" t="s">
        <v>55</v>
      </c>
      <c r="E531" s="16">
        <f t="shared" si="53"/>
        <v>0</v>
      </c>
      <c r="F531" s="16">
        <f t="shared" si="53"/>
        <v>0</v>
      </c>
      <c r="G531" s="16">
        <f t="shared" si="53"/>
        <v>0</v>
      </c>
      <c r="H531" s="16">
        <f t="shared" si="53"/>
        <v>0</v>
      </c>
      <c r="I531" s="47">
        <f t="shared" si="48"/>
        <v>0</v>
      </c>
      <c r="J531" s="47"/>
      <c r="K531" s="47"/>
      <c r="L531" s="47">
        <f t="shared" si="51"/>
        <v>0</v>
      </c>
      <c r="M531" s="47"/>
    </row>
    <row r="532" spans="1:13" ht="31.5" customHeight="1" hidden="1">
      <c r="A532" s="90"/>
      <c r="B532" s="90"/>
      <c r="C532" s="62" t="s">
        <v>56</v>
      </c>
      <c r="D532" s="27" t="s">
        <v>57</v>
      </c>
      <c r="E532" s="16">
        <f t="shared" si="53"/>
        <v>2921.2</v>
      </c>
      <c r="F532" s="16">
        <f t="shared" si="53"/>
        <v>9584.6</v>
      </c>
      <c r="G532" s="16">
        <f t="shared" si="53"/>
        <v>3079.4</v>
      </c>
      <c r="H532" s="16">
        <f t="shared" si="53"/>
        <v>4751.4</v>
      </c>
      <c r="I532" s="47">
        <f t="shared" si="48"/>
        <v>1671.9999999999995</v>
      </c>
      <c r="J532" s="47">
        <f t="shared" si="49"/>
        <v>154.29629148535426</v>
      </c>
      <c r="K532" s="47">
        <f t="shared" si="50"/>
        <v>49.57327379337687</v>
      </c>
      <c r="L532" s="47">
        <f t="shared" si="51"/>
        <v>1830.1999999999998</v>
      </c>
      <c r="M532" s="47">
        <f t="shared" si="52"/>
        <v>162.65233465699026</v>
      </c>
    </row>
    <row r="533" spans="1:13" ht="31.5" customHeight="1" hidden="1">
      <c r="A533" s="90"/>
      <c r="B533" s="90"/>
      <c r="C533" s="62" t="s">
        <v>114</v>
      </c>
      <c r="D533" s="27" t="s">
        <v>115</v>
      </c>
      <c r="E533" s="16">
        <f t="shared" si="53"/>
        <v>131.3</v>
      </c>
      <c r="F533" s="16">
        <f t="shared" si="53"/>
        <v>672.9</v>
      </c>
      <c r="G533" s="16">
        <f t="shared" si="53"/>
        <v>119</v>
      </c>
      <c r="H533" s="16">
        <f t="shared" si="53"/>
        <v>203.2</v>
      </c>
      <c r="I533" s="47">
        <f t="shared" si="48"/>
        <v>84.19999999999999</v>
      </c>
      <c r="J533" s="47">
        <f t="shared" si="49"/>
        <v>170.7563025210084</v>
      </c>
      <c r="K533" s="47">
        <f t="shared" si="50"/>
        <v>30.197651954227965</v>
      </c>
      <c r="L533" s="47">
        <f t="shared" si="51"/>
        <v>71.89999999999998</v>
      </c>
      <c r="M533" s="47">
        <f t="shared" si="52"/>
        <v>154.76009139375472</v>
      </c>
    </row>
    <row r="534" spans="1:13" ht="31.5" customHeight="1" hidden="1">
      <c r="A534" s="90"/>
      <c r="B534" s="90"/>
      <c r="C534" s="62" t="s">
        <v>58</v>
      </c>
      <c r="D534" s="27" t="s">
        <v>59</v>
      </c>
      <c r="E534" s="16">
        <f t="shared" si="53"/>
        <v>0</v>
      </c>
      <c r="F534" s="16">
        <f t="shared" si="53"/>
        <v>0</v>
      </c>
      <c r="G534" s="16">
        <f t="shared" si="53"/>
        <v>0</v>
      </c>
      <c r="H534" s="16">
        <f t="shared" si="53"/>
        <v>0</v>
      </c>
      <c r="I534" s="47">
        <f t="shared" si="48"/>
        <v>0</v>
      </c>
      <c r="J534" s="47"/>
      <c r="K534" s="47"/>
      <c r="L534" s="47">
        <f t="shared" si="51"/>
        <v>0</v>
      </c>
      <c r="M534" s="47"/>
    </row>
    <row r="535" spans="1:13" ht="31.5" customHeight="1" hidden="1">
      <c r="A535" s="90"/>
      <c r="B535" s="90"/>
      <c r="C535" s="62" t="s">
        <v>60</v>
      </c>
      <c r="D535" s="27" t="s">
        <v>61</v>
      </c>
      <c r="E535" s="16">
        <f t="shared" si="53"/>
        <v>0</v>
      </c>
      <c r="F535" s="16">
        <f t="shared" si="53"/>
        <v>0</v>
      </c>
      <c r="G535" s="16">
        <f t="shared" si="53"/>
        <v>0</v>
      </c>
      <c r="H535" s="16">
        <f t="shared" si="53"/>
        <v>0</v>
      </c>
      <c r="I535" s="47">
        <f t="shared" si="48"/>
        <v>0</v>
      </c>
      <c r="J535" s="47"/>
      <c r="K535" s="47"/>
      <c r="L535" s="47">
        <f t="shared" si="51"/>
        <v>0</v>
      </c>
      <c r="M535" s="47"/>
    </row>
    <row r="536" spans="1:13" ht="63" customHeight="1" hidden="1">
      <c r="A536" s="90"/>
      <c r="B536" s="90"/>
      <c r="C536" s="62" t="s">
        <v>191</v>
      </c>
      <c r="D536" s="27" t="s">
        <v>193</v>
      </c>
      <c r="E536" s="16">
        <f t="shared" si="53"/>
        <v>10</v>
      </c>
      <c r="F536" s="16">
        <f t="shared" si="53"/>
        <v>0</v>
      </c>
      <c r="G536" s="16">
        <f t="shared" si="53"/>
        <v>0</v>
      </c>
      <c r="H536" s="16">
        <f t="shared" si="53"/>
        <v>0</v>
      </c>
      <c r="I536" s="47">
        <f t="shared" si="48"/>
        <v>0</v>
      </c>
      <c r="J536" s="47"/>
      <c r="K536" s="47"/>
      <c r="L536" s="47">
        <f t="shared" si="51"/>
        <v>-10</v>
      </c>
      <c r="M536" s="47">
        <f t="shared" si="52"/>
        <v>0</v>
      </c>
    </row>
    <row r="537" spans="1:13" ht="63" customHeight="1" hidden="1">
      <c r="A537" s="90"/>
      <c r="B537" s="90"/>
      <c r="C537" s="62" t="s">
        <v>99</v>
      </c>
      <c r="D537" s="27" t="s">
        <v>100</v>
      </c>
      <c r="E537" s="16">
        <f t="shared" si="53"/>
        <v>4332</v>
      </c>
      <c r="F537" s="16">
        <f t="shared" si="53"/>
        <v>10700</v>
      </c>
      <c r="G537" s="16">
        <f t="shared" si="53"/>
        <v>4300</v>
      </c>
      <c r="H537" s="16">
        <f t="shared" si="53"/>
        <v>4428.4</v>
      </c>
      <c r="I537" s="47">
        <f t="shared" si="48"/>
        <v>128.39999999999964</v>
      </c>
      <c r="J537" s="47">
        <f t="shared" si="49"/>
        <v>102.9860465116279</v>
      </c>
      <c r="K537" s="47">
        <f t="shared" si="50"/>
        <v>41.38691588785046</v>
      </c>
      <c r="L537" s="47">
        <f t="shared" si="51"/>
        <v>96.39999999999964</v>
      </c>
      <c r="M537" s="47">
        <f t="shared" si="52"/>
        <v>102.2253000923361</v>
      </c>
    </row>
    <row r="538" spans="1:13" ht="63" customHeight="1" hidden="1">
      <c r="A538" s="90"/>
      <c r="B538" s="90"/>
      <c r="C538" s="62" t="s">
        <v>180</v>
      </c>
      <c r="D538" s="27" t="s">
        <v>182</v>
      </c>
      <c r="E538" s="16">
        <f t="shared" si="53"/>
        <v>1464.8</v>
      </c>
      <c r="F538" s="16">
        <f t="shared" si="53"/>
        <v>8000</v>
      </c>
      <c r="G538" s="16">
        <f t="shared" si="53"/>
        <v>3333.8</v>
      </c>
      <c r="H538" s="16">
        <f t="shared" si="53"/>
        <v>623</v>
      </c>
      <c r="I538" s="47">
        <f t="shared" si="48"/>
        <v>-2710.8</v>
      </c>
      <c r="J538" s="47">
        <f t="shared" si="49"/>
        <v>18.68738376627272</v>
      </c>
      <c r="K538" s="47">
        <f t="shared" si="50"/>
        <v>7.7875</v>
      </c>
      <c r="L538" s="47">
        <f t="shared" si="51"/>
        <v>-841.8</v>
      </c>
      <c r="M538" s="47">
        <f t="shared" si="52"/>
        <v>42.53140360458766</v>
      </c>
    </row>
    <row r="539" spans="1:13" ht="31.5" customHeight="1" hidden="1">
      <c r="A539" s="90"/>
      <c r="B539" s="90"/>
      <c r="C539" s="62" t="s">
        <v>181</v>
      </c>
      <c r="D539" s="27" t="s">
        <v>183</v>
      </c>
      <c r="E539" s="16">
        <f aca="true" t="shared" si="54" ref="E539:H550">SUMIF($C$6:$C$475,$C539,E$6:E$475)</f>
        <v>1358</v>
      </c>
      <c r="F539" s="16">
        <f t="shared" si="54"/>
        <v>6091.6</v>
      </c>
      <c r="G539" s="16">
        <f t="shared" si="54"/>
        <v>2093.1</v>
      </c>
      <c r="H539" s="16">
        <f t="shared" si="54"/>
        <v>3143.7</v>
      </c>
      <c r="I539" s="47">
        <f t="shared" si="48"/>
        <v>1050.6</v>
      </c>
      <c r="J539" s="47">
        <f t="shared" si="49"/>
        <v>150.19349290526014</v>
      </c>
      <c r="K539" s="47">
        <f t="shared" si="50"/>
        <v>51.60713113139405</v>
      </c>
      <c r="L539" s="47">
        <f t="shared" si="51"/>
        <v>1785.6999999999998</v>
      </c>
      <c r="M539" s="47">
        <f t="shared" si="52"/>
        <v>231.4948453608247</v>
      </c>
    </row>
    <row r="540" spans="1:13" ht="47.25" customHeight="1" hidden="1">
      <c r="A540" s="90"/>
      <c r="B540" s="90"/>
      <c r="C540" s="62" t="s">
        <v>33</v>
      </c>
      <c r="D540" s="29" t="s">
        <v>34</v>
      </c>
      <c r="E540" s="16">
        <f t="shared" si="54"/>
        <v>0</v>
      </c>
      <c r="F540" s="16">
        <f t="shared" si="54"/>
        <v>0</v>
      </c>
      <c r="G540" s="16">
        <f t="shared" si="54"/>
        <v>0</v>
      </c>
      <c r="H540" s="16">
        <f t="shared" si="54"/>
        <v>0</v>
      </c>
      <c r="I540" s="47">
        <f t="shared" si="48"/>
        <v>0</v>
      </c>
      <c r="J540" s="47"/>
      <c r="K540" s="47"/>
      <c r="L540" s="47">
        <f t="shared" si="51"/>
        <v>0</v>
      </c>
      <c r="M540" s="47"/>
    </row>
    <row r="541" spans="1:13" ht="63" customHeight="1" hidden="1">
      <c r="A541" s="90"/>
      <c r="B541" s="90"/>
      <c r="C541" s="59" t="s">
        <v>42</v>
      </c>
      <c r="D541" s="29" t="s">
        <v>43</v>
      </c>
      <c r="E541" s="16">
        <f t="shared" si="54"/>
        <v>166</v>
      </c>
      <c r="F541" s="16">
        <f t="shared" si="54"/>
        <v>327.1</v>
      </c>
      <c r="G541" s="16">
        <f t="shared" si="54"/>
        <v>192</v>
      </c>
      <c r="H541" s="16">
        <f t="shared" si="54"/>
        <v>844.3999999999999</v>
      </c>
      <c r="I541" s="47">
        <f t="shared" si="48"/>
        <v>652.3999999999999</v>
      </c>
      <c r="J541" s="47">
        <f t="shared" si="49"/>
        <v>439.79166666666663</v>
      </c>
      <c r="K541" s="47">
        <f t="shared" si="50"/>
        <v>258.1473555487618</v>
      </c>
      <c r="L541" s="47">
        <f t="shared" si="51"/>
        <v>678.3999999999999</v>
      </c>
      <c r="M541" s="47">
        <f t="shared" si="52"/>
        <v>508.67469879518063</v>
      </c>
    </row>
    <row r="542" spans="1:13" ht="45" customHeight="1" hidden="1">
      <c r="A542" s="90"/>
      <c r="B542" s="90"/>
      <c r="C542" s="62" t="s">
        <v>200</v>
      </c>
      <c r="D542" s="27" t="s">
        <v>199</v>
      </c>
      <c r="E542" s="16">
        <f t="shared" si="54"/>
        <v>475.5</v>
      </c>
      <c r="F542" s="16">
        <f t="shared" si="54"/>
        <v>1335.6</v>
      </c>
      <c r="G542" s="16">
        <f t="shared" si="54"/>
        <v>450</v>
      </c>
      <c r="H542" s="16">
        <f t="shared" si="54"/>
        <v>654.4</v>
      </c>
      <c r="I542" s="47">
        <f t="shared" si="48"/>
        <v>204.39999999999998</v>
      </c>
      <c r="J542" s="47">
        <f t="shared" si="49"/>
        <v>145.42222222222222</v>
      </c>
      <c r="K542" s="47">
        <f t="shared" si="50"/>
        <v>48.99670560047918</v>
      </c>
      <c r="L542" s="47">
        <f t="shared" si="51"/>
        <v>178.89999999999998</v>
      </c>
      <c r="M542" s="47">
        <f t="shared" si="52"/>
        <v>137.6235541535226</v>
      </c>
    </row>
    <row r="543" spans="1:13" ht="29.25" customHeight="1" hidden="1">
      <c r="A543" s="90"/>
      <c r="B543" s="90"/>
      <c r="C543" s="59" t="s">
        <v>154</v>
      </c>
      <c r="D543" s="29" t="s">
        <v>155</v>
      </c>
      <c r="E543" s="16">
        <f t="shared" si="54"/>
        <v>172</v>
      </c>
      <c r="F543" s="16">
        <f t="shared" si="54"/>
        <v>545</v>
      </c>
      <c r="G543" s="16">
        <f t="shared" si="54"/>
        <v>227</v>
      </c>
      <c r="H543" s="16">
        <f t="shared" si="54"/>
        <v>172</v>
      </c>
      <c r="I543" s="47">
        <f t="shared" si="48"/>
        <v>-55</v>
      </c>
      <c r="J543" s="47">
        <f t="shared" si="49"/>
        <v>75.77092511013215</v>
      </c>
      <c r="K543" s="47">
        <f t="shared" si="50"/>
        <v>31.55963302752294</v>
      </c>
      <c r="L543" s="47">
        <f t="shared" si="51"/>
        <v>0</v>
      </c>
      <c r="M543" s="47">
        <f t="shared" si="52"/>
        <v>100</v>
      </c>
    </row>
    <row r="544" spans="1:13" ht="33" customHeight="1" hidden="1">
      <c r="A544" s="90"/>
      <c r="B544" s="90"/>
      <c r="C544" s="62" t="s">
        <v>147</v>
      </c>
      <c r="D544" s="27" t="s">
        <v>148</v>
      </c>
      <c r="E544" s="16">
        <f t="shared" si="54"/>
        <v>13878.4</v>
      </c>
      <c r="F544" s="16">
        <f t="shared" si="54"/>
        <v>31089</v>
      </c>
      <c r="G544" s="16">
        <f t="shared" si="54"/>
        <v>11934.2</v>
      </c>
      <c r="H544" s="16">
        <f t="shared" si="54"/>
        <v>10692.1</v>
      </c>
      <c r="I544" s="47">
        <f t="shared" si="48"/>
        <v>-1242.1000000000004</v>
      </c>
      <c r="J544" s="47">
        <f t="shared" si="49"/>
        <v>89.59209666337081</v>
      </c>
      <c r="K544" s="47">
        <f t="shared" si="50"/>
        <v>34.39190710540706</v>
      </c>
      <c r="L544" s="47">
        <f t="shared" si="51"/>
        <v>-3186.2999999999993</v>
      </c>
      <c r="M544" s="47">
        <f t="shared" si="52"/>
        <v>77.0413015909615</v>
      </c>
    </row>
    <row r="545" spans="1:13" ht="40.5" customHeight="1" hidden="1">
      <c r="A545" s="90"/>
      <c r="B545" s="90"/>
      <c r="C545" s="62" t="s">
        <v>172</v>
      </c>
      <c r="D545" s="27" t="s">
        <v>173</v>
      </c>
      <c r="E545" s="16">
        <f t="shared" si="54"/>
        <v>3582</v>
      </c>
      <c r="F545" s="16">
        <f t="shared" si="54"/>
        <v>9215</v>
      </c>
      <c r="G545" s="16">
        <f t="shared" si="54"/>
        <v>3676.8</v>
      </c>
      <c r="H545" s="16">
        <f t="shared" si="54"/>
        <v>3860.5</v>
      </c>
      <c r="I545" s="47">
        <f t="shared" si="48"/>
        <v>183.69999999999982</v>
      </c>
      <c r="J545" s="47">
        <f t="shared" si="49"/>
        <v>104.99619234116622</v>
      </c>
      <c r="K545" s="47">
        <f t="shared" si="50"/>
        <v>41.89365165491047</v>
      </c>
      <c r="L545" s="47">
        <f t="shared" si="51"/>
        <v>278.5</v>
      </c>
      <c r="M545" s="47">
        <f t="shared" si="52"/>
        <v>107.7749860413177</v>
      </c>
    </row>
    <row r="546" spans="1:13" ht="33" customHeight="1" hidden="1">
      <c r="A546" s="90"/>
      <c r="B546" s="90"/>
      <c r="C546" s="62" t="s">
        <v>202</v>
      </c>
      <c r="D546" s="27" t="s">
        <v>201</v>
      </c>
      <c r="E546" s="16">
        <f t="shared" si="54"/>
        <v>380.5</v>
      </c>
      <c r="F546" s="16">
        <f t="shared" si="54"/>
        <v>0</v>
      </c>
      <c r="G546" s="16">
        <f t="shared" si="54"/>
        <v>0</v>
      </c>
      <c r="H546" s="16">
        <f t="shared" si="54"/>
        <v>55.7</v>
      </c>
      <c r="I546" s="47">
        <f t="shared" si="48"/>
        <v>55.7</v>
      </c>
      <c r="J546" s="47"/>
      <c r="K546" s="47"/>
      <c r="L546" s="47">
        <f t="shared" si="51"/>
        <v>-324.8</v>
      </c>
      <c r="M546" s="47">
        <f t="shared" si="52"/>
        <v>14.63863337713535</v>
      </c>
    </row>
    <row r="547" spans="1:13" ht="30.75" customHeight="1" hidden="1">
      <c r="A547" s="90"/>
      <c r="B547" s="90"/>
      <c r="C547" s="62" t="s">
        <v>194</v>
      </c>
      <c r="D547" s="27" t="s">
        <v>195</v>
      </c>
      <c r="E547" s="16">
        <f t="shared" si="54"/>
        <v>2826.8000000000006</v>
      </c>
      <c r="F547" s="16">
        <f t="shared" si="54"/>
        <v>3631.3000000000006</v>
      </c>
      <c r="G547" s="16">
        <f t="shared" si="54"/>
        <v>1180.5</v>
      </c>
      <c r="H547" s="16">
        <f t="shared" si="54"/>
        <v>2849.7</v>
      </c>
      <c r="I547" s="47">
        <f t="shared" si="48"/>
        <v>1669.1999999999998</v>
      </c>
      <c r="J547" s="47">
        <f t="shared" si="49"/>
        <v>241.39771283354509</v>
      </c>
      <c r="K547" s="47">
        <f t="shared" si="50"/>
        <v>78.4760278688073</v>
      </c>
      <c r="L547" s="47">
        <f t="shared" si="51"/>
        <v>22.89999999999918</v>
      </c>
      <c r="M547" s="47">
        <f t="shared" si="52"/>
        <v>100.81010329701425</v>
      </c>
    </row>
    <row r="548" spans="1:13" ht="47.25" customHeight="1" hidden="1">
      <c r="A548" s="90"/>
      <c r="B548" s="90"/>
      <c r="C548" s="62" t="s">
        <v>15</v>
      </c>
      <c r="D548" s="27" t="s">
        <v>16</v>
      </c>
      <c r="E548" s="16">
        <f t="shared" si="54"/>
        <v>30620.1</v>
      </c>
      <c r="F548" s="16">
        <f t="shared" si="54"/>
        <v>46714.2</v>
      </c>
      <c r="G548" s="16">
        <f t="shared" si="54"/>
        <v>15963.4</v>
      </c>
      <c r="H548" s="16">
        <f t="shared" si="54"/>
        <v>25840.499999999993</v>
      </c>
      <c r="I548" s="47">
        <f t="shared" si="48"/>
        <v>9877.099999999993</v>
      </c>
      <c r="J548" s="47">
        <f t="shared" si="49"/>
        <v>161.87341042635023</v>
      </c>
      <c r="K548" s="47">
        <f t="shared" si="50"/>
        <v>55.31615654340649</v>
      </c>
      <c r="L548" s="47">
        <f t="shared" si="51"/>
        <v>-4779.600000000006</v>
      </c>
      <c r="M548" s="47">
        <f t="shared" si="52"/>
        <v>84.39064536040051</v>
      </c>
    </row>
    <row r="549" spans="1:13" ht="20.25" customHeight="1">
      <c r="A549" s="90"/>
      <c r="B549" s="90"/>
      <c r="C549" s="59" t="s">
        <v>17</v>
      </c>
      <c r="D549" s="27" t="s">
        <v>18</v>
      </c>
      <c r="E549" s="47">
        <f t="shared" si="54"/>
        <v>75.99999999999999</v>
      </c>
      <c r="F549" s="16">
        <f t="shared" si="54"/>
        <v>0</v>
      </c>
      <c r="G549" s="16">
        <f t="shared" si="54"/>
        <v>0</v>
      </c>
      <c r="H549" s="16">
        <f t="shared" si="54"/>
        <v>59</v>
      </c>
      <c r="I549" s="47">
        <f t="shared" si="48"/>
        <v>59</v>
      </c>
      <c r="J549" s="47"/>
      <c r="K549" s="47"/>
      <c r="L549" s="47">
        <f t="shared" si="51"/>
        <v>-16.999999999999986</v>
      </c>
      <c r="M549" s="47">
        <f t="shared" si="52"/>
        <v>77.63157894736844</v>
      </c>
    </row>
    <row r="550" spans="1:13" ht="20.25" customHeight="1">
      <c r="A550" s="90"/>
      <c r="B550" s="90"/>
      <c r="C550" s="59" t="s">
        <v>19</v>
      </c>
      <c r="D550" s="27" t="s">
        <v>104</v>
      </c>
      <c r="E550" s="16">
        <f t="shared" si="54"/>
        <v>124116</v>
      </c>
      <c r="F550" s="16">
        <f t="shared" si="54"/>
        <v>75991.7</v>
      </c>
      <c r="G550" s="16">
        <f t="shared" si="54"/>
        <v>9512.1</v>
      </c>
      <c r="H550" s="16">
        <f t="shared" si="54"/>
        <v>18104.699999999997</v>
      </c>
      <c r="I550" s="47">
        <f t="shared" si="48"/>
        <v>8592.599999999997</v>
      </c>
      <c r="J550" s="47">
        <f t="shared" si="49"/>
        <v>190.33336487211022</v>
      </c>
      <c r="K550" s="47">
        <f t="shared" si="50"/>
        <v>23.82457557864872</v>
      </c>
      <c r="L550" s="47">
        <f t="shared" si="51"/>
        <v>-106011.3</v>
      </c>
      <c r="M550" s="47">
        <f t="shared" si="52"/>
        <v>14.586918688968382</v>
      </c>
    </row>
    <row r="551" spans="1:13" s="43" customFormat="1" ht="21" customHeight="1">
      <c r="A551" s="90"/>
      <c r="B551" s="90"/>
      <c r="C551" s="63"/>
      <c r="D551" s="49" t="s">
        <v>116</v>
      </c>
      <c r="E551" s="42">
        <f>E483+E498</f>
        <v>5548250.600000001</v>
      </c>
      <c r="F551" s="42">
        <f>F483+F498</f>
        <v>14179142.700000003</v>
      </c>
      <c r="G551" s="42">
        <f>G483+G498</f>
        <v>5174592.4</v>
      </c>
      <c r="H551" s="42">
        <f>H483+H498</f>
        <v>5044711.8</v>
      </c>
      <c r="I551" s="3">
        <f aca="true" t="shared" si="55" ref="I551:I567">H551-G551</f>
        <v>-129880.60000000056</v>
      </c>
      <c r="J551" s="3">
        <f aca="true" t="shared" si="56" ref="J551:J565">H551/G551*100</f>
        <v>97.49003225838618</v>
      </c>
      <c r="K551" s="3">
        <f aca="true" t="shared" si="57" ref="K551:K565">H551/F551*100</f>
        <v>35.57839783924312</v>
      </c>
      <c r="L551" s="3">
        <f aca="true" t="shared" si="58" ref="L551:L567">H551-E551</f>
        <v>-503538.80000000075</v>
      </c>
      <c r="M551" s="3">
        <f aca="true" t="shared" si="59" ref="M551:M565">H551/E551*100</f>
        <v>90.92436812425161</v>
      </c>
    </row>
    <row r="552" spans="1:13" s="2" customFormat="1" ht="36" customHeight="1">
      <c r="A552" s="90"/>
      <c r="B552" s="90"/>
      <c r="C552" s="63"/>
      <c r="D552" s="48" t="s">
        <v>247</v>
      </c>
      <c r="E552" s="3">
        <f>E553-E563</f>
        <v>4857065.8</v>
      </c>
      <c r="F552" s="3">
        <f>F553-F563</f>
        <v>8591655.600000001</v>
      </c>
      <c r="G552" s="3">
        <f>G553-G563</f>
        <v>3350895.9</v>
      </c>
      <c r="H552" s="3">
        <f>H553-H563</f>
        <v>3380470.9</v>
      </c>
      <c r="I552" s="3">
        <f t="shared" si="55"/>
        <v>29575</v>
      </c>
      <c r="J552" s="3">
        <f t="shared" si="56"/>
        <v>100.8825997847322</v>
      </c>
      <c r="K552" s="3">
        <f t="shared" si="57"/>
        <v>39.34597774147278</v>
      </c>
      <c r="L552" s="3">
        <f t="shared" si="58"/>
        <v>-1476594.9</v>
      </c>
      <c r="M552" s="3">
        <f t="shared" si="59"/>
        <v>69.59903446232909</v>
      </c>
    </row>
    <row r="553" spans="1:13" s="2" customFormat="1" ht="36" customHeight="1">
      <c r="A553" s="90"/>
      <c r="B553" s="90"/>
      <c r="C553" s="63" t="s">
        <v>177</v>
      </c>
      <c r="D553" s="72" t="s">
        <v>248</v>
      </c>
      <c r="E553" s="73">
        <f>SUM(E554:E563)</f>
        <v>4684664.7</v>
      </c>
      <c r="F553" s="73">
        <f>SUM(F554:F563)</f>
        <v>8591655.600000001</v>
      </c>
      <c r="G553" s="73">
        <f>SUM(G554:G563)</f>
        <v>3350895.9</v>
      </c>
      <c r="H553" s="73">
        <f>SUM(H554:H563)</f>
        <v>3341341.8</v>
      </c>
      <c r="I553" s="73">
        <f t="shared" si="55"/>
        <v>-9554.100000000093</v>
      </c>
      <c r="J553" s="73">
        <f t="shared" si="56"/>
        <v>99.71487923572916</v>
      </c>
      <c r="K553" s="73">
        <f t="shared" si="57"/>
        <v>38.89054631100436</v>
      </c>
      <c r="L553" s="73">
        <f t="shared" si="58"/>
        <v>-1343322.9000000004</v>
      </c>
      <c r="M553" s="73">
        <f t="shared" si="59"/>
        <v>71.32510038551958</v>
      </c>
    </row>
    <row r="554" spans="1:13" ht="53.25" customHeight="1">
      <c r="A554" s="90"/>
      <c r="B554" s="90"/>
      <c r="C554" s="59" t="s">
        <v>207</v>
      </c>
      <c r="D554" s="27" t="s">
        <v>208</v>
      </c>
      <c r="E554" s="16">
        <f aca="true" t="shared" si="60" ref="E554:H563">SUMIF($C$6:$C$469,$C554,E$6:E$469)</f>
        <v>267175.5</v>
      </c>
      <c r="F554" s="16">
        <f t="shared" si="60"/>
        <v>160866</v>
      </c>
      <c r="G554" s="16">
        <f t="shared" si="60"/>
        <v>53443.2</v>
      </c>
      <c r="H554" s="16">
        <f t="shared" si="60"/>
        <v>53443.2</v>
      </c>
      <c r="I554" s="47">
        <f t="shared" si="55"/>
        <v>0</v>
      </c>
      <c r="J554" s="47">
        <f t="shared" si="56"/>
        <v>100</v>
      </c>
      <c r="K554" s="47">
        <f t="shared" si="57"/>
        <v>33.222184924098315</v>
      </c>
      <c r="L554" s="47">
        <f t="shared" si="58"/>
        <v>-213732.3</v>
      </c>
      <c r="M554" s="47">
        <f t="shared" si="59"/>
        <v>20.00303171510861</v>
      </c>
    </row>
    <row r="555" spans="1:13" ht="18.75" customHeight="1">
      <c r="A555" s="90"/>
      <c r="B555" s="90"/>
      <c r="C555" s="59" t="s">
        <v>22</v>
      </c>
      <c r="D555" s="27" t="s">
        <v>129</v>
      </c>
      <c r="E555" s="16">
        <f t="shared" si="60"/>
        <v>379477.30000000005</v>
      </c>
      <c r="F555" s="16">
        <f t="shared" si="60"/>
        <v>860721.1</v>
      </c>
      <c r="G555" s="16">
        <f t="shared" si="60"/>
        <v>77282.1</v>
      </c>
      <c r="H555" s="16">
        <f t="shared" si="60"/>
        <v>77282.1</v>
      </c>
      <c r="I555" s="47">
        <f t="shared" si="55"/>
        <v>0</v>
      </c>
      <c r="J555" s="47">
        <f t="shared" si="56"/>
        <v>100</v>
      </c>
      <c r="K555" s="47">
        <f t="shared" si="57"/>
        <v>8.978762110049354</v>
      </c>
      <c r="L555" s="47">
        <f t="shared" si="58"/>
        <v>-302195.20000000007</v>
      </c>
      <c r="M555" s="47">
        <f t="shared" si="59"/>
        <v>20.365407891328413</v>
      </c>
    </row>
    <row r="556" spans="1:13" ht="18.75" customHeight="1">
      <c r="A556" s="90"/>
      <c r="B556" s="90"/>
      <c r="C556" s="59" t="s">
        <v>24</v>
      </c>
      <c r="D556" s="27" t="s">
        <v>62</v>
      </c>
      <c r="E556" s="47">
        <f t="shared" si="60"/>
        <v>4074423.7000000007</v>
      </c>
      <c r="F556" s="16">
        <f t="shared" si="60"/>
        <v>7446592.7</v>
      </c>
      <c r="G556" s="16">
        <f t="shared" si="60"/>
        <v>3105082.1</v>
      </c>
      <c r="H556" s="16">
        <f t="shared" si="60"/>
        <v>3105149.3000000003</v>
      </c>
      <c r="I556" s="47">
        <f t="shared" si="55"/>
        <v>67.20000000018626</v>
      </c>
      <c r="J556" s="47">
        <f t="shared" si="56"/>
        <v>100.0021641939838</v>
      </c>
      <c r="K556" s="47">
        <f t="shared" si="57"/>
        <v>41.69892761826493</v>
      </c>
      <c r="L556" s="47">
        <f t="shared" si="58"/>
        <v>-969274.4000000004</v>
      </c>
      <c r="M556" s="47">
        <f t="shared" si="59"/>
        <v>76.21076080035564</v>
      </c>
    </row>
    <row r="557" spans="1:13" ht="18.75" customHeight="1">
      <c r="A557" s="90"/>
      <c r="B557" s="90"/>
      <c r="C557" s="59" t="s">
        <v>36</v>
      </c>
      <c r="D557" s="27" t="s">
        <v>37</v>
      </c>
      <c r="E557" s="16">
        <f t="shared" si="60"/>
        <v>19396.1</v>
      </c>
      <c r="F557" s="16">
        <f t="shared" si="60"/>
        <v>44974.799999999996</v>
      </c>
      <c r="G557" s="16">
        <f t="shared" si="60"/>
        <v>36587.5</v>
      </c>
      <c r="H557" s="16">
        <f t="shared" si="60"/>
        <v>36587.5</v>
      </c>
      <c r="I557" s="47">
        <f t="shared" si="55"/>
        <v>0</v>
      </c>
      <c r="J557" s="47">
        <f>H557/G557*100</f>
        <v>100</v>
      </c>
      <c r="K557" s="47">
        <f>H557/F557*100</f>
        <v>81.35111217837544</v>
      </c>
      <c r="L557" s="47">
        <f aca="true" t="shared" si="61" ref="L557:L562">H557-E557</f>
        <v>17191.4</v>
      </c>
      <c r="M557" s="47">
        <f>H557/E557*100</f>
        <v>188.63328194843294</v>
      </c>
    </row>
    <row r="558" spans="1:13" ht="31.5" customHeight="1" hidden="1">
      <c r="A558" s="90"/>
      <c r="B558" s="90"/>
      <c r="C558" s="59" t="s">
        <v>130</v>
      </c>
      <c r="D558" s="27" t="s">
        <v>131</v>
      </c>
      <c r="E558" s="16">
        <f t="shared" si="60"/>
        <v>0</v>
      </c>
      <c r="F558" s="16">
        <f t="shared" si="60"/>
        <v>0</v>
      </c>
      <c r="G558" s="16">
        <f t="shared" si="60"/>
        <v>0</v>
      </c>
      <c r="H558" s="16">
        <f t="shared" si="60"/>
        <v>0</v>
      </c>
      <c r="I558" s="47">
        <f>H558-G558</f>
        <v>0</v>
      </c>
      <c r="J558" s="47"/>
      <c r="K558" s="47"/>
      <c r="L558" s="47">
        <f t="shared" si="61"/>
        <v>0</v>
      </c>
      <c r="M558" s="47"/>
    </row>
    <row r="559" spans="1:13" ht="30" customHeight="1" hidden="1">
      <c r="A559" s="90"/>
      <c r="B559" s="90"/>
      <c r="C559" s="59" t="s">
        <v>45</v>
      </c>
      <c r="D559" s="27" t="s">
        <v>46</v>
      </c>
      <c r="E559" s="16">
        <f t="shared" si="60"/>
        <v>0</v>
      </c>
      <c r="F559" s="16">
        <f t="shared" si="60"/>
        <v>0</v>
      </c>
      <c r="G559" s="16">
        <f t="shared" si="60"/>
        <v>0</v>
      </c>
      <c r="H559" s="16">
        <f t="shared" si="60"/>
        <v>0</v>
      </c>
      <c r="I559" s="47">
        <f>H559-G559</f>
        <v>0</v>
      </c>
      <c r="J559" s="47"/>
      <c r="K559" s="47"/>
      <c r="L559" s="47">
        <f t="shared" si="61"/>
        <v>0</v>
      </c>
      <c r="M559" s="47"/>
    </row>
    <row r="560" spans="1:13" ht="36" customHeight="1">
      <c r="A560" s="90"/>
      <c r="B560" s="90"/>
      <c r="C560" s="59" t="s">
        <v>144</v>
      </c>
      <c r="D560" s="27" t="s">
        <v>145</v>
      </c>
      <c r="E560" s="16">
        <f t="shared" si="60"/>
        <v>4696.1</v>
      </c>
      <c r="F560" s="16">
        <f t="shared" si="60"/>
        <v>1584.8999999999999</v>
      </c>
      <c r="G560" s="16">
        <f t="shared" si="60"/>
        <v>1584.8999999999999</v>
      </c>
      <c r="H560" s="16">
        <f t="shared" si="60"/>
        <v>7247</v>
      </c>
      <c r="I560" s="47">
        <f>H560-G560</f>
        <v>5662.1</v>
      </c>
      <c r="J560" s="47"/>
      <c r="K560" s="47"/>
      <c r="L560" s="47">
        <f t="shared" si="61"/>
        <v>2550.8999999999996</v>
      </c>
      <c r="M560" s="47">
        <f>H560/E560*100</f>
        <v>154.3195417474074</v>
      </c>
    </row>
    <row r="561" spans="1:13" ht="36" customHeight="1">
      <c r="A561" s="90"/>
      <c r="B561" s="90"/>
      <c r="C561" s="59" t="s">
        <v>143</v>
      </c>
      <c r="D561" s="27" t="s">
        <v>146</v>
      </c>
      <c r="E561" s="16">
        <f t="shared" si="60"/>
        <v>111897.1</v>
      </c>
      <c r="F561" s="16">
        <f t="shared" si="60"/>
        <v>76916.09999999999</v>
      </c>
      <c r="G561" s="16">
        <f t="shared" si="60"/>
        <v>76916.09999999999</v>
      </c>
      <c r="H561" s="16">
        <f t="shared" si="60"/>
        <v>100761.79999999999</v>
      </c>
      <c r="I561" s="47">
        <f>H561-G561</f>
        <v>23845.699999999997</v>
      </c>
      <c r="J561" s="47"/>
      <c r="K561" s="47"/>
      <c r="L561" s="47">
        <f t="shared" si="61"/>
        <v>-11135.300000000017</v>
      </c>
      <c r="M561" s="47">
        <f>H561/E561*100</f>
        <v>90.04862503139043</v>
      </c>
    </row>
    <row r="562" spans="1:13" ht="31.5" customHeight="1" hidden="1">
      <c r="A562" s="90"/>
      <c r="B562" s="90"/>
      <c r="C562" s="59" t="s">
        <v>212</v>
      </c>
      <c r="D562" s="27" t="s">
        <v>213</v>
      </c>
      <c r="E562" s="16">
        <f t="shared" si="60"/>
        <v>0</v>
      </c>
      <c r="F562" s="16">
        <f t="shared" si="60"/>
        <v>0</v>
      </c>
      <c r="G562" s="16">
        <f t="shared" si="60"/>
        <v>0</v>
      </c>
      <c r="H562" s="16">
        <f t="shared" si="60"/>
        <v>0</v>
      </c>
      <c r="I562" s="47">
        <f>H562-G562</f>
        <v>0</v>
      </c>
      <c r="J562" s="47"/>
      <c r="K562" s="47"/>
      <c r="L562" s="47">
        <f t="shared" si="61"/>
        <v>0</v>
      </c>
      <c r="M562" s="47"/>
    </row>
    <row r="563" spans="1:13" ht="18.75" customHeight="1">
      <c r="A563" s="90"/>
      <c r="B563" s="90"/>
      <c r="C563" s="59" t="s">
        <v>26</v>
      </c>
      <c r="D563" s="27" t="s">
        <v>21</v>
      </c>
      <c r="E563" s="16">
        <f t="shared" si="60"/>
        <v>-172401.09999999998</v>
      </c>
      <c r="F563" s="16">
        <f t="shared" si="60"/>
        <v>0</v>
      </c>
      <c r="G563" s="16">
        <f t="shared" si="60"/>
        <v>0</v>
      </c>
      <c r="H563" s="16">
        <f t="shared" si="60"/>
        <v>-39129.1</v>
      </c>
      <c r="I563" s="47">
        <f t="shared" si="55"/>
        <v>-39129.1</v>
      </c>
      <c r="J563" s="47"/>
      <c r="K563" s="47"/>
      <c r="L563" s="47">
        <f t="shared" si="58"/>
        <v>133271.99999999997</v>
      </c>
      <c r="M563" s="47">
        <f t="shared" si="59"/>
        <v>22.696548919931487</v>
      </c>
    </row>
    <row r="564" spans="1:13" s="2" customFormat="1" ht="23.25" customHeight="1">
      <c r="A564" s="90"/>
      <c r="B564" s="90"/>
      <c r="C564" s="61"/>
      <c r="D564" s="48" t="s">
        <v>249</v>
      </c>
      <c r="E564" s="3">
        <f>E565-E563</f>
        <v>10405316.4</v>
      </c>
      <c r="F564" s="3">
        <f>F565-F563</f>
        <v>22770798.300000004</v>
      </c>
      <c r="G564" s="3">
        <f>G565-G563</f>
        <v>8525488.3</v>
      </c>
      <c r="H564" s="3">
        <f>H565-H563</f>
        <v>8425182.7</v>
      </c>
      <c r="I564" s="3">
        <f t="shared" si="55"/>
        <v>-100305.60000000149</v>
      </c>
      <c r="J564" s="3">
        <f t="shared" si="56"/>
        <v>98.82346211184172</v>
      </c>
      <c r="K564" s="3">
        <f t="shared" si="57"/>
        <v>36.999944354168726</v>
      </c>
      <c r="L564" s="3">
        <f t="shared" si="58"/>
        <v>-1980133.7000000011</v>
      </c>
      <c r="M564" s="3">
        <f t="shared" si="59"/>
        <v>80.96998088400271</v>
      </c>
    </row>
    <row r="565" spans="1:13" s="2" customFormat="1" ht="23.25" customHeight="1">
      <c r="A565" s="91"/>
      <c r="B565" s="91"/>
      <c r="C565" s="61"/>
      <c r="D565" s="72" t="s">
        <v>135</v>
      </c>
      <c r="E565" s="73">
        <f>E551+E553</f>
        <v>10232915.3</v>
      </c>
      <c r="F565" s="73">
        <f>F551+F553</f>
        <v>22770798.300000004</v>
      </c>
      <c r="G565" s="73">
        <f>G551+G553</f>
        <v>8525488.3</v>
      </c>
      <c r="H565" s="73">
        <f>H551+H553</f>
        <v>8386053.6</v>
      </c>
      <c r="I565" s="73">
        <f t="shared" si="55"/>
        <v>-139434.70000000112</v>
      </c>
      <c r="J565" s="73">
        <f t="shared" si="56"/>
        <v>98.36449602540654</v>
      </c>
      <c r="K565" s="73">
        <f t="shared" si="57"/>
        <v>36.82810540726628</v>
      </c>
      <c r="L565" s="73">
        <f t="shared" si="58"/>
        <v>-1846861.7000000011</v>
      </c>
      <c r="M565" s="73">
        <f t="shared" si="59"/>
        <v>81.95175425716657</v>
      </c>
    </row>
    <row r="566" spans="1:13" s="2" customFormat="1" ht="30.75" hidden="1">
      <c r="A566" s="40"/>
      <c r="B566" s="40"/>
      <c r="C566" s="63"/>
      <c r="D566" s="48" t="s">
        <v>118</v>
      </c>
      <c r="E566" s="4">
        <f>E567</f>
        <v>0</v>
      </c>
      <c r="F566" s="4">
        <f>F567</f>
        <v>0</v>
      </c>
      <c r="G566" s="4">
        <f>G567</f>
        <v>0</v>
      </c>
      <c r="H566" s="4">
        <f>H567</f>
        <v>0</v>
      </c>
      <c r="I566" s="3">
        <f t="shared" si="55"/>
        <v>0</v>
      </c>
      <c r="J566" s="3"/>
      <c r="K566" s="3"/>
      <c r="L566" s="3">
        <f t="shared" si="58"/>
        <v>0</v>
      </c>
      <c r="M566" s="3"/>
    </row>
    <row r="567" spans="1:13" ht="30.75" hidden="1">
      <c r="A567" s="41"/>
      <c r="B567" s="41"/>
      <c r="C567" s="62" t="s">
        <v>119</v>
      </c>
      <c r="D567" s="27" t="s">
        <v>120</v>
      </c>
      <c r="E567" s="16"/>
      <c r="F567" s="16">
        <f>SUMIF($C$6:$C$475,$C567,F$6:F$475)</f>
        <v>0</v>
      </c>
      <c r="G567" s="16">
        <f>SUMIF($C$6:$C$475,$C567,G$6:G$475)</f>
        <v>0</v>
      </c>
      <c r="H567" s="16">
        <f>SUMIF($C$6:$C$475,$C567,H$6:H$475)</f>
        <v>0</v>
      </c>
      <c r="I567" s="3">
        <f t="shared" si="55"/>
        <v>0</v>
      </c>
      <c r="J567" s="3"/>
      <c r="K567" s="3"/>
      <c r="L567" s="3">
        <f t="shared" si="58"/>
        <v>0</v>
      </c>
      <c r="M567" s="3"/>
    </row>
    <row r="568" spans="1:10" ht="15" hidden="1">
      <c r="A568" s="5"/>
      <c r="B568" s="5"/>
      <c r="C568" s="70"/>
      <c r="D568" s="50"/>
      <c r="E568" s="25"/>
      <c r="F568" s="25"/>
      <c r="G568" s="25"/>
      <c r="H568" s="24"/>
      <c r="I568" s="19"/>
      <c r="J568" s="15"/>
    </row>
    <row r="569" spans="1:13" ht="15" hidden="1">
      <c r="A569" s="5" t="s">
        <v>162</v>
      </c>
      <c r="B569" s="5"/>
      <c r="C569" s="70"/>
      <c r="D569" s="50"/>
      <c r="E569" s="25">
        <f aca="true" t="shared" si="62" ref="E569:M569">E475-E565</f>
        <v>0</v>
      </c>
      <c r="F569" s="25">
        <f t="shared" si="62"/>
        <v>0</v>
      </c>
      <c r="G569" s="25">
        <f t="shared" si="62"/>
        <v>0</v>
      </c>
      <c r="H569" s="25">
        <f t="shared" si="62"/>
        <v>0</v>
      </c>
      <c r="I569" s="6">
        <f t="shared" si="62"/>
        <v>1.862645149230957E-09</v>
      </c>
      <c r="J569" s="6">
        <f t="shared" si="62"/>
        <v>0</v>
      </c>
      <c r="K569" s="6">
        <f t="shared" si="62"/>
        <v>0</v>
      </c>
      <c r="L569" s="6">
        <f t="shared" si="62"/>
        <v>1.862645149230957E-09</v>
      </c>
      <c r="M569" s="6">
        <f t="shared" si="62"/>
        <v>0</v>
      </c>
    </row>
    <row r="570" spans="1:10" ht="15" hidden="1">
      <c r="A570" s="5"/>
      <c r="B570" s="5"/>
      <c r="C570" s="70"/>
      <c r="D570" s="50"/>
      <c r="E570" s="25"/>
      <c r="F570" s="25"/>
      <c r="G570" s="25"/>
      <c r="H570" s="24"/>
      <c r="I570" s="19"/>
      <c r="J570" s="15"/>
    </row>
    <row r="571" spans="1:13" ht="15" hidden="1">
      <c r="A571" s="7"/>
      <c r="B571" s="8"/>
      <c r="C571" s="71"/>
      <c r="D571" s="54"/>
      <c r="E571" s="20">
        <f aca="true" t="shared" si="63" ref="E571:M571">E475-E565</f>
        <v>0</v>
      </c>
      <c r="F571" s="20">
        <f t="shared" si="63"/>
        <v>0</v>
      </c>
      <c r="G571" s="20">
        <f t="shared" si="63"/>
        <v>0</v>
      </c>
      <c r="H571" s="20">
        <f t="shared" si="63"/>
        <v>0</v>
      </c>
      <c r="I571" s="20">
        <f t="shared" si="63"/>
        <v>1.862645149230957E-09</v>
      </c>
      <c r="J571" s="20">
        <f t="shared" si="63"/>
        <v>0</v>
      </c>
      <c r="K571" s="20">
        <f t="shared" si="63"/>
        <v>0</v>
      </c>
      <c r="L571" s="20">
        <f t="shared" si="63"/>
        <v>1.862645149230957E-09</v>
      </c>
      <c r="M571" s="20">
        <f t="shared" si="63"/>
        <v>0</v>
      </c>
    </row>
    <row r="572" spans="1:9" ht="15">
      <c r="A572" s="7"/>
      <c r="B572" s="8"/>
      <c r="C572" s="71"/>
      <c r="D572" s="54"/>
      <c r="E572" s="20"/>
      <c r="F572" s="20"/>
      <c r="G572" s="20"/>
      <c r="H572" s="20"/>
      <c r="I572" s="21"/>
    </row>
    <row r="573" spans="1:9" ht="15">
      <c r="A573" s="7"/>
      <c r="B573" s="8"/>
      <c r="C573" s="71"/>
      <c r="D573" s="54"/>
      <c r="E573" s="20"/>
      <c r="F573" s="20"/>
      <c r="G573" s="20"/>
      <c r="H573" s="20"/>
      <c r="I573" s="21"/>
    </row>
    <row r="574" spans="1:9" ht="15">
      <c r="A574" s="7"/>
      <c r="B574" s="8"/>
      <c r="C574" s="71"/>
      <c r="D574" s="54"/>
      <c r="E574" s="20"/>
      <c r="F574" s="20"/>
      <c r="G574" s="20"/>
      <c r="H574" s="20"/>
      <c r="I574" s="21"/>
    </row>
    <row r="575" spans="1:9" ht="15">
      <c r="A575" s="7"/>
      <c r="B575" s="8"/>
      <c r="C575" s="71"/>
      <c r="D575" s="54"/>
      <c r="E575" s="20"/>
      <c r="F575" s="20"/>
      <c r="G575" s="20"/>
      <c r="H575" s="20"/>
      <c r="I575" s="21"/>
    </row>
    <row r="576" spans="1:8" ht="15">
      <c r="A576" s="9"/>
      <c r="B576" s="8"/>
      <c r="C576" s="71"/>
      <c r="D576" s="54"/>
      <c r="E576" s="20"/>
      <c r="F576" s="20"/>
      <c r="G576" s="20"/>
      <c r="H576" s="20"/>
    </row>
    <row r="577" spans="1:8" ht="15">
      <c r="A577" s="9"/>
      <c r="B577" s="8"/>
      <c r="C577" s="71"/>
      <c r="D577" s="54"/>
      <c r="E577" s="20"/>
      <c r="F577" s="20"/>
      <c r="G577" s="20"/>
      <c r="H577" s="20"/>
    </row>
    <row r="578" spans="1:8" ht="15">
      <c r="A578" s="9"/>
      <c r="B578" s="8"/>
      <c r="C578" s="71"/>
      <c r="D578" s="54"/>
      <c r="E578" s="20"/>
      <c r="F578" s="20"/>
      <c r="G578" s="20"/>
      <c r="H578" s="20"/>
    </row>
    <row r="579" spans="1:8" ht="15">
      <c r="A579" s="9"/>
      <c r="B579" s="8"/>
      <c r="C579" s="71"/>
      <c r="D579" s="54"/>
      <c r="E579" s="20"/>
      <c r="F579" s="20"/>
      <c r="G579" s="20"/>
      <c r="H579" s="20"/>
    </row>
    <row r="580" spans="1:8" ht="15">
      <c r="A580" s="9"/>
      <c r="B580" s="8"/>
      <c r="C580" s="71"/>
      <c r="D580" s="54"/>
      <c r="E580" s="20"/>
      <c r="F580" s="20"/>
      <c r="G580" s="20"/>
      <c r="H580" s="20"/>
    </row>
    <row r="581" spans="1:8" ht="15">
      <c r="A581" s="9"/>
      <c r="B581" s="8"/>
      <c r="C581" s="71"/>
      <c r="D581" s="54"/>
      <c r="E581" s="20"/>
      <c r="F581" s="20"/>
      <c r="G581" s="20"/>
      <c r="H581" s="20"/>
    </row>
    <row r="582" spans="1:8" ht="15">
      <c r="A582" s="9"/>
      <c r="B582" s="8"/>
      <c r="C582" s="71"/>
      <c r="D582" s="54"/>
      <c r="E582" s="20"/>
      <c r="F582" s="20"/>
      <c r="G582" s="20"/>
      <c r="H582" s="20"/>
    </row>
    <row r="583" spans="1:8" ht="15">
      <c r="A583" s="9"/>
      <c r="B583" s="8"/>
      <c r="C583" s="71"/>
      <c r="D583" s="54"/>
      <c r="E583" s="20"/>
      <c r="F583" s="20"/>
      <c r="G583" s="20"/>
      <c r="H583" s="20"/>
    </row>
    <row r="584" spans="1:8" ht="15">
      <c r="A584" s="9"/>
      <c r="B584" s="8"/>
      <c r="C584" s="71"/>
      <c r="D584" s="54"/>
      <c r="E584" s="20"/>
      <c r="F584" s="20"/>
      <c r="G584" s="20"/>
      <c r="H584" s="20"/>
    </row>
    <row r="585" spans="1:8" ht="15">
      <c r="A585" s="9"/>
      <c r="B585" s="8"/>
      <c r="C585" s="71"/>
      <c r="D585" s="54"/>
      <c r="E585" s="20"/>
      <c r="F585" s="20"/>
      <c r="G585" s="20"/>
      <c r="H585" s="20"/>
    </row>
    <row r="586" spans="1:8" ht="15">
      <c r="A586" s="9"/>
      <c r="B586" s="8"/>
      <c r="C586" s="71"/>
      <c r="D586" s="54"/>
      <c r="E586" s="20"/>
      <c r="F586" s="20"/>
      <c r="G586" s="20"/>
      <c r="H586" s="20"/>
    </row>
    <row r="587" spans="1:8" ht="15">
      <c r="A587" s="9"/>
      <c r="B587" s="8"/>
      <c r="C587" s="71"/>
      <c r="D587" s="54"/>
      <c r="E587" s="20"/>
      <c r="F587" s="20"/>
      <c r="G587" s="20"/>
      <c r="H587" s="20"/>
    </row>
    <row r="588" spans="1:8" ht="15">
      <c r="A588" s="9"/>
      <c r="B588" s="8"/>
      <c r="C588" s="71"/>
      <c r="D588" s="54"/>
      <c r="E588" s="20"/>
      <c r="F588" s="20"/>
      <c r="G588" s="20"/>
      <c r="H588" s="20"/>
    </row>
    <row r="589" spans="1:8" ht="15">
      <c r="A589" s="9"/>
      <c r="B589" s="8"/>
      <c r="C589" s="71"/>
      <c r="D589" s="54"/>
      <c r="E589" s="20"/>
      <c r="F589" s="20"/>
      <c r="G589" s="20"/>
      <c r="H589" s="20"/>
    </row>
    <row r="590" spans="1:8" ht="15">
      <c r="A590" s="9"/>
      <c r="B590" s="8"/>
      <c r="C590" s="71"/>
      <c r="D590" s="54"/>
      <c r="E590" s="20"/>
      <c r="F590" s="20"/>
      <c r="G590" s="20"/>
      <c r="H590" s="20"/>
    </row>
    <row r="591" spans="1:8" ht="15">
      <c r="A591" s="9"/>
      <c r="B591" s="8"/>
      <c r="C591" s="71"/>
      <c r="D591" s="54"/>
      <c r="E591" s="20"/>
      <c r="F591" s="20"/>
      <c r="G591" s="20"/>
      <c r="H591" s="20"/>
    </row>
    <row r="592" spans="1:8" ht="15">
      <c r="A592" s="9"/>
      <c r="B592" s="8"/>
      <c r="C592" s="71"/>
      <c r="D592" s="54"/>
      <c r="E592" s="20"/>
      <c r="F592" s="20"/>
      <c r="G592" s="20"/>
      <c r="H592" s="20"/>
    </row>
    <row r="593" spans="1:8" ht="15">
      <c r="A593" s="9"/>
      <c r="B593" s="8"/>
      <c r="C593" s="71"/>
      <c r="D593" s="54"/>
      <c r="E593" s="20"/>
      <c r="F593" s="20"/>
      <c r="G593" s="20"/>
      <c r="H593" s="20"/>
    </row>
    <row r="594" spans="1:8" ht="15">
      <c r="A594" s="9"/>
      <c r="B594" s="8"/>
      <c r="C594" s="71"/>
      <c r="D594" s="54"/>
      <c r="E594" s="20"/>
      <c r="F594" s="20"/>
      <c r="G594" s="20"/>
      <c r="H594" s="20"/>
    </row>
    <row r="595" spans="1:8" ht="15">
      <c r="A595" s="9"/>
      <c r="B595" s="8"/>
      <c r="C595" s="71"/>
      <c r="D595" s="54"/>
      <c r="E595" s="20"/>
      <c r="F595" s="20"/>
      <c r="G595" s="20"/>
      <c r="H595" s="20"/>
    </row>
    <row r="596" spans="1:8" ht="15">
      <c r="A596" s="9"/>
      <c r="B596" s="8"/>
      <c r="C596" s="71"/>
      <c r="D596" s="54"/>
      <c r="E596" s="20"/>
      <c r="F596" s="20"/>
      <c r="G596" s="20"/>
      <c r="H596" s="20"/>
    </row>
    <row r="597" spans="1:8" ht="15">
      <c r="A597" s="9"/>
      <c r="B597" s="8"/>
      <c r="C597" s="71"/>
      <c r="D597" s="54"/>
      <c r="E597" s="20"/>
      <c r="F597" s="20"/>
      <c r="G597" s="20"/>
      <c r="H597" s="20"/>
    </row>
    <row r="598" spans="1:8" ht="15">
      <c r="A598" s="9"/>
      <c r="B598" s="8"/>
      <c r="C598" s="71"/>
      <c r="D598" s="54"/>
      <c r="E598" s="20"/>
      <c r="F598" s="20"/>
      <c r="G598" s="20"/>
      <c r="H598" s="20"/>
    </row>
    <row r="599" spans="1:8" ht="15">
      <c r="A599" s="9"/>
      <c r="B599" s="8"/>
      <c r="C599" s="71"/>
      <c r="D599" s="54"/>
      <c r="E599" s="20"/>
      <c r="F599" s="20"/>
      <c r="G599" s="20"/>
      <c r="H599" s="20"/>
    </row>
    <row r="600" spans="2:8" ht="15">
      <c r="B600" s="22"/>
      <c r="C600" s="71"/>
      <c r="D600" s="54"/>
      <c r="E600" s="20"/>
      <c r="F600" s="20"/>
      <c r="G600" s="20"/>
      <c r="H600" s="20"/>
    </row>
    <row r="601" spans="2:8" ht="15">
      <c r="B601" s="22"/>
      <c r="C601" s="71"/>
      <c r="D601" s="54"/>
      <c r="E601" s="20"/>
      <c r="F601" s="20"/>
      <c r="G601" s="20"/>
      <c r="H601" s="20"/>
    </row>
    <row r="602" spans="1:8" ht="15">
      <c r="A602" s="10"/>
      <c r="B602" s="22"/>
      <c r="C602" s="71"/>
      <c r="D602" s="54"/>
      <c r="E602" s="20"/>
      <c r="F602" s="20"/>
      <c r="G602" s="20"/>
      <c r="H602" s="20"/>
    </row>
    <row r="603" spans="1:8" ht="15">
      <c r="A603" s="10"/>
      <c r="B603" s="22"/>
      <c r="C603" s="71"/>
      <c r="D603" s="54"/>
      <c r="E603" s="20"/>
      <c r="F603" s="20"/>
      <c r="G603" s="20"/>
      <c r="H603" s="20"/>
    </row>
    <row r="604" spans="1:8" ht="15">
      <c r="A604" s="10"/>
      <c r="B604" s="22"/>
      <c r="C604" s="71"/>
      <c r="D604" s="54"/>
      <c r="E604" s="20"/>
      <c r="F604" s="20"/>
      <c r="G604" s="20"/>
      <c r="H604" s="20"/>
    </row>
    <row r="605" spans="1:8" ht="15">
      <c r="A605" s="10"/>
      <c r="B605" s="22"/>
      <c r="C605" s="71"/>
      <c r="D605" s="54"/>
      <c r="E605" s="20"/>
      <c r="F605" s="20"/>
      <c r="G605" s="20"/>
      <c r="H605" s="20"/>
    </row>
    <row r="606" spans="1:8" ht="15">
      <c r="A606" s="10"/>
      <c r="B606" s="22"/>
      <c r="C606" s="71"/>
      <c r="D606" s="54"/>
      <c r="E606" s="20"/>
      <c r="F606" s="20"/>
      <c r="G606" s="20"/>
      <c r="H606" s="20"/>
    </row>
    <row r="607" spans="1:8" ht="15">
      <c r="A607" s="10"/>
      <c r="B607" s="22"/>
      <c r="C607" s="71"/>
      <c r="D607" s="54"/>
      <c r="E607" s="20"/>
      <c r="F607" s="20"/>
      <c r="G607" s="20"/>
      <c r="H607" s="20"/>
    </row>
    <row r="608" spans="1:8" ht="15">
      <c r="A608" s="10"/>
      <c r="B608" s="22"/>
      <c r="C608" s="71"/>
      <c r="D608" s="54"/>
      <c r="E608" s="20"/>
      <c r="F608" s="20"/>
      <c r="G608" s="20"/>
      <c r="H608" s="20"/>
    </row>
    <row r="609" spans="1:8" ht="15">
      <c r="A609" s="10"/>
      <c r="B609" s="22"/>
      <c r="C609" s="71"/>
      <c r="D609" s="54"/>
      <c r="E609" s="20"/>
      <c r="F609" s="20"/>
      <c r="G609" s="20"/>
      <c r="H609" s="20"/>
    </row>
    <row r="610" spans="1:8" ht="15">
      <c r="A610" s="10"/>
      <c r="B610" s="22"/>
      <c r="C610" s="71"/>
      <c r="D610" s="54"/>
      <c r="E610" s="20"/>
      <c r="F610" s="20"/>
      <c r="G610" s="20"/>
      <c r="H610" s="20"/>
    </row>
    <row r="611" spans="1:8" ht="15">
      <c r="A611" s="10"/>
      <c r="B611" s="22"/>
      <c r="C611" s="71"/>
      <c r="D611" s="54"/>
      <c r="E611" s="20"/>
      <c r="F611" s="20"/>
      <c r="G611" s="20"/>
      <c r="H611" s="20"/>
    </row>
    <row r="612" spans="1:8" ht="15">
      <c r="A612" s="10"/>
      <c r="B612" s="22"/>
      <c r="C612" s="71"/>
      <c r="D612" s="54"/>
      <c r="E612" s="20"/>
      <c r="F612" s="20"/>
      <c r="G612" s="20"/>
      <c r="H612" s="20"/>
    </row>
    <row r="613" spans="1:8" ht="15">
      <c r="A613" s="10"/>
      <c r="B613" s="22"/>
      <c r="C613" s="71"/>
      <c r="D613" s="54"/>
      <c r="E613" s="20"/>
      <c r="F613" s="20"/>
      <c r="G613" s="20"/>
      <c r="H613" s="20"/>
    </row>
    <row r="614" spans="1:8" ht="15">
      <c r="A614" s="10"/>
      <c r="B614" s="22"/>
      <c r="C614" s="71"/>
      <c r="D614" s="54"/>
      <c r="E614" s="20"/>
      <c r="F614" s="20"/>
      <c r="G614" s="20"/>
      <c r="H614" s="20"/>
    </row>
    <row r="615" spans="1:8" ht="15">
      <c r="A615" s="10"/>
      <c r="B615" s="22"/>
      <c r="C615" s="71"/>
      <c r="D615" s="54"/>
      <c r="E615" s="20"/>
      <c r="F615" s="20"/>
      <c r="G615" s="20"/>
      <c r="H615" s="20"/>
    </row>
    <row r="616" spans="1:8" ht="15">
      <c r="A616" s="10"/>
      <c r="B616" s="22"/>
      <c r="C616" s="71"/>
      <c r="D616" s="54"/>
      <c r="E616" s="20"/>
      <c r="F616" s="20"/>
      <c r="G616" s="20"/>
      <c r="H616" s="20"/>
    </row>
    <row r="617" spans="1:8" ht="15">
      <c r="A617" s="10"/>
      <c r="B617" s="22"/>
      <c r="C617" s="71"/>
      <c r="D617" s="54"/>
      <c r="E617" s="20"/>
      <c r="F617" s="20"/>
      <c r="G617" s="20"/>
      <c r="H617" s="20"/>
    </row>
    <row r="618" spans="1:8" ht="15">
      <c r="A618" s="10"/>
      <c r="B618" s="22"/>
      <c r="C618" s="71"/>
      <c r="D618" s="54"/>
      <c r="E618" s="20"/>
      <c r="F618" s="20"/>
      <c r="G618" s="20"/>
      <c r="H618" s="20"/>
    </row>
    <row r="619" spans="1:8" ht="15">
      <c r="A619" s="10"/>
      <c r="B619" s="22"/>
      <c r="C619" s="71"/>
      <c r="D619" s="54"/>
      <c r="E619" s="20"/>
      <c r="F619" s="20"/>
      <c r="G619" s="20"/>
      <c r="H619" s="20"/>
    </row>
    <row r="620" spans="1:8" ht="15">
      <c r="A620" s="10"/>
      <c r="B620" s="22"/>
      <c r="C620" s="71"/>
      <c r="D620" s="54"/>
      <c r="E620" s="20"/>
      <c r="F620" s="20"/>
      <c r="G620" s="20"/>
      <c r="H620" s="20"/>
    </row>
    <row r="621" spans="1:8" ht="15">
      <c r="A621" s="10"/>
      <c r="B621" s="22"/>
      <c r="C621" s="71"/>
      <c r="D621" s="54"/>
      <c r="E621" s="20"/>
      <c r="F621" s="20"/>
      <c r="G621" s="20"/>
      <c r="H621" s="20"/>
    </row>
    <row r="622" spans="1:8" ht="15">
      <c r="A622" s="10"/>
      <c r="B622" s="22"/>
      <c r="C622" s="71"/>
      <c r="D622" s="54"/>
      <c r="E622" s="20"/>
      <c r="F622" s="20"/>
      <c r="G622" s="20"/>
      <c r="H622" s="20"/>
    </row>
    <row r="623" spans="1:8" ht="15">
      <c r="A623" s="10"/>
      <c r="B623" s="22"/>
      <c r="C623" s="71"/>
      <c r="D623" s="54"/>
      <c r="E623" s="20"/>
      <c r="F623" s="20"/>
      <c r="G623" s="20"/>
      <c r="H623" s="20"/>
    </row>
    <row r="624" spans="1:8" ht="15">
      <c r="A624" s="10"/>
      <c r="B624" s="22"/>
      <c r="C624" s="71"/>
      <c r="D624" s="54"/>
      <c r="E624" s="20"/>
      <c r="F624" s="20"/>
      <c r="G624" s="20"/>
      <c r="H624" s="20"/>
    </row>
    <row r="625" spans="1:8" ht="15">
      <c r="A625" s="10"/>
      <c r="B625" s="22"/>
      <c r="C625" s="71"/>
      <c r="D625" s="54"/>
      <c r="E625" s="20"/>
      <c r="F625" s="20"/>
      <c r="G625" s="20"/>
      <c r="H625" s="20"/>
    </row>
    <row r="626" spans="1:8" ht="15">
      <c r="A626" s="10"/>
      <c r="B626" s="22"/>
      <c r="C626" s="71"/>
      <c r="D626" s="54"/>
      <c r="E626" s="20"/>
      <c r="F626" s="20"/>
      <c r="G626" s="20"/>
      <c r="H626" s="20"/>
    </row>
    <row r="627" spans="1:8" ht="15">
      <c r="A627" s="10"/>
      <c r="B627" s="22"/>
      <c r="C627" s="71"/>
      <c r="D627" s="54"/>
      <c r="E627" s="20"/>
      <c r="F627" s="20"/>
      <c r="G627" s="20"/>
      <c r="H627" s="20"/>
    </row>
    <row r="628" spans="1:8" ht="15">
      <c r="A628" s="10"/>
      <c r="B628" s="22"/>
      <c r="C628" s="71"/>
      <c r="D628" s="54"/>
      <c r="E628" s="20"/>
      <c r="F628" s="20"/>
      <c r="G628" s="20"/>
      <c r="H628" s="20"/>
    </row>
    <row r="629" spans="1:8" ht="15">
      <c r="A629" s="10"/>
      <c r="B629" s="22"/>
      <c r="C629" s="71"/>
      <c r="D629" s="54"/>
      <c r="E629" s="20"/>
      <c r="F629" s="20"/>
      <c r="G629" s="20"/>
      <c r="H629" s="20"/>
    </row>
    <row r="630" spans="1:8" ht="15">
      <c r="A630" s="10"/>
      <c r="B630" s="22"/>
      <c r="C630" s="71"/>
      <c r="D630" s="54"/>
      <c r="E630" s="20"/>
      <c r="F630" s="20"/>
      <c r="G630" s="20"/>
      <c r="H630" s="20"/>
    </row>
    <row r="631" spans="1:8" ht="15">
      <c r="A631" s="10"/>
      <c r="B631" s="22"/>
      <c r="C631" s="71"/>
      <c r="D631" s="54"/>
      <c r="E631" s="20"/>
      <c r="F631" s="20"/>
      <c r="G631" s="20"/>
      <c r="H631" s="20"/>
    </row>
    <row r="632" spans="1:8" ht="15">
      <c r="A632" s="10"/>
      <c r="B632" s="22"/>
      <c r="C632" s="71"/>
      <c r="D632" s="54"/>
      <c r="E632" s="20"/>
      <c r="F632" s="20"/>
      <c r="G632" s="20"/>
      <c r="H632" s="20"/>
    </row>
    <row r="633" spans="1:8" ht="15">
      <c r="A633" s="10"/>
      <c r="B633" s="22"/>
      <c r="C633" s="71"/>
      <c r="D633" s="54"/>
      <c r="E633" s="20"/>
      <c r="F633" s="20"/>
      <c r="G633" s="20"/>
      <c r="H633" s="20"/>
    </row>
    <row r="634" spans="1:8" ht="15">
      <c r="A634" s="10"/>
      <c r="B634" s="22"/>
      <c r="C634" s="71"/>
      <c r="D634" s="54"/>
      <c r="E634" s="20"/>
      <c r="F634" s="20"/>
      <c r="G634" s="20"/>
      <c r="H634" s="20"/>
    </row>
    <row r="635" spans="1:8" ht="15">
      <c r="A635" s="10"/>
      <c r="B635" s="22"/>
      <c r="C635" s="71"/>
      <c r="D635" s="54"/>
      <c r="E635" s="20"/>
      <c r="F635" s="20"/>
      <c r="G635" s="20"/>
      <c r="H635" s="20"/>
    </row>
    <row r="636" spans="1:8" ht="15">
      <c r="A636" s="10"/>
      <c r="B636" s="22"/>
      <c r="C636" s="71"/>
      <c r="D636" s="54"/>
      <c r="E636" s="20"/>
      <c r="F636" s="20"/>
      <c r="G636" s="20"/>
      <c r="H636" s="20"/>
    </row>
    <row r="637" spans="1:8" ht="15">
      <c r="A637" s="10"/>
      <c r="B637" s="22"/>
      <c r="C637" s="71"/>
      <c r="D637" s="54"/>
      <c r="E637" s="20"/>
      <c r="F637" s="20"/>
      <c r="G637" s="20"/>
      <c r="H637" s="20"/>
    </row>
    <row r="638" spans="1:8" ht="15">
      <c r="A638" s="10"/>
      <c r="B638" s="22"/>
      <c r="C638" s="71"/>
      <c r="D638" s="54"/>
      <c r="E638" s="20"/>
      <c r="F638" s="20"/>
      <c r="G638" s="20"/>
      <c r="H638" s="20"/>
    </row>
    <row r="639" spans="1:8" ht="15">
      <c r="A639" s="10"/>
      <c r="B639" s="22"/>
      <c r="C639" s="71"/>
      <c r="D639" s="54"/>
      <c r="E639" s="20"/>
      <c r="F639" s="20"/>
      <c r="G639" s="20"/>
      <c r="H639" s="20"/>
    </row>
    <row r="640" spans="1:8" ht="15">
      <c r="A640" s="10"/>
      <c r="B640" s="22"/>
      <c r="C640" s="71"/>
      <c r="D640" s="54"/>
      <c r="E640" s="20"/>
      <c r="F640" s="20"/>
      <c r="G640" s="20"/>
      <c r="H640" s="20"/>
    </row>
    <row r="641" spans="1:8" ht="15">
      <c r="A641" s="10"/>
      <c r="B641" s="22"/>
      <c r="C641" s="71"/>
      <c r="D641" s="54"/>
      <c r="E641" s="20"/>
      <c r="F641" s="20"/>
      <c r="G641" s="20"/>
      <c r="H641" s="20"/>
    </row>
    <row r="642" spans="1:8" ht="15">
      <c r="A642" s="10"/>
      <c r="B642" s="22"/>
      <c r="C642" s="71"/>
      <c r="D642" s="54"/>
      <c r="E642" s="20"/>
      <c r="F642" s="20"/>
      <c r="G642" s="20"/>
      <c r="H642" s="20"/>
    </row>
    <row r="643" spans="1:8" ht="15">
      <c r="A643" s="10"/>
      <c r="B643" s="22"/>
      <c r="C643" s="71"/>
      <c r="D643" s="54"/>
      <c r="E643" s="20"/>
      <c r="F643" s="20"/>
      <c r="G643" s="20"/>
      <c r="H643" s="20"/>
    </row>
    <row r="644" spans="1:8" ht="15">
      <c r="A644" s="10"/>
      <c r="B644" s="22"/>
      <c r="C644" s="71"/>
      <c r="D644" s="54"/>
      <c r="E644" s="20"/>
      <c r="F644" s="20"/>
      <c r="G644" s="20"/>
      <c r="H644" s="20"/>
    </row>
    <row r="645" spans="1:8" ht="15">
      <c r="A645" s="10"/>
      <c r="B645" s="22"/>
      <c r="C645" s="71"/>
      <c r="D645" s="54"/>
      <c r="E645" s="20"/>
      <c r="F645" s="20"/>
      <c r="G645" s="20"/>
      <c r="H645" s="20"/>
    </row>
    <row r="646" spans="1:8" ht="15">
      <c r="A646" s="10"/>
      <c r="B646" s="22"/>
      <c r="C646" s="71"/>
      <c r="D646" s="54"/>
      <c r="E646" s="20"/>
      <c r="F646" s="20"/>
      <c r="G646" s="20"/>
      <c r="H646" s="20"/>
    </row>
    <row r="647" spans="1:8" ht="15">
      <c r="A647" s="10"/>
      <c r="B647" s="22"/>
      <c r="C647" s="71"/>
      <c r="D647" s="54"/>
      <c r="E647" s="20"/>
      <c r="F647" s="20"/>
      <c r="G647" s="20"/>
      <c r="H647" s="20"/>
    </row>
    <row r="648" spans="1:8" ht="15">
      <c r="A648" s="10"/>
      <c r="B648" s="22"/>
      <c r="C648" s="71"/>
      <c r="D648" s="54"/>
      <c r="E648" s="20"/>
      <c r="F648" s="20"/>
      <c r="G648" s="20"/>
      <c r="H648" s="20"/>
    </row>
    <row r="649" spans="1:8" ht="15">
      <c r="A649" s="10"/>
      <c r="B649" s="22"/>
      <c r="C649" s="71"/>
      <c r="D649" s="54"/>
      <c r="E649" s="20"/>
      <c r="F649" s="20"/>
      <c r="G649" s="20"/>
      <c r="H649" s="20"/>
    </row>
    <row r="650" spans="1:8" ht="15">
      <c r="A650" s="10"/>
      <c r="B650" s="22"/>
      <c r="C650" s="71"/>
      <c r="D650" s="54"/>
      <c r="E650" s="20"/>
      <c r="F650" s="20"/>
      <c r="G650" s="20"/>
      <c r="H650" s="20"/>
    </row>
    <row r="651" spans="1:8" ht="15">
      <c r="A651" s="10"/>
      <c r="B651" s="22"/>
      <c r="C651" s="71"/>
      <c r="D651" s="55"/>
      <c r="E651" s="20"/>
      <c r="F651" s="20"/>
      <c r="G651" s="20"/>
      <c r="H651" s="20"/>
    </row>
    <row r="652" spans="1:8" ht="15">
      <c r="A652" s="10"/>
      <c r="B652" s="22"/>
      <c r="C652" s="71"/>
      <c r="D652" s="55"/>
      <c r="E652" s="20"/>
      <c r="F652" s="20"/>
      <c r="G652" s="20"/>
      <c r="H652" s="20"/>
    </row>
    <row r="653" spans="1:8" ht="15">
      <c r="A653" s="10"/>
      <c r="B653" s="22"/>
      <c r="C653" s="71"/>
      <c r="D653" s="55"/>
      <c r="E653" s="20"/>
      <c r="F653" s="20"/>
      <c r="G653" s="20"/>
      <c r="H653" s="20"/>
    </row>
    <row r="654" spans="1:8" ht="15">
      <c r="A654" s="10"/>
      <c r="B654" s="22"/>
      <c r="C654" s="71"/>
      <c r="D654" s="55"/>
      <c r="E654" s="20"/>
      <c r="F654" s="20"/>
      <c r="G654" s="20"/>
      <c r="H654" s="20"/>
    </row>
    <row r="655" spans="1:8" ht="15">
      <c r="A655" s="10"/>
      <c r="B655" s="22"/>
      <c r="C655" s="71"/>
      <c r="D655" s="55"/>
      <c r="E655" s="20"/>
      <c r="F655" s="20"/>
      <c r="G655" s="20"/>
      <c r="H655" s="20"/>
    </row>
    <row r="656" spans="1:8" ht="15">
      <c r="A656" s="10"/>
      <c r="B656" s="22"/>
      <c r="C656" s="71"/>
      <c r="D656" s="55"/>
      <c r="E656" s="20"/>
      <c r="F656" s="20"/>
      <c r="G656" s="20"/>
      <c r="H656" s="20"/>
    </row>
    <row r="657" spans="1:8" ht="15">
      <c r="A657" s="10"/>
      <c r="B657" s="22"/>
      <c r="C657" s="71"/>
      <c r="D657" s="55"/>
      <c r="E657" s="20"/>
      <c r="F657" s="20"/>
      <c r="G657" s="20"/>
      <c r="H657" s="20"/>
    </row>
    <row r="658" spans="1:8" ht="15">
      <c r="A658" s="10"/>
      <c r="B658" s="22"/>
      <c r="C658" s="71"/>
      <c r="D658" s="55"/>
      <c r="E658" s="20"/>
      <c r="F658" s="20"/>
      <c r="G658" s="20"/>
      <c r="H658" s="20"/>
    </row>
    <row r="659" spans="1:8" ht="15">
      <c r="A659" s="10"/>
      <c r="B659" s="22"/>
      <c r="C659" s="71"/>
      <c r="D659" s="55"/>
      <c r="E659" s="20"/>
      <c r="F659" s="20"/>
      <c r="G659" s="20"/>
      <c r="H659" s="20"/>
    </row>
    <row r="660" spans="1:8" ht="15">
      <c r="A660" s="10"/>
      <c r="B660" s="22"/>
      <c r="C660" s="71"/>
      <c r="D660" s="55"/>
      <c r="E660" s="20"/>
      <c r="F660" s="20"/>
      <c r="G660" s="20"/>
      <c r="H660" s="20"/>
    </row>
    <row r="661" spans="1:8" ht="15">
      <c r="A661" s="10"/>
      <c r="B661" s="22"/>
      <c r="C661" s="71"/>
      <c r="D661" s="55"/>
      <c r="E661" s="20"/>
      <c r="F661" s="20"/>
      <c r="G661" s="20"/>
      <c r="H661" s="20"/>
    </row>
    <row r="662" spans="1:8" ht="15">
      <c r="A662" s="10"/>
      <c r="B662" s="22"/>
      <c r="C662" s="71"/>
      <c r="D662" s="55"/>
      <c r="E662" s="20"/>
      <c r="F662" s="20"/>
      <c r="G662" s="20"/>
      <c r="H662" s="20"/>
    </row>
    <row r="663" spans="1:8" ht="15">
      <c r="A663" s="10"/>
      <c r="B663" s="22"/>
      <c r="C663" s="71"/>
      <c r="D663" s="55"/>
      <c r="E663" s="20"/>
      <c r="F663" s="20"/>
      <c r="G663" s="20"/>
      <c r="H663" s="20"/>
    </row>
    <row r="664" spans="1:8" ht="15">
      <c r="A664" s="10"/>
      <c r="B664" s="22"/>
      <c r="C664" s="71"/>
      <c r="D664" s="55"/>
      <c r="E664" s="20"/>
      <c r="F664" s="20"/>
      <c r="G664" s="20"/>
      <c r="H664" s="20"/>
    </row>
    <row r="665" spans="1:8" ht="15">
      <c r="A665" s="10"/>
      <c r="B665" s="22"/>
      <c r="C665" s="71"/>
      <c r="D665" s="55"/>
      <c r="E665" s="20"/>
      <c r="F665" s="20"/>
      <c r="G665" s="20"/>
      <c r="H665" s="20"/>
    </row>
    <row r="666" spans="1:8" ht="15">
      <c r="A666" s="10"/>
      <c r="B666" s="22"/>
      <c r="C666" s="71"/>
      <c r="D666" s="55"/>
      <c r="E666" s="20"/>
      <c r="F666" s="20"/>
      <c r="G666" s="20"/>
      <c r="H666" s="20"/>
    </row>
    <row r="667" spans="1:8" ht="15">
      <c r="A667" s="10"/>
      <c r="B667" s="22"/>
      <c r="C667" s="71"/>
      <c r="D667" s="55"/>
      <c r="E667" s="20"/>
      <c r="F667" s="20"/>
      <c r="G667" s="20"/>
      <c r="H667" s="20"/>
    </row>
    <row r="668" spans="1:8" ht="15">
      <c r="A668" s="10"/>
      <c r="B668" s="22"/>
      <c r="C668" s="71"/>
      <c r="D668" s="55"/>
      <c r="E668" s="20"/>
      <c r="F668" s="20"/>
      <c r="G668" s="20"/>
      <c r="H668" s="20"/>
    </row>
    <row r="669" spans="1:8" ht="15">
      <c r="A669" s="10"/>
      <c r="B669" s="22"/>
      <c r="C669" s="71"/>
      <c r="D669" s="55"/>
      <c r="E669" s="20"/>
      <c r="F669" s="20"/>
      <c r="G669" s="20"/>
      <c r="H669" s="20"/>
    </row>
    <row r="670" spans="1:8" ht="15">
      <c r="A670" s="10"/>
      <c r="B670" s="22"/>
      <c r="C670" s="71"/>
      <c r="D670" s="55"/>
      <c r="E670" s="20"/>
      <c r="F670" s="20"/>
      <c r="G670" s="20"/>
      <c r="H670" s="20"/>
    </row>
    <row r="671" spans="1:8" ht="15">
      <c r="A671" s="10"/>
      <c r="B671" s="22"/>
      <c r="C671" s="71"/>
      <c r="D671" s="55"/>
      <c r="E671" s="20"/>
      <c r="F671" s="20"/>
      <c r="G671" s="20"/>
      <c r="H671" s="20"/>
    </row>
    <row r="672" spans="1:8" ht="15">
      <c r="A672" s="10"/>
      <c r="B672" s="22"/>
      <c r="C672" s="71"/>
      <c r="D672" s="55"/>
      <c r="E672" s="20"/>
      <c r="F672" s="20"/>
      <c r="G672" s="20"/>
      <c r="H672" s="20"/>
    </row>
    <row r="673" spans="1:8" ht="15">
      <c r="A673" s="10"/>
      <c r="B673" s="22"/>
      <c r="C673" s="71"/>
      <c r="D673" s="55"/>
      <c r="E673" s="20"/>
      <c r="F673" s="20"/>
      <c r="G673" s="20"/>
      <c r="H673" s="20"/>
    </row>
    <row r="674" spans="1:8" ht="15">
      <c r="A674" s="10"/>
      <c r="B674" s="22"/>
      <c r="C674" s="71"/>
      <c r="D674" s="55"/>
      <c r="E674" s="20"/>
      <c r="F674" s="20"/>
      <c r="G674" s="20"/>
      <c r="H674" s="20"/>
    </row>
    <row r="675" spans="1:8" ht="15">
      <c r="A675" s="10"/>
      <c r="B675" s="22"/>
      <c r="C675" s="71"/>
      <c r="D675" s="55"/>
      <c r="E675" s="20"/>
      <c r="F675" s="20"/>
      <c r="G675" s="20"/>
      <c r="H675" s="20"/>
    </row>
    <row r="676" spans="1:8" ht="15">
      <c r="A676" s="10"/>
      <c r="B676" s="22"/>
      <c r="C676" s="71"/>
      <c r="D676" s="55"/>
      <c r="E676" s="20"/>
      <c r="F676" s="20"/>
      <c r="G676" s="20"/>
      <c r="H676" s="20"/>
    </row>
    <row r="677" spans="1:8" ht="15">
      <c r="A677" s="10"/>
      <c r="B677" s="22"/>
      <c r="C677" s="71"/>
      <c r="D677" s="55"/>
      <c r="E677" s="20"/>
      <c r="F677" s="20"/>
      <c r="G677" s="20"/>
      <c r="H677" s="20"/>
    </row>
    <row r="678" spans="1:8" ht="15">
      <c r="A678" s="10"/>
      <c r="B678" s="22"/>
      <c r="C678" s="71"/>
      <c r="D678" s="55"/>
      <c r="E678" s="20"/>
      <c r="F678" s="20"/>
      <c r="G678" s="20"/>
      <c r="H678" s="20"/>
    </row>
    <row r="679" spans="1:8" ht="15">
      <c r="A679" s="10"/>
      <c r="B679" s="22"/>
      <c r="C679" s="71"/>
      <c r="D679" s="55"/>
      <c r="E679" s="20"/>
      <c r="F679" s="20"/>
      <c r="G679" s="20"/>
      <c r="H679" s="20"/>
    </row>
    <row r="680" spans="1:8" ht="15">
      <c r="A680" s="10"/>
      <c r="B680" s="22"/>
      <c r="C680" s="71"/>
      <c r="D680" s="55"/>
      <c r="E680" s="20"/>
      <c r="F680" s="20"/>
      <c r="G680" s="20"/>
      <c r="H680" s="20"/>
    </row>
    <row r="681" spans="1:8" ht="15">
      <c r="A681" s="10"/>
      <c r="B681" s="22"/>
      <c r="C681" s="71"/>
      <c r="D681" s="55"/>
      <c r="E681" s="20"/>
      <c r="F681" s="20"/>
      <c r="G681" s="20"/>
      <c r="H681" s="20"/>
    </row>
    <row r="682" spans="1:8" ht="15">
      <c r="A682" s="10"/>
      <c r="B682" s="22"/>
      <c r="C682" s="71"/>
      <c r="D682" s="55"/>
      <c r="E682" s="20"/>
      <c r="F682" s="20"/>
      <c r="G682" s="20"/>
      <c r="H682" s="20"/>
    </row>
    <row r="683" spans="1:8" ht="15">
      <c r="A683" s="10"/>
      <c r="B683" s="22"/>
      <c r="C683" s="71"/>
      <c r="D683" s="55"/>
      <c r="E683" s="20"/>
      <c r="F683" s="20"/>
      <c r="G683" s="20"/>
      <c r="H683" s="20"/>
    </row>
    <row r="684" spans="1:8" ht="15">
      <c r="A684" s="10"/>
      <c r="B684" s="22"/>
      <c r="C684" s="71"/>
      <c r="D684" s="55"/>
      <c r="E684" s="20"/>
      <c r="F684" s="20"/>
      <c r="G684" s="20"/>
      <c r="H684" s="20"/>
    </row>
    <row r="685" spans="1:8" ht="15">
      <c r="A685" s="10"/>
      <c r="B685" s="22"/>
      <c r="C685" s="71"/>
      <c r="D685" s="55"/>
      <c r="E685" s="20"/>
      <c r="F685" s="20"/>
      <c r="G685" s="20"/>
      <c r="H685" s="20"/>
    </row>
    <row r="686" spans="1:8" ht="15">
      <c r="A686" s="10"/>
      <c r="B686" s="22"/>
      <c r="C686" s="71"/>
      <c r="D686" s="55"/>
      <c r="E686" s="20"/>
      <c r="F686" s="20"/>
      <c r="G686" s="20"/>
      <c r="H686" s="20"/>
    </row>
    <row r="687" spans="1:8" ht="15">
      <c r="A687" s="10"/>
      <c r="B687" s="22"/>
      <c r="C687" s="71"/>
      <c r="D687" s="55"/>
      <c r="E687" s="20"/>
      <c r="F687" s="20"/>
      <c r="G687" s="20"/>
      <c r="H687" s="20"/>
    </row>
    <row r="688" spans="1:8" ht="15">
      <c r="A688" s="10"/>
      <c r="B688" s="22"/>
      <c r="C688" s="71"/>
      <c r="D688" s="55"/>
      <c r="E688" s="20"/>
      <c r="F688" s="20"/>
      <c r="G688" s="20"/>
      <c r="H688" s="20"/>
    </row>
    <row r="689" spans="1:8" ht="15">
      <c r="A689" s="10"/>
      <c r="B689" s="22"/>
      <c r="C689" s="71"/>
      <c r="D689" s="55"/>
      <c r="E689" s="20"/>
      <c r="F689" s="20"/>
      <c r="G689" s="20"/>
      <c r="H689" s="20"/>
    </row>
    <row r="690" spans="1:8" ht="15">
      <c r="A690" s="10"/>
      <c r="B690" s="22"/>
      <c r="C690" s="71"/>
      <c r="D690" s="55"/>
      <c r="E690" s="20"/>
      <c r="F690" s="20"/>
      <c r="G690" s="20"/>
      <c r="H690" s="20"/>
    </row>
    <row r="691" spans="1:8" ht="15">
      <c r="A691" s="10"/>
      <c r="B691" s="22"/>
      <c r="C691" s="71"/>
      <c r="D691" s="55"/>
      <c r="E691" s="20"/>
      <c r="F691" s="20"/>
      <c r="G691" s="20"/>
      <c r="H691" s="20"/>
    </row>
    <row r="692" spans="1:8" ht="15">
      <c r="A692" s="10"/>
      <c r="B692" s="22"/>
      <c r="C692" s="71"/>
      <c r="D692" s="55"/>
      <c r="E692" s="20"/>
      <c r="F692" s="20"/>
      <c r="G692" s="20"/>
      <c r="H692" s="20"/>
    </row>
    <row r="693" spans="1:8" ht="15">
      <c r="A693" s="10"/>
      <c r="B693" s="22"/>
      <c r="C693" s="71"/>
      <c r="D693" s="55"/>
      <c r="E693" s="20"/>
      <c r="F693" s="20"/>
      <c r="G693" s="20"/>
      <c r="H693" s="20"/>
    </row>
    <row r="694" spans="1:8" ht="15">
      <c r="A694" s="10"/>
      <c r="B694" s="22"/>
      <c r="C694" s="71"/>
      <c r="D694" s="55"/>
      <c r="E694" s="20"/>
      <c r="F694" s="20"/>
      <c r="G694" s="20"/>
      <c r="H694" s="20"/>
    </row>
    <row r="695" spans="1:8" ht="15">
      <c r="A695" s="10"/>
      <c r="B695" s="22"/>
      <c r="C695" s="71"/>
      <c r="D695" s="55"/>
      <c r="E695" s="20"/>
      <c r="F695" s="20"/>
      <c r="G695" s="20"/>
      <c r="H695" s="20"/>
    </row>
    <row r="696" spans="1:8" ht="15">
      <c r="A696" s="10"/>
      <c r="B696" s="22"/>
      <c r="C696" s="71"/>
      <c r="D696" s="55"/>
      <c r="E696" s="20"/>
      <c r="F696" s="20"/>
      <c r="G696" s="20"/>
      <c r="H696" s="20"/>
    </row>
    <row r="697" spans="1:8" ht="15">
      <c r="A697" s="10"/>
      <c r="B697" s="22"/>
      <c r="C697" s="71"/>
      <c r="D697" s="55"/>
      <c r="E697" s="20"/>
      <c r="F697" s="20"/>
      <c r="G697" s="20"/>
      <c r="H697" s="20"/>
    </row>
    <row r="698" spans="1:8" ht="15">
      <c r="A698" s="10"/>
      <c r="B698" s="22"/>
      <c r="C698" s="71"/>
      <c r="D698" s="55"/>
      <c r="E698" s="20"/>
      <c r="F698" s="20"/>
      <c r="G698" s="20"/>
      <c r="H698" s="20"/>
    </row>
    <row r="699" spans="1:8" ht="15">
      <c r="A699" s="10"/>
      <c r="B699" s="22"/>
      <c r="C699" s="71"/>
      <c r="D699" s="55"/>
      <c r="E699" s="20"/>
      <c r="F699" s="20"/>
      <c r="G699" s="20"/>
      <c r="H699" s="20"/>
    </row>
    <row r="700" spans="1:8" ht="15">
      <c r="A700" s="10"/>
      <c r="B700" s="22"/>
      <c r="C700" s="71"/>
      <c r="D700" s="55"/>
      <c r="E700" s="20"/>
      <c r="F700" s="20"/>
      <c r="G700" s="20"/>
      <c r="H700" s="20"/>
    </row>
    <row r="701" spans="1:8" ht="15">
      <c r="A701" s="10"/>
      <c r="B701" s="22"/>
      <c r="C701" s="71"/>
      <c r="D701" s="55"/>
      <c r="E701" s="20"/>
      <c r="F701" s="20"/>
      <c r="G701" s="20"/>
      <c r="H701" s="20"/>
    </row>
    <row r="702" spans="1:8" ht="15">
      <c r="A702" s="10"/>
      <c r="B702" s="22"/>
      <c r="C702" s="71"/>
      <c r="D702" s="55"/>
      <c r="E702" s="20"/>
      <c r="F702" s="20"/>
      <c r="G702" s="20"/>
      <c r="H702" s="20"/>
    </row>
    <row r="703" spans="1:8" ht="15">
      <c r="A703" s="10"/>
      <c r="B703" s="22"/>
      <c r="C703" s="71"/>
      <c r="D703" s="55"/>
      <c r="E703" s="20"/>
      <c r="F703" s="20"/>
      <c r="G703" s="20"/>
      <c r="H703" s="20"/>
    </row>
    <row r="704" spans="1:8" ht="15">
      <c r="A704" s="10"/>
      <c r="B704" s="22"/>
      <c r="C704" s="71"/>
      <c r="D704" s="55"/>
      <c r="E704" s="20"/>
      <c r="F704" s="20"/>
      <c r="G704" s="20"/>
      <c r="H704" s="20"/>
    </row>
    <row r="705" spans="1:8" ht="15">
      <c r="A705" s="10"/>
      <c r="B705" s="22"/>
      <c r="C705" s="71"/>
      <c r="D705" s="55"/>
      <c r="E705" s="20"/>
      <c r="F705" s="20"/>
      <c r="G705" s="20"/>
      <c r="H705" s="20"/>
    </row>
    <row r="706" spans="1:8" ht="15">
      <c r="A706" s="10"/>
      <c r="B706" s="22"/>
      <c r="C706" s="71"/>
      <c r="D706" s="55"/>
      <c r="E706" s="20"/>
      <c r="F706" s="20"/>
      <c r="G706" s="20"/>
      <c r="H706" s="20"/>
    </row>
    <row r="707" spans="1:8" ht="15">
      <c r="A707" s="10"/>
      <c r="B707" s="22"/>
      <c r="C707" s="71"/>
      <c r="D707" s="55"/>
      <c r="E707" s="20"/>
      <c r="F707" s="20"/>
      <c r="G707" s="20"/>
      <c r="H707" s="20"/>
    </row>
    <row r="708" spans="1:8" ht="15">
      <c r="A708" s="10"/>
      <c r="B708" s="22"/>
      <c r="C708" s="71"/>
      <c r="D708" s="55"/>
      <c r="E708" s="20"/>
      <c r="F708" s="20"/>
      <c r="G708" s="20"/>
      <c r="H708" s="20"/>
    </row>
    <row r="709" spans="1:8" ht="15">
      <c r="A709" s="10"/>
      <c r="B709" s="22"/>
      <c r="C709" s="71"/>
      <c r="D709" s="55"/>
      <c r="E709" s="20"/>
      <c r="F709" s="20"/>
      <c r="G709" s="20"/>
      <c r="H709" s="20"/>
    </row>
    <row r="710" spans="1:8" ht="15">
      <c r="A710" s="10"/>
      <c r="B710" s="22"/>
      <c r="C710" s="71"/>
      <c r="D710" s="55"/>
      <c r="E710" s="20"/>
      <c r="F710" s="20"/>
      <c r="G710" s="20"/>
      <c r="H710" s="20"/>
    </row>
    <row r="711" spans="1:8" ht="15">
      <c r="A711" s="10"/>
      <c r="B711" s="22"/>
      <c r="C711" s="71"/>
      <c r="D711" s="55"/>
      <c r="E711" s="20"/>
      <c r="F711" s="20"/>
      <c r="G711" s="20"/>
      <c r="H711" s="20"/>
    </row>
    <row r="712" spans="1:8" ht="15">
      <c r="A712" s="10"/>
      <c r="B712" s="22"/>
      <c r="C712" s="71"/>
      <c r="D712" s="55"/>
      <c r="E712" s="20"/>
      <c r="F712" s="20"/>
      <c r="G712" s="20"/>
      <c r="H712" s="20"/>
    </row>
    <row r="713" spans="1:8" ht="15">
      <c r="A713" s="10"/>
      <c r="B713" s="22"/>
      <c r="C713" s="71"/>
      <c r="D713" s="55"/>
      <c r="E713" s="20"/>
      <c r="F713" s="20"/>
      <c r="G713" s="20"/>
      <c r="H713" s="20"/>
    </row>
    <row r="714" spans="1:8" ht="15">
      <c r="A714" s="10"/>
      <c r="B714" s="22"/>
      <c r="C714" s="71"/>
      <c r="D714" s="55"/>
      <c r="E714" s="20"/>
      <c r="F714" s="20"/>
      <c r="G714" s="20"/>
      <c r="H714" s="20"/>
    </row>
    <row r="715" spans="1:8" ht="15">
      <c r="A715" s="10"/>
      <c r="B715" s="22"/>
      <c r="C715" s="71"/>
      <c r="D715" s="55"/>
      <c r="E715" s="20"/>
      <c r="F715" s="20"/>
      <c r="G715" s="20"/>
      <c r="H715" s="20"/>
    </row>
    <row r="716" spans="1:8" ht="15">
      <c r="A716" s="10"/>
      <c r="B716" s="22"/>
      <c r="C716" s="71"/>
      <c r="D716" s="55"/>
      <c r="E716" s="20"/>
      <c r="F716" s="20"/>
      <c r="G716" s="20"/>
      <c r="H716" s="20"/>
    </row>
    <row r="717" spans="1:8" ht="15">
      <c r="A717" s="10"/>
      <c r="B717" s="22"/>
      <c r="C717" s="71"/>
      <c r="D717" s="55"/>
      <c r="E717" s="20"/>
      <c r="F717" s="20"/>
      <c r="G717" s="20"/>
      <c r="H717" s="20"/>
    </row>
    <row r="718" spans="1:8" ht="15">
      <c r="A718" s="10"/>
      <c r="B718" s="22"/>
      <c r="C718" s="71"/>
      <c r="D718" s="55"/>
      <c r="E718" s="20"/>
      <c r="F718" s="20"/>
      <c r="G718" s="20"/>
      <c r="H718" s="20"/>
    </row>
    <row r="719" spans="1:8" ht="15">
      <c r="A719" s="10"/>
      <c r="B719" s="22"/>
      <c r="C719" s="71"/>
      <c r="D719" s="55"/>
      <c r="E719" s="20"/>
      <c r="F719" s="20"/>
      <c r="G719" s="20"/>
      <c r="H719" s="20"/>
    </row>
    <row r="720" spans="1:8" ht="15">
      <c r="A720" s="10"/>
      <c r="B720" s="22"/>
      <c r="C720" s="71"/>
      <c r="D720" s="55"/>
      <c r="E720" s="20"/>
      <c r="F720" s="20"/>
      <c r="G720" s="20"/>
      <c r="H720" s="20"/>
    </row>
    <row r="721" spans="1:8" ht="15">
      <c r="A721" s="10"/>
      <c r="B721" s="22"/>
      <c r="C721" s="71"/>
      <c r="D721" s="55"/>
      <c r="E721" s="20"/>
      <c r="F721" s="20"/>
      <c r="G721" s="20"/>
      <c r="H721" s="20"/>
    </row>
    <row r="722" spans="1:8" ht="15">
      <c r="A722" s="10"/>
      <c r="B722" s="22"/>
      <c r="C722" s="71"/>
      <c r="D722" s="55"/>
      <c r="E722" s="20"/>
      <c r="F722" s="20"/>
      <c r="G722" s="20"/>
      <c r="H722" s="20"/>
    </row>
    <row r="723" spans="1:8" ht="15">
      <c r="A723" s="10"/>
      <c r="B723" s="22"/>
      <c r="C723" s="71"/>
      <c r="D723" s="55"/>
      <c r="E723" s="20"/>
      <c r="F723" s="20"/>
      <c r="G723" s="20"/>
      <c r="H723" s="20"/>
    </row>
    <row r="724" spans="1:8" ht="15">
      <c r="A724" s="10"/>
      <c r="B724" s="22"/>
      <c r="C724" s="71"/>
      <c r="D724" s="55"/>
      <c r="E724" s="20"/>
      <c r="F724" s="20"/>
      <c r="G724" s="20"/>
      <c r="H724" s="20"/>
    </row>
    <row r="725" spans="1:8" ht="15">
      <c r="A725" s="10"/>
      <c r="B725" s="22"/>
      <c r="C725" s="71"/>
      <c r="D725" s="55"/>
      <c r="E725" s="20"/>
      <c r="F725" s="20"/>
      <c r="G725" s="20"/>
      <c r="H725" s="20"/>
    </row>
    <row r="726" spans="1:8" ht="15">
      <c r="A726" s="10"/>
      <c r="B726" s="22"/>
      <c r="C726" s="71"/>
      <c r="D726" s="55"/>
      <c r="E726" s="20"/>
      <c r="F726" s="20"/>
      <c r="G726" s="20"/>
      <c r="H726" s="20"/>
    </row>
    <row r="727" spans="1:8" ht="15">
      <c r="A727" s="10"/>
      <c r="B727" s="22"/>
      <c r="C727" s="71"/>
      <c r="D727" s="55"/>
      <c r="E727" s="20"/>
      <c r="F727" s="20"/>
      <c r="G727" s="20"/>
      <c r="H727" s="20"/>
    </row>
    <row r="728" spans="1:8" ht="15">
      <c r="A728" s="10"/>
      <c r="B728" s="22"/>
      <c r="C728" s="71"/>
      <c r="D728" s="55"/>
      <c r="E728" s="20"/>
      <c r="F728" s="20"/>
      <c r="G728" s="20"/>
      <c r="H728" s="20"/>
    </row>
    <row r="729" spans="1:8" ht="15">
      <c r="A729" s="10"/>
      <c r="B729" s="22"/>
      <c r="C729" s="71"/>
      <c r="D729" s="55"/>
      <c r="E729" s="20"/>
      <c r="F729" s="20"/>
      <c r="G729" s="20"/>
      <c r="H729" s="20"/>
    </row>
    <row r="730" spans="1:8" ht="15">
      <c r="A730" s="10"/>
      <c r="B730" s="22"/>
      <c r="C730" s="71"/>
      <c r="D730" s="55"/>
      <c r="E730" s="20"/>
      <c r="F730" s="20"/>
      <c r="G730" s="20"/>
      <c r="H730" s="20"/>
    </row>
    <row r="731" spans="1:8" ht="15">
      <c r="A731" s="10"/>
      <c r="B731" s="22"/>
      <c r="C731" s="71"/>
      <c r="D731" s="55"/>
      <c r="E731" s="20"/>
      <c r="F731" s="20"/>
      <c r="G731" s="20"/>
      <c r="H731" s="20"/>
    </row>
    <row r="732" spans="1:8" ht="15">
      <c r="A732" s="10"/>
      <c r="B732" s="22"/>
      <c r="C732" s="71"/>
      <c r="D732" s="55"/>
      <c r="E732" s="20"/>
      <c r="F732" s="20"/>
      <c r="G732" s="20"/>
      <c r="H732" s="20"/>
    </row>
    <row r="733" spans="1:8" ht="15">
      <c r="A733" s="10"/>
      <c r="B733" s="22"/>
      <c r="C733" s="71"/>
      <c r="D733" s="55"/>
      <c r="E733" s="20"/>
      <c r="F733" s="20"/>
      <c r="G733" s="20"/>
      <c r="H733" s="20"/>
    </row>
    <row r="734" spans="1:8" ht="15">
      <c r="A734" s="10"/>
      <c r="B734" s="22"/>
      <c r="C734" s="71"/>
      <c r="D734" s="55"/>
      <c r="E734" s="20"/>
      <c r="F734" s="20"/>
      <c r="G734" s="20"/>
      <c r="H734" s="20"/>
    </row>
    <row r="735" spans="1:8" ht="15">
      <c r="A735" s="10"/>
      <c r="B735" s="22"/>
      <c r="C735" s="71"/>
      <c r="D735" s="55"/>
      <c r="E735" s="20"/>
      <c r="F735" s="20"/>
      <c r="G735" s="20"/>
      <c r="H735" s="20"/>
    </row>
    <row r="736" spans="1:8" ht="15">
      <c r="A736" s="10"/>
      <c r="B736" s="22"/>
      <c r="C736" s="71"/>
      <c r="D736" s="55"/>
      <c r="E736" s="20"/>
      <c r="F736" s="20"/>
      <c r="G736" s="20"/>
      <c r="H736" s="20"/>
    </row>
    <row r="737" spans="1:8" ht="15">
      <c r="A737" s="10"/>
      <c r="B737" s="22"/>
      <c r="C737" s="71"/>
      <c r="D737" s="55"/>
      <c r="E737" s="20"/>
      <c r="F737" s="20"/>
      <c r="G737" s="20"/>
      <c r="H737" s="20"/>
    </row>
    <row r="738" spans="1:8" ht="15">
      <c r="A738" s="10"/>
      <c r="B738" s="22"/>
      <c r="C738" s="71"/>
      <c r="D738" s="55"/>
      <c r="E738" s="20"/>
      <c r="F738" s="20"/>
      <c r="G738" s="20"/>
      <c r="H738" s="20"/>
    </row>
    <row r="739" spans="1:8" ht="15">
      <c r="A739" s="10"/>
      <c r="B739" s="22"/>
      <c r="C739" s="71"/>
      <c r="D739" s="55"/>
      <c r="E739" s="20"/>
      <c r="F739" s="20"/>
      <c r="G739" s="20"/>
      <c r="H739" s="20"/>
    </row>
    <row r="740" spans="1:8" ht="15">
      <c r="A740" s="10"/>
      <c r="B740" s="22"/>
      <c r="C740" s="71"/>
      <c r="D740" s="55"/>
      <c r="E740" s="20"/>
      <c r="F740" s="20"/>
      <c r="G740" s="20"/>
      <c r="H740" s="20"/>
    </row>
    <row r="741" spans="1:8" ht="15">
      <c r="A741" s="10"/>
      <c r="B741" s="22"/>
      <c r="C741" s="71"/>
      <c r="D741" s="55"/>
      <c r="E741" s="20"/>
      <c r="F741" s="20"/>
      <c r="G741" s="20"/>
      <c r="H741" s="20"/>
    </row>
    <row r="742" spans="1:8" ht="15">
      <c r="A742" s="10"/>
      <c r="B742" s="22"/>
      <c r="C742" s="71"/>
      <c r="D742" s="55"/>
      <c r="E742" s="20"/>
      <c r="F742" s="20"/>
      <c r="G742" s="20"/>
      <c r="H742" s="20"/>
    </row>
    <row r="743" spans="1:8" ht="15">
      <c r="A743" s="10"/>
      <c r="B743" s="22"/>
      <c r="C743" s="71"/>
      <c r="D743" s="55"/>
      <c r="E743" s="20"/>
      <c r="F743" s="20"/>
      <c r="G743" s="20"/>
      <c r="H743" s="20"/>
    </row>
    <row r="744" spans="1:8" ht="15">
      <c r="A744" s="10"/>
      <c r="B744" s="22"/>
      <c r="C744" s="71"/>
      <c r="D744" s="55"/>
      <c r="E744" s="20"/>
      <c r="F744" s="20"/>
      <c r="G744" s="20"/>
      <c r="H744" s="20"/>
    </row>
    <row r="745" spans="1:8" ht="15">
      <c r="A745" s="10"/>
      <c r="B745" s="22"/>
      <c r="C745" s="71"/>
      <c r="D745" s="55"/>
      <c r="E745" s="20"/>
      <c r="F745" s="20"/>
      <c r="G745" s="20"/>
      <c r="H745" s="20"/>
    </row>
    <row r="746" spans="1:8" ht="15">
      <c r="A746" s="10"/>
      <c r="B746" s="22"/>
      <c r="C746" s="71"/>
      <c r="D746" s="55"/>
      <c r="E746" s="20"/>
      <c r="F746" s="20"/>
      <c r="G746" s="20"/>
      <c r="H746" s="20"/>
    </row>
    <row r="747" spans="1:8" ht="15">
      <c r="A747" s="10"/>
      <c r="B747" s="22"/>
      <c r="C747" s="71"/>
      <c r="D747" s="55"/>
      <c r="E747" s="20"/>
      <c r="F747" s="20"/>
      <c r="G747" s="20"/>
      <c r="H747" s="20"/>
    </row>
    <row r="748" spans="1:8" ht="15">
      <c r="A748" s="10"/>
      <c r="B748" s="22"/>
      <c r="C748" s="71"/>
      <c r="D748" s="55"/>
      <c r="E748" s="20"/>
      <c r="F748" s="20"/>
      <c r="G748" s="20"/>
      <c r="H748" s="20"/>
    </row>
    <row r="749" spans="1:8" ht="15">
      <c r="A749" s="10"/>
      <c r="B749" s="22"/>
      <c r="C749" s="71"/>
      <c r="D749" s="55"/>
      <c r="E749" s="20"/>
      <c r="F749" s="20"/>
      <c r="G749" s="20"/>
      <c r="H749" s="20"/>
    </row>
    <row r="750" spans="1:8" ht="15">
      <c r="A750" s="10"/>
      <c r="B750" s="22"/>
      <c r="C750" s="71"/>
      <c r="D750" s="55"/>
      <c r="E750" s="20"/>
      <c r="F750" s="20"/>
      <c r="G750" s="20"/>
      <c r="H750" s="20"/>
    </row>
    <row r="751" spans="1:8" ht="15">
      <c r="A751" s="10"/>
      <c r="B751" s="22"/>
      <c r="C751" s="71"/>
      <c r="D751" s="55"/>
      <c r="E751" s="20"/>
      <c r="F751" s="20"/>
      <c r="G751" s="20"/>
      <c r="H751" s="20"/>
    </row>
    <row r="752" spans="1:8" ht="15">
      <c r="A752" s="10"/>
      <c r="B752" s="22"/>
      <c r="C752" s="71"/>
      <c r="D752" s="55"/>
      <c r="E752" s="20"/>
      <c r="F752" s="20"/>
      <c r="G752" s="20"/>
      <c r="H752" s="20"/>
    </row>
    <row r="753" spans="1:8" ht="15">
      <c r="A753" s="10"/>
      <c r="B753" s="22"/>
      <c r="C753" s="71"/>
      <c r="D753" s="55"/>
      <c r="E753" s="20"/>
      <c r="F753" s="20"/>
      <c r="G753" s="20"/>
      <c r="H753" s="20"/>
    </row>
    <row r="754" spans="1:8" ht="15">
      <c r="A754" s="10"/>
      <c r="B754" s="22"/>
      <c r="C754" s="71"/>
      <c r="D754" s="55"/>
      <c r="E754" s="20"/>
      <c r="F754" s="20"/>
      <c r="G754" s="20"/>
      <c r="H754" s="20"/>
    </row>
    <row r="755" spans="1:8" ht="15">
      <c r="A755" s="10"/>
      <c r="B755" s="22"/>
      <c r="C755" s="71"/>
      <c r="D755" s="55"/>
      <c r="E755" s="20"/>
      <c r="F755" s="20"/>
      <c r="G755" s="20"/>
      <c r="H755" s="20"/>
    </row>
    <row r="756" spans="1:8" ht="15">
      <c r="A756" s="10"/>
      <c r="B756" s="22"/>
      <c r="C756" s="71"/>
      <c r="D756" s="55"/>
      <c r="E756" s="20"/>
      <c r="F756" s="20"/>
      <c r="G756" s="20"/>
      <c r="H756" s="20"/>
    </row>
    <row r="757" spans="1:8" ht="15">
      <c r="A757" s="10"/>
      <c r="B757" s="22"/>
      <c r="C757" s="71"/>
      <c r="D757" s="55"/>
      <c r="E757" s="20"/>
      <c r="F757" s="20"/>
      <c r="G757" s="20"/>
      <c r="H757" s="20"/>
    </row>
    <row r="758" spans="1:8" ht="15">
      <c r="A758" s="10"/>
      <c r="B758" s="22"/>
      <c r="C758" s="71"/>
      <c r="D758" s="55"/>
      <c r="E758" s="20"/>
      <c r="F758" s="20"/>
      <c r="G758" s="20"/>
      <c r="H758" s="20"/>
    </row>
    <row r="759" spans="1:8" ht="15">
      <c r="A759" s="10"/>
      <c r="B759" s="22"/>
      <c r="C759" s="71"/>
      <c r="D759" s="55"/>
      <c r="E759" s="20"/>
      <c r="F759" s="20"/>
      <c r="G759" s="20"/>
      <c r="H759" s="20"/>
    </row>
    <row r="760" spans="1:8" ht="15">
      <c r="A760" s="10"/>
      <c r="B760" s="22"/>
      <c r="C760" s="71"/>
      <c r="D760" s="55"/>
      <c r="E760" s="20"/>
      <c r="F760" s="20"/>
      <c r="G760" s="20"/>
      <c r="H760" s="20"/>
    </row>
    <row r="761" spans="1:8" ht="15">
      <c r="A761" s="10"/>
      <c r="B761" s="22"/>
      <c r="C761" s="71"/>
      <c r="D761" s="55"/>
      <c r="E761" s="20"/>
      <c r="F761" s="20"/>
      <c r="G761" s="20"/>
      <c r="H761" s="20"/>
    </row>
    <row r="762" spans="1:8" ht="15">
      <c r="A762" s="10"/>
      <c r="B762" s="22"/>
      <c r="C762" s="71"/>
      <c r="D762" s="55"/>
      <c r="E762" s="20"/>
      <c r="F762" s="20"/>
      <c r="G762" s="20"/>
      <c r="H762" s="20"/>
    </row>
    <row r="763" spans="1:8" ht="15">
      <c r="A763" s="10"/>
      <c r="B763" s="22"/>
      <c r="C763" s="71"/>
      <c r="D763" s="55"/>
      <c r="E763" s="20"/>
      <c r="F763" s="20"/>
      <c r="G763" s="20"/>
      <c r="H763" s="20"/>
    </row>
    <row r="764" spans="1:8" ht="15">
      <c r="A764" s="10"/>
      <c r="B764" s="22"/>
      <c r="C764" s="71"/>
      <c r="D764" s="55"/>
      <c r="E764" s="20"/>
      <c r="F764" s="20"/>
      <c r="G764" s="20"/>
      <c r="H764" s="20"/>
    </row>
    <row r="765" spans="1:8" ht="15">
      <c r="A765" s="10"/>
      <c r="B765" s="22"/>
      <c r="C765" s="71"/>
      <c r="D765" s="55"/>
      <c r="E765" s="20"/>
      <c r="F765" s="20"/>
      <c r="G765" s="20"/>
      <c r="H765" s="20"/>
    </row>
    <row r="766" spans="1:8" ht="15">
      <c r="A766" s="10"/>
      <c r="B766" s="22"/>
      <c r="C766" s="71"/>
      <c r="D766" s="55"/>
      <c r="E766" s="20"/>
      <c r="F766" s="20"/>
      <c r="G766" s="20"/>
      <c r="H766" s="20"/>
    </row>
    <row r="767" spans="1:8" ht="15">
      <c r="A767" s="10"/>
      <c r="B767" s="22"/>
      <c r="C767" s="71"/>
      <c r="D767" s="55"/>
      <c r="E767" s="20"/>
      <c r="F767" s="20"/>
      <c r="G767" s="20"/>
      <c r="H767" s="20"/>
    </row>
    <row r="768" spans="1:8" ht="15">
      <c r="A768" s="10"/>
      <c r="B768" s="22"/>
      <c r="C768" s="71"/>
      <c r="D768" s="55"/>
      <c r="E768" s="20"/>
      <c r="F768" s="20"/>
      <c r="G768" s="20"/>
      <c r="H768" s="20"/>
    </row>
    <row r="769" spans="1:8" ht="15">
      <c r="A769" s="10"/>
      <c r="B769" s="22"/>
      <c r="C769" s="71"/>
      <c r="D769" s="55"/>
      <c r="E769" s="20"/>
      <c r="F769" s="20"/>
      <c r="G769" s="20"/>
      <c r="H769" s="20"/>
    </row>
    <row r="770" spans="1:8" ht="15">
      <c r="A770" s="10"/>
      <c r="B770" s="22"/>
      <c r="C770" s="71"/>
      <c r="D770" s="55"/>
      <c r="E770" s="20"/>
      <c r="F770" s="20"/>
      <c r="G770" s="20"/>
      <c r="H770" s="20"/>
    </row>
    <row r="771" spans="1:8" ht="15">
      <c r="A771" s="10"/>
      <c r="B771" s="22"/>
      <c r="C771" s="71"/>
      <c r="D771" s="55"/>
      <c r="E771" s="20"/>
      <c r="F771" s="20"/>
      <c r="G771" s="20"/>
      <c r="H771" s="20"/>
    </row>
    <row r="772" spans="1:8" ht="15">
      <c r="A772" s="10"/>
      <c r="B772" s="22"/>
      <c r="C772" s="71"/>
      <c r="D772" s="55"/>
      <c r="E772" s="20"/>
      <c r="F772" s="20"/>
      <c r="G772" s="20"/>
      <c r="H772" s="20"/>
    </row>
    <row r="773" spans="1:8" ht="15">
      <c r="A773" s="10"/>
      <c r="B773" s="22"/>
      <c r="C773" s="71"/>
      <c r="D773" s="55"/>
      <c r="E773" s="20"/>
      <c r="F773" s="20"/>
      <c r="G773" s="20"/>
      <c r="H773" s="20"/>
    </row>
    <row r="774" spans="1:8" ht="15">
      <c r="A774" s="10"/>
      <c r="B774" s="22"/>
      <c r="C774" s="71"/>
      <c r="D774" s="55"/>
      <c r="E774" s="20"/>
      <c r="F774" s="20"/>
      <c r="G774" s="20"/>
      <c r="H774" s="20"/>
    </row>
    <row r="775" spans="1:8" ht="15">
      <c r="A775" s="10"/>
      <c r="B775" s="22"/>
      <c r="C775" s="71"/>
      <c r="D775" s="55"/>
      <c r="E775" s="20"/>
      <c r="F775" s="20"/>
      <c r="G775" s="20"/>
      <c r="H775" s="20"/>
    </row>
    <row r="776" spans="1:8" ht="15">
      <c r="A776" s="10"/>
      <c r="B776" s="22"/>
      <c r="C776" s="71"/>
      <c r="D776" s="55"/>
      <c r="E776" s="20"/>
      <c r="F776" s="20"/>
      <c r="G776" s="20"/>
      <c r="H776" s="20"/>
    </row>
    <row r="777" spans="1:8" ht="15">
      <c r="A777" s="10"/>
      <c r="B777" s="22"/>
      <c r="C777" s="71"/>
      <c r="D777" s="55"/>
      <c r="E777" s="20"/>
      <c r="F777" s="20"/>
      <c r="G777" s="20"/>
      <c r="H777" s="20"/>
    </row>
    <row r="778" spans="1:8" ht="15">
      <c r="A778" s="10"/>
      <c r="B778" s="22"/>
      <c r="C778" s="71"/>
      <c r="D778" s="55"/>
      <c r="E778" s="20"/>
      <c r="F778" s="20"/>
      <c r="G778" s="20"/>
      <c r="H778" s="20"/>
    </row>
    <row r="779" spans="1:8" ht="15">
      <c r="A779" s="10"/>
      <c r="B779" s="22"/>
      <c r="C779" s="71"/>
      <c r="D779" s="55"/>
      <c r="E779" s="20"/>
      <c r="F779" s="20"/>
      <c r="G779" s="20"/>
      <c r="H779" s="20"/>
    </row>
    <row r="780" spans="1:8" ht="15">
      <c r="A780" s="10"/>
      <c r="B780" s="22"/>
      <c r="C780" s="71"/>
      <c r="D780" s="55"/>
      <c r="E780" s="20"/>
      <c r="F780" s="20"/>
      <c r="G780" s="20"/>
      <c r="H780" s="20"/>
    </row>
  </sheetData>
  <sheetProtection password="CE28" sheet="1" objects="1" scenarios="1"/>
  <autoFilter ref="A4:H469"/>
  <mergeCells count="98">
    <mergeCell ref="K4:K5"/>
    <mergeCell ref="J4:J5"/>
    <mergeCell ref="M4:M5"/>
    <mergeCell ref="F4:F5"/>
    <mergeCell ref="E4:E5"/>
    <mergeCell ref="A96:A114"/>
    <mergeCell ref="B96:B114"/>
    <mergeCell ref="A70:A95"/>
    <mergeCell ref="B70:B95"/>
    <mergeCell ref="B64:B69"/>
    <mergeCell ref="L481:L482"/>
    <mergeCell ref="M481:M482"/>
    <mergeCell ref="I477:I478"/>
    <mergeCell ref="J477:J478"/>
    <mergeCell ref="A479:J479"/>
    <mergeCell ref="E481:E482"/>
    <mergeCell ref="F481:F482"/>
    <mergeCell ref="G481:G482"/>
    <mergeCell ref="A483:A565"/>
    <mergeCell ref="B483:B565"/>
    <mergeCell ref="H481:H482"/>
    <mergeCell ref="I481:I482"/>
    <mergeCell ref="J481:J482"/>
    <mergeCell ref="K481:K482"/>
    <mergeCell ref="A481:A482"/>
    <mergeCell ref="B481:B482"/>
    <mergeCell ref="C481:C482"/>
    <mergeCell ref="D481:D482"/>
    <mergeCell ref="C470:C475"/>
    <mergeCell ref="E477:E478"/>
    <mergeCell ref="F477:F478"/>
    <mergeCell ref="A434:A449"/>
    <mergeCell ref="B434:B449"/>
    <mergeCell ref="A450:A469"/>
    <mergeCell ref="B450:B469"/>
    <mergeCell ref="A470:A475"/>
    <mergeCell ref="B470:B475"/>
    <mergeCell ref="A401:A415"/>
    <mergeCell ref="B401:B415"/>
    <mergeCell ref="A416:A422"/>
    <mergeCell ref="B416:B422"/>
    <mergeCell ref="A427:A433"/>
    <mergeCell ref="B427:B433"/>
    <mergeCell ref="A423:A426"/>
    <mergeCell ref="B423:B426"/>
    <mergeCell ref="A367:A386"/>
    <mergeCell ref="B367:B386"/>
    <mergeCell ref="A387:A400"/>
    <mergeCell ref="B387:B400"/>
    <mergeCell ref="A309:A326"/>
    <mergeCell ref="B309:B326"/>
    <mergeCell ref="A354:A366"/>
    <mergeCell ref="B354:B366"/>
    <mergeCell ref="A327:A353"/>
    <mergeCell ref="B327:B353"/>
    <mergeCell ref="A245:A256"/>
    <mergeCell ref="B245:B256"/>
    <mergeCell ref="A257:A278"/>
    <mergeCell ref="B257:B278"/>
    <mergeCell ref="A285:A308"/>
    <mergeCell ref="B285:B308"/>
    <mergeCell ref="A279:A284"/>
    <mergeCell ref="B279:B284"/>
    <mergeCell ref="A205:A217"/>
    <mergeCell ref="B205:B217"/>
    <mergeCell ref="A218:A230"/>
    <mergeCell ref="B218:B230"/>
    <mergeCell ref="A231:A244"/>
    <mergeCell ref="B231:B244"/>
    <mergeCell ref="A164:A177"/>
    <mergeCell ref="B164:B177"/>
    <mergeCell ref="A178:A190"/>
    <mergeCell ref="B178:B190"/>
    <mergeCell ref="A191:A204"/>
    <mergeCell ref="B191:B204"/>
    <mergeCell ref="A115:A133"/>
    <mergeCell ref="B115:B133"/>
    <mergeCell ref="A134:A150"/>
    <mergeCell ref="B134:B150"/>
    <mergeCell ref="A151:A163"/>
    <mergeCell ref="B151:B163"/>
    <mergeCell ref="A64:A69"/>
    <mergeCell ref="A48:A63"/>
    <mergeCell ref="B48:B63"/>
    <mergeCell ref="A27:A47"/>
    <mergeCell ref="B27:B47"/>
    <mergeCell ref="A6:A26"/>
    <mergeCell ref="B6:B26"/>
    <mergeCell ref="A1:M1"/>
    <mergeCell ref="L4:L5"/>
    <mergeCell ref="G4:G5"/>
    <mergeCell ref="A2:M2"/>
    <mergeCell ref="A4:A5"/>
    <mergeCell ref="B4:B5"/>
    <mergeCell ref="C4:C5"/>
    <mergeCell ref="D4:D5"/>
    <mergeCell ref="I4:I5"/>
    <mergeCell ref="H4:H5"/>
  </mergeCells>
  <printOptions/>
  <pageMargins left="0.3937007874015748" right="0.31496062992125984" top="0.3937007874015748" bottom="0.3937007874015748" header="0.1968503937007874" footer="0.1968503937007874"/>
  <pageSetup fitToHeight="0" fitToWidth="1" horizontalDpi="600" verticalDpi="600" orientation="portrait" paperSize="9" scale="47" r:id="rId1"/>
  <rowBreaks count="1" manualBreakCount="1"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2015-06-11T10:26:35Z</cp:lastPrinted>
  <dcterms:created xsi:type="dcterms:W3CDTF">2011-02-09T07:28:13Z</dcterms:created>
  <dcterms:modified xsi:type="dcterms:W3CDTF">2015-06-11T10:26:59Z</dcterms:modified>
  <cp:category/>
  <cp:version/>
  <cp:contentType/>
  <cp:contentStatus/>
</cp:coreProperties>
</file>