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11.2024" sheetId="1" state="visible" r:id="rId1"/>
  </sheets>
  <definedNames>
    <definedName name="_xlnm._FilterDatabase" localSheetId="0" hidden="1">'на 01.11.2024'!$A$5:$K$50</definedName>
    <definedName name="Print_Titles" localSheetId="0" hidden="0">'на 01.11.2024'!$5:$5</definedName>
    <definedName name="_xlnm.Print_Area" localSheetId="0">'на 01.11.2024'!$B$1:$K$50</definedName>
  </definedNames>
  <calcPr/>
</workbook>
</file>

<file path=xl/sharedStrings.xml><?xml version="1.0" encoding="utf-8"?>
<sst xmlns="http://schemas.openxmlformats.org/spreadsheetml/2006/main" count="101" uniqueCount="101">
  <si>
    <t xml:space="preserve">Приложение 1 </t>
  </si>
  <si>
    <t xml:space="preserve">к пояснительной записке</t>
  </si>
  <si>
    <t xml:space="preserve">Оперативный анализ исполнения бюджета города Перми по доходам на 1 ноября 2024 года  </t>
  </si>
  <si>
    <t xml:space="preserve">тыс. руб.</t>
  </si>
  <si>
    <t xml:space="preserve">Код вида доходов</t>
  </si>
  <si>
    <t xml:space="preserve">Наименование вида доходов</t>
  </si>
  <si>
    <t xml:space="preserve">Факт  на 01.11.2023г. (в сопоставимых условиях с 2024г.)</t>
  </si>
  <si>
    <t xml:space="preserve">Уточненный годовой план 2024 года </t>
  </si>
  <si>
    <t xml:space="preserve">План января-октября 2024 года</t>
  </si>
  <si>
    <t xml:space="preserve">Факт на 01.11.2024г. </t>
  </si>
  <si>
    <t xml:space="preserve">Откл. факта отч.периода от плана января-октября 2024 года</t>
  </si>
  <si>
    <t xml:space="preserve">Исполн. плана января-октября 2024 года</t>
  </si>
  <si>
    <t xml:space="preserve">Исполн. уточ. плана 2024 года</t>
  </si>
  <si>
    <t xml:space="preserve">Откл. факта 2024г. от факта 2023г.</t>
  </si>
  <si>
    <t xml:space="preserve">Факт 2024г. к факту 2023г.</t>
  </si>
  <si>
    <t xml:space="preserve">НАЛОГОВЫЕ ДОХОДЫ</t>
  </si>
  <si>
    <t xml:space="preserve">1 01 02000 01 0000 110</t>
  </si>
  <si>
    <t xml:space="preserve">Налог на доходы физических лиц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</si>
  <si>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</si>
  <si>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</si>
  <si>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</si>
  <si>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</si>
  <si>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</si>
  <si>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</si>
  <si>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</si>
  <si>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</si>
  <si>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</si>
  <si>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</si>
  <si>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1 06 01000 00 0000 110</t>
  </si>
  <si>
    <t xml:space="preserve">Налог на имущество физических лиц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</si>
  <si>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</si>
  <si>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</si>
  <si>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</si>
  <si>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 </t>
  </si>
  <si>
    <t xml:space="preserve">1 09 00000 00 0000 000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</si>
  <si>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</si>
  <si>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</si>
  <si>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</si>
  <si>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</si>
  <si>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</si>
  <si>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</si>
  <si>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1 11 05024 04 0000 120</t>
  </si>
  <si>
    <t xml:space="preserve">Арендная плата за земельные участки, находящиеся в собственности городских округов </t>
  </si>
  <si>
    <t xml:space="preserve">1 11 05034 04 0000 120</t>
  </si>
  <si>
    <t xml:space="preserve">Доходы от сдачи в аренду объектов нежилого фонда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</si>
  <si>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</si>
  <si>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</si>
  <si>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1 11 05092 04 0000 120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</si>
  <si>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</si>
  <si>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</si>
  <si>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</si>
  <si>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1 11 05400 00 0000 120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</si>
  <si>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
</t>
  </si>
  <si>
    <t xml:space="preserve">1 11 07014 04 0000 120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</si>
  <si>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</si>
  <si>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</si>
  <si>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</si>
  <si>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</si>
  <si>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</si>
  <si>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</si>
  <si>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</si>
  <si>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1 14 01040 04 0000 410</t>
  </si>
  <si>
    <t xml:space="preserve">Доходы от продажи квартир, находящихся в собственности городских округов</t>
  </si>
  <si>
    <t xml:space="preserve">1 14 02042 04 0000 000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</si>
  <si>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</si>
  <si>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1 14 06000 04 0000 430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</si>
  <si>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</si>
  <si>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1 14 06300 04 0000 430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</si>
  <si>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</si>
  <si>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1 14 13040 04 0000 000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</si>
  <si>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</si>
  <si>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1 16 00000 00 0000 000</t>
  </si>
  <si>
    <t xml:space="preserve">Штрафы, санкции, возмещение ущерба</t>
  </si>
  <si>
    <t xml:space="preserve">1 17 01000 00 0000 180</t>
  </si>
  <si>
    <t xml:space="preserve">Невыясненные поступления</t>
  </si>
  <si>
    <t xml:space="preserve">1 17 05000 00 0000 180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</si>
  <si>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</si>
  <si>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</si>
  <si>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</si>
  <si>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ИТОГО НАЛОГОВЫХ И НЕНАЛОГОВЫХ ДОХОДОВ </t>
  </si>
  <si>
    <t xml:space="preserve">2 00 00000 00 0000 000</t>
  </si>
  <si>
    <t xml:space="preserve">БЕЗВОЗМЕЗДНЫЕ ПОСТУПЛЕНИЯ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</si>
  <si>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</si>
  <si>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</si>
  <si>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</si>
  <si>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</si>
  <si>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</si>
  <si>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</si>
  <si>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</si>
  <si>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</si>
  <si>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</t>
  </si>
  <si>
    <t xml:space="preserve">Безвозмездные поступления от государственных (муниципальных) организаций</t>
  </si>
  <si>
    <t xml:space="preserve">2 07 00000 00 0000 150</t>
  </si>
  <si>
    <t xml:space="preserve">Прочие безвозмездные поступления в бюджеты городских округов</t>
  </si>
  <si>
    <t xml:space="preserve">2 08 00000 00 0000 150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</si>
  <si>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</si>
  <si>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2 18 00000 00 0000 000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</si>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</sst>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15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sz val="10.000000"/>
      <name val="Times New Roman"/>
    </font>
    <font>
      <b/>
      <sz val="14.000000"/>
      <name val="Times New Roman"/>
    </font>
    <font>
      <b/>
      <i/>
      <sz val="10.000000"/>
      <name val="Times New Roman"/>
    </font>
    <font>
      <b/>
      <i/>
      <sz val="12.000000"/>
      <name val="Times New Roman"/>
    </font>
    <font>
      <sz val="11.000000"/>
      <name val="Times New Roman"/>
    </font>
    <font>
      <b/>
      <sz val="11.000000"/>
      <name val="Times New Roman"/>
    </font>
    <font>
      <b/>
      <sz val="12.000000"/>
      <name val="Times New Roman"/>
    </font>
    <font>
      <i/>
      <sz val="12.000000"/>
      <name val="Times New Roman"/>
    </font>
    <font>
      <b/>
      <sz val="10.000000"/>
      <name val="Times New Roman"/>
    </font>
    <font>
      <b/>
      <sz val="10.500000"/>
      <name val="Times New Roman"/>
    </font>
    <font>
      <b/>
      <sz val="12.5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41">
    <xf fontId="0" fillId="0" borderId="0" numFmtId="0" xfId="0"/>
    <xf fontId="1" fillId="0" borderId="0" numFmtId="0" xfId="0" applyFont="1"/>
    <xf fontId="4" fillId="0" borderId="0" numFmtId="49" xfId="0" applyNumberFormat="1" applyFont="1" applyAlignment="1">
      <alignment horizontal="center" vertical="center" wrapText="1"/>
    </xf>
    <xf fontId="1" fillId="0" borderId="0" numFmtId="0" xfId="0" applyFont="1" applyAlignment="1">
      <alignment horizontal="left" vertical="top" wrapText="1"/>
    </xf>
    <xf fontId="1" fillId="0" borderId="0" numFmtId="164" xfId="0" applyNumberFormat="1" applyFont="1" applyAlignment="1">
      <alignment vertical="center" wrapText="1"/>
    </xf>
    <xf fontId="1" fillId="0" borderId="0" numFmtId="165" xfId="0" applyNumberFormat="1" applyFont="1" applyAlignment="1">
      <alignment vertical="center"/>
    </xf>
    <xf fontId="1" fillId="0" borderId="0" numFmtId="0" xfId="0" applyFont="1" applyAlignment="1">
      <alignment vertical="center" wrapText="1"/>
    </xf>
    <xf fontId="1" fillId="0" borderId="0" numFmtId="0" xfId="0" applyFont="1" applyAlignment="1">
      <alignment horizontal="right" vertical="center"/>
    </xf>
    <xf fontId="4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 vertical="center" wrapText="1"/>
    </xf>
    <xf fontId="5" fillId="0" borderId="0" numFmtId="166" xfId="0" applyNumberFormat="1" applyFont="1" applyAlignment="1">
      <alignment horizontal="center" vertical="center"/>
    </xf>
    <xf fontId="5" fillId="0" borderId="0" numFmtId="166" xfId="0" applyNumberFormat="1" applyFont="1" applyAlignment="1">
      <alignment horizontal="left" vertical="top"/>
    </xf>
    <xf fontId="6" fillId="0" borderId="0" numFmtId="166" xfId="0" applyNumberFormat="1" applyFont="1" applyAlignment="1">
      <alignment horizontal="center" vertical="center" wrapText="1"/>
    </xf>
    <xf fontId="7" fillId="0" borderId="0" numFmtId="166" xfId="0" applyNumberFormat="1" applyFont="1" applyAlignment="1">
      <alignment horizontal="left" vertical="top" wrapText="1"/>
    </xf>
    <xf fontId="7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right" vertical="center"/>
    </xf>
    <xf fontId="8" fillId="0" borderId="0" numFmtId="0" xfId="0" applyFont="1"/>
    <xf fontId="9" fillId="0" borderId="1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9" fillId="0" borderId="2" numFmtId="164" xfId="1" applyNumberFormat="1" applyFont="1" applyBorder="1" applyAlignment="1" applyProtection="1">
      <alignment horizontal="center" vertical="center" wrapText="1"/>
    </xf>
    <xf fontId="9" fillId="0" borderId="2" numFmtId="164" xfId="0" applyNumberFormat="1" applyFont="1" applyBorder="1" applyAlignment="1">
      <alignment horizontal="center" vertical="center" wrapText="1"/>
    </xf>
    <xf fontId="9" fillId="0" borderId="2" numFmtId="3" xfId="0" applyNumberFormat="1" applyFont="1" applyBorder="1" applyAlignment="1">
      <alignment horizontal="center" vertical="center" wrapText="1"/>
    </xf>
    <xf fontId="9" fillId="0" borderId="2" numFmtId="165" xfId="0" applyNumberFormat="1" applyFont="1" applyBorder="1" applyAlignment="1">
      <alignment horizontal="center" vertical="center" wrapText="1"/>
    </xf>
    <xf fontId="10" fillId="0" borderId="0" numFmtId="0" xfId="0" applyFont="1" applyAlignment="1">
      <alignment vertical="center"/>
    </xf>
    <xf fontId="6" fillId="0" borderId="2" numFmtId="166" xfId="0" applyNumberFormat="1" applyFont="1" applyBorder="1" applyAlignment="1">
      <alignment horizontal="center" vertical="center" wrapText="1"/>
    </xf>
    <xf fontId="10" fillId="0" borderId="2" numFmtId="166" xfId="0" applyNumberFormat="1" applyFont="1" applyBorder="1" applyAlignment="1">
      <alignment horizontal="left" vertical="center" wrapText="1"/>
    </xf>
    <xf fontId="10" fillId="0" borderId="2" numFmtId="164" xfId="1" applyNumberFormat="1" applyFont="1" applyBorder="1" applyAlignment="1" applyProtection="1">
      <alignment horizontal="right" vertical="center" wrapText="1"/>
    </xf>
    <xf fontId="10" fillId="0" borderId="2" numFmtId="167" xfId="7" applyNumberFormat="1" applyFont="1" applyBorder="1" applyAlignment="1" applyProtection="1">
      <alignment horizontal="right" vertical="center" wrapText="1"/>
    </xf>
    <xf fontId="4" fillId="0" borderId="2" numFmtId="166" xfId="0" applyNumberFormat="1" applyFont="1" applyBorder="1" applyAlignment="1">
      <alignment horizontal="center" vertical="center" wrapText="1"/>
    </xf>
    <xf fontId="1" fillId="0" borderId="2" numFmtId="166" xfId="0" applyNumberFormat="1" applyFont="1" applyBorder="1" applyAlignment="1">
      <alignment horizontal="left" vertical="center" wrapText="1"/>
    </xf>
    <xf fontId="1" fillId="0" borderId="2" numFmtId="164" xfId="1" applyNumberFormat="1" applyFont="1" applyBorder="1" applyAlignment="1" applyProtection="1">
      <alignment horizontal="right" vertical="center" wrapText="1"/>
    </xf>
    <xf fontId="1" fillId="0" borderId="2" numFmtId="167" xfId="7" applyNumberFormat="1" applyFont="1" applyBorder="1" applyAlignment="1" applyProtection="1">
      <alignment horizontal="right" vertical="center" wrapText="1"/>
    </xf>
    <xf fontId="11" fillId="0" borderId="0" numFmtId="0" xfId="0" applyFont="1"/>
    <xf fontId="1" fillId="0" borderId="2" numFmtId="166" xfId="0" applyNumberFormat="1" applyFont="1" applyBorder="1" applyAlignment="1">
      <alignment horizontal="left" vertical="top" wrapText="1"/>
    </xf>
    <xf fontId="12" fillId="0" borderId="2" numFmtId="166" xfId="0" applyNumberFormat="1" applyFont="1" applyBorder="1" applyAlignment="1">
      <alignment horizontal="center" vertical="center" wrapText="1"/>
    </xf>
    <xf fontId="4" fillId="0" borderId="3" numFmtId="166" xfId="0" applyNumberFormat="1" applyFont="1" applyBorder="1" applyAlignment="1">
      <alignment horizontal="center" vertical="center" wrapText="1"/>
    </xf>
    <xf fontId="13" fillId="0" borderId="0" numFmtId="0" xfId="0" applyFont="1"/>
    <xf fontId="13" fillId="0" borderId="4" numFmtId="0" xfId="0" applyFont="1" applyBorder="1" applyAlignment="1">
      <alignment horizontal="center"/>
    </xf>
    <xf fontId="14" fillId="0" borderId="2" numFmtId="166" xfId="0" applyNumberFormat="1" applyFont="1" applyBorder="1" applyAlignment="1">
      <alignment horizontal="left" wrapText="1"/>
    </xf>
    <xf fontId="14" fillId="0" borderId="2" numFmtId="164" xfId="1" applyNumberFormat="1" applyFont="1" applyBorder="1" applyAlignment="1" applyProtection="1">
      <alignment horizontal="right" wrapText="1"/>
    </xf>
    <xf fontId="14" fillId="0" borderId="2" numFmtId="167" xfId="7" applyNumberFormat="1" applyFont="1" applyBorder="1" applyAlignment="1" applyProtection="1">
      <alignment horizontal="right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topLeftCell="A1" zoomScale="90" workbookViewId="0">
      <pane ySplit="5" topLeftCell="A6" activePane="bottomLeft" state="frozen"/>
      <selection activeCell="B4" activeCellId="0" sqref="B4"/>
    </sheetView>
  </sheetViews>
  <sheetFormatPr defaultColWidth="15.25" defaultRowHeight="15"/>
  <cols>
    <col customWidth="1" hidden="1" min="1" max="1" style="2" width="17.875"/>
    <col customWidth="1" min="2" max="2" style="3" width="39"/>
    <col customWidth="1" min="3" max="3" style="4" width="13"/>
    <col customWidth="1" min="4" max="4" style="4" width="12.75"/>
    <col customWidth="1" min="5" max="5" style="4" width="13"/>
    <col customWidth="1" min="6" max="6" style="4" width="12.75"/>
    <col customWidth="1" min="7" max="7" style="4" width="13.75390625"/>
    <col customWidth="1" min="8" max="8" style="4" width="9.625"/>
    <col customWidth="1" min="9" max="9" style="5" width="8.625"/>
    <col customWidth="1" min="10" max="10" style="5" width="11.875"/>
    <col customWidth="1" min="11" max="11" style="5" width="10.5"/>
    <col min="12" max="16384" style="1" width="15.25"/>
  </cols>
  <sheetData>
    <row r="1">
      <c r="C1" s="6"/>
      <c r="D1" s="6"/>
      <c r="E1" s="6"/>
      <c r="F1" s="6"/>
      <c r="G1" s="6"/>
      <c r="H1" s="6"/>
      <c r="I1" s="6"/>
      <c r="J1" s="6"/>
      <c r="K1" s="7" t="s">
        <v>0</v>
      </c>
    </row>
    <row r="2">
      <c r="A2" s="8"/>
      <c r="C2" s="9"/>
      <c r="D2" s="9"/>
      <c r="E2" s="9"/>
      <c r="F2" s="9"/>
      <c r="G2" s="9"/>
      <c r="H2" s="9"/>
      <c r="I2" s="9"/>
      <c r="J2" s="9"/>
      <c r="K2" s="7" t="s">
        <v>1</v>
      </c>
    </row>
    <row r="3" ht="18.75" customHeight="1">
      <c r="A3" s="10" t="s">
        <v>2</v>
      </c>
      <c r="B3" s="11"/>
      <c r="C3" s="10"/>
      <c r="D3" s="10"/>
      <c r="E3" s="10"/>
      <c r="F3" s="10"/>
      <c r="G3" s="10"/>
      <c r="H3" s="10"/>
      <c r="I3" s="10"/>
      <c r="J3" s="10"/>
      <c r="K3" s="10"/>
    </row>
    <row r="4">
      <c r="A4" s="12"/>
      <c r="B4" s="13"/>
      <c r="C4" s="14"/>
      <c r="D4" s="14"/>
      <c r="E4" s="14"/>
      <c r="F4" s="14"/>
      <c r="G4" s="14"/>
      <c r="H4" s="14"/>
      <c r="K4" s="15" t="s">
        <v>3</v>
      </c>
    </row>
    <row r="5" s="16" customFormat="1" ht="88.5" customHeight="1">
      <c r="A5" s="17" t="s">
        <v>4</v>
      </c>
      <c r="B5" s="18" t="s">
        <v>5</v>
      </c>
      <c r="C5" s="19" t="s">
        <v>6</v>
      </c>
      <c r="D5" s="20" t="s">
        <v>7</v>
      </c>
      <c r="E5" s="20" t="s">
        <v>8</v>
      </c>
      <c r="F5" s="20" t="s">
        <v>9</v>
      </c>
      <c r="G5" s="21" t="s">
        <v>10</v>
      </c>
      <c r="H5" s="22" t="s">
        <v>11</v>
      </c>
      <c r="I5" s="22" t="s">
        <v>12</v>
      </c>
      <c r="J5" s="22" t="s">
        <v>13</v>
      </c>
      <c r="K5" s="22" t="s">
        <v>14</v>
      </c>
    </row>
    <row r="6" s="23" customFormat="1" ht="21" customHeight="1">
      <c r="A6" s="24"/>
      <c r="B6" s="25" t="s">
        <v>15</v>
      </c>
      <c r="C6" s="26">
        <f>C7+C8+C9+C10+C11+C12+C13+C14+C15+C16</f>
        <v>14657342.9</v>
      </c>
      <c r="D6" s="26">
        <f>D7+D8+D9+D10+D11+D12+D13+D14+D15+D16</f>
        <v>24659439.199999996</v>
      </c>
      <c r="E6" s="26">
        <f>E7+E8+E9+E10+E11+E12+E13+E14+E15+E16</f>
        <v>18935720.800000004</v>
      </c>
      <c r="F6" s="26">
        <f>F7+F8+F9+F10+F11+F12+F13+F14+F15+F16</f>
        <v>19383055.500000004</v>
      </c>
      <c r="G6" s="26">
        <f>SUM(G7:G16)</f>
        <v>447334.70000000065</v>
      </c>
      <c r="H6" s="27">
        <f t="shared" ref="H6:H9" si="0">IFERROR(F6/E6,"")</f>
        <v>1.0236238538117861</v>
      </c>
      <c r="I6" s="27">
        <f t="shared" ref="I6:I9" si="1">IFERROR(F6/D6,"")</f>
        <v>0.78602985829458794</v>
      </c>
      <c r="J6" s="26">
        <f t="shared" ref="J6:J9" si="2">F6-C6</f>
        <v>4725712.6000000034</v>
      </c>
      <c r="K6" s="27">
        <f t="shared" ref="K6:K9" si="3">IFERROR(F6/C6,"")</f>
        <v>1.3224126386508979</v>
      </c>
    </row>
    <row r="7" ht="19.5" customHeight="1">
      <c r="A7" s="28" t="s">
        <v>16</v>
      </c>
      <c r="B7" s="29" t="s">
        <v>17</v>
      </c>
      <c r="C7" s="30">
        <v>11129285.1</v>
      </c>
      <c r="D7" s="30">
        <v>19291111.399999999</v>
      </c>
      <c r="E7" s="30">
        <v>14680629.9</v>
      </c>
      <c r="F7" s="30">
        <v>14972331.800000001</v>
      </c>
      <c r="G7" s="30">
        <f t="shared" ref="G7:G9" si="4">F7-E7</f>
        <v>291701.90000000037</v>
      </c>
      <c r="H7" s="31">
        <f t="shared" si="0"/>
        <v>1.0198698490451013</v>
      </c>
      <c r="I7" s="31">
        <f t="shared" si="1"/>
        <v>0.77612593124105866</v>
      </c>
      <c r="J7" s="30">
        <f t="shared" si="2"/>
        <v>3843046.7000000011</v>
      </c>
      <c r="K7" s="31">
        <f t="shared" si="3"/>
        <v>1.3453093945809691</v>
      </c>
    </row>
    <row r="8" ht="48" customHeight="1">
      <c r="A8" s="28" t="s">
        <v>18</v>
      </c>
      <c r="B8" s="29" t="s">
        <v>19</v>
      </c>
      <c r="C8" s="30">
        <v>65426.199999999997</v>
      </c>
      <c r="D8" s="30">
        <v>79229.199999999997</v>
      </c>
      <c r="E8" s="30">
        <v>66815.300000000003</v>
      </c>
      <c r="F8" s="30">
        <v>69019.699999999997</v>
      </c>
      <c r="G8" s="30">
        <f t="shared" si="4"/>
        <v>2204.3999999999942</v>
      </c>
      <c r="H8" s="31">
        <f t="shared" si="0"/>
        <v>1.0329924433475566</v>
      </c>
      <c r="I8" s="31">
        <f t="shared" si="1"/>
        <v>0.87113968082474647</v>
      </c>
      <c r="J8" s="30">
        <f t="shared" si="2"/>
        <v>3593.5</v>
      </c>
      <c r="K8" s="31">
        <f t="shared" si="3"/>
        <v>1.0549244797955559</v>
      </c>
    </row>
    <row r="9" ht="33.75" customHeight="1">
      <c r="A9" s="28" t="s">
        <v>20</v>
      </c>
      <c r="B9" s="29" t="s">
        <v>21</v>
      </c>
      <c r="C9" s="30">
        <v>831034.30000000005</v>
      </c>
      <c r="D9" s="30">
        <v>1075733.5</v>
      </c>
      <c r="E9" s="30">
        <v>1018906.6</v>
      </c>
      <c r="F9" s="30">
        <v>1107948.8</v>
      </c>
      <c r="G9" s="30">
        <f t="shared" si="4"/>
        <v>89042.20000000007</v>
      </c>
      <c r="H9" s="31">
        <f t="shared" si="0"/>
        <v>1.0873899531124835</v>
      </c>
      <c r="I9" s="31">
        <f t="shared" si="1"/>
        <v>1.0299472871301303</v>
      </c>
      <c r="J9" s="30">
        <f t="shared" si="2"/>
        <v>276914.5</v>
      </c>
      <c r="K9" s="31">
        <f t="shared" si="3"/>
        <v>1.3332166915372807</v>
      </c>
    </row>
    <row r="10" ht="33.75" customHeight="1">
      <c r="A10" s="28" t="s">
        <v>22</v>
      </c>
      <c r="B10" s="29" t="s">
        <v>23</v>
      </c>
      <c r="C10" s="30">
        <v>-1572.0999999999999</v>
      </c>
      <c r="D10" s="30">
        <v>0</v>
      </c>
      <c r="E10" s="30">
        <v>0</v>
      </c>
      <c r="F10" s="30">
        <v>789</v>
      </c>
      <c r="G10" s="30">
        <f t="shared" ref="G10:G50" si="5">F10-E10</f>
        <v>789</v>
      </c>
      <c r="H10" s="31" t="str">
        <f t="shared" ref="H10:H50" si="6">IFERROR(F10/E10,"")</f>
        <v/>
      </c>
      <c r="I10" s="31" t="str">
        <f t="shared" ref="I10:I50" si="7">IFERROR(F10/D10,"")</f>
        <v/>
      </c>
      <c r="J10" s="30">
        <f t="shared" ref="J10:J50" si="8">F10-C10</f>
        <v>2361.0999999999999</v>
      </c>
      <c r="K10" s="31">
        <f t="shared" ref="K10:K50" si="9">IFERROR(F10/C10,"")</f>
        <v>-0.50187647096240695</v>
      </c>
    </row>
    <row r="11" ht="19.5" customHeight="1">
      <c r="A11" s="28" t="s">
        <v>24</v>
      </c>
      <c r="B11" s="29" t="s">
        <v>25</v>
      </c>
      <c r="C11" s="30">
        <v>-1486.4000000000001</v>
      </c>
      <c r="D11" s="30">
        <v>792.29999999999995</v>
      </c>
      <c r="E11" s="30">
        <v>735</v>
      </c>
      <c r="F11" s="30">
        <v>1367</v>
      </c>
      <c r="G11" s="30">
        <f t="shared" si="5"/>
        <v>632</v>
      </c>
      <c r="H11" s="31">
        <f t="shared" si="6"/>
        <v>1.8598639455782313</v>
      </c>
      <c r="I11" s="31">
        <f t="shared" si="7"/>
        <v>1.7253565568597755</v>
      </c>
      <c r="J11" s="30">
        <f t="shared" si="8"/>
        <v>2853.4000000000001</v>
      </c>
      <c r="K11" s="31">
        <f t="shared" si="9"/>
        <v>-0.91967168998923565</v>
      </c>
    </row>
    <row r="12" ht="34.5" customHeight="1">
      <c r="A12" s="28" t="s">
        <v>26</v>
      </c>
      <c r="B12" s="29" t="s">
        <v>27</v>
      </c>
      <c r="C12" s="30">
        <v>138569.10000000001</v>
      </c>
      <c r="D12" s="30">
        <v>354934.40000000002</v>
      </c>
      <c r="E12" s="30">
        <v>351934.40000000002</v>
      </c>
      <c r="F12" s="30">
        <v>333489.90000000002</v>
      </c>
      <c r="G12" s="30">
        <f t="shared" si="5"/>
        <v>-18444.5</v>
      </c>
      <c r="H12" s="31">
        <f t="shared" si="6"/>
        <v>0.94759108515677926</v>
      </c>
      <c r="I12" s="31">
        <f t="shared" si="7"/>
        <v>0.93958179314262014</v>
      </c>
      <c r="J12" s="30">
        <f t="shared" si="8"/>
        <v>194920.80000000002</v>
      </c>
      <c r="K12" s="31">
        <f t="shared" si="9"/>
        <v>2.4066685862865533</v>
      </c>
    </row>
    <row r="13" ht="19.5" customHeight="1">
      <c r="A13" s="28" t="s">
        <v>28</v>
      </c>
      <c r="B13" s="29" t="s">
        <v>29</v>
      </c>
      <c r="C13" s="30">
        <v>472603.09999999998</v>
      </c>
      <c r="D13" s="30">
        <v>1250550.2</v>
      </c>
      <c r="E13" s="30">
        <v>499000</v>
      </c>
      <c r="F13" s="30">
        <v>509419.70000000001</v>
      </c>
      <c r="G13" s="30">
        <f t="shared" si="5"/>
        <v>10419.700000000012</v>
      </c>
      <c r="H13" s="31">
        <f t="shared" si="6"/>
        <v>1.0208811623246494</v>
      </c>
      <c r="I13" s="31">
        <f t="shared" si="7"/>
        <v>0.40735645798145492</v>
      </c>
      <c r="J13" s="30">
        <f t="shared" si="8"/>
        <v>36816.600000000035</v>
      </c>
      <c r="K13" s="31">
        <f t="shared" si="9"/>
        <v>1.0779017319183899</v>
      </c>
    </row>
    <row r="14" ht="19.5" customHeight="1">
      <c r="A14" s="28" t="s">
        <v>30</v>
      </c>
      <c r="B14" s="29" t="s">
        <v>31</v>
      </c>
      <c r="C14" s="30">
        <v>1855315.8999999999</v>
      </c>
      <c r="D14" s="30">
        <v>2382735.2999999998</v>
      </c>
      <c r="E14" s="30">
        <v>2133604</v>
      </c>
      <c r="F14" s="30">
        <v>2129664.2000000002</v>
      </c>
      <c r="G14" s="30">
        <f t="shared" si="5"/>
        <v>-3939.7999999998137</v>
      </c>
      <c r="H14" s="31">
        <f t="shared" si="6"/>
        <v>0.99815345303064684</v>
      </c>
      <c r="I14" s="31">
        <f t="shared" si="7"/>
        <v>0.89378967105578211</v>
      </c>
      <c r="J14" s="30">
        <f t="shared" si="8"/>
        <v>274348.30000000028</v>
      </c>
      <c r="K14" s="31">
        <f t="shared" si="9"/>
        <v>1.1478714756877793</v>
      </c>
    </row>
    <row r="15" ht="19.5" customHeight="1">
      <c r="A15" s="28" t="s">
        <v>32</v>
      </c>
      <c r="B15" s="29" t="s">
        <v>33</v>
      </c>
      <c r="C15" s="30">
        <v>168167.80000000002</v>
      </c>
      <c r="D15" s="30">
        <v>224352.89999999999</v>
      </c>
      <c r="E15" s="30">
        <v>184095.59999999998</v>
      </c>
      <c r="F15" s="30">
        <v>259295.79999999999</v>
      </c>
      <c r="G15" s="30">
        <f t="shared" si="5"/>
        <v>75200.200000000012</v>
      </c>
      <c r="H15" s="31">
        <f t="shared" si="6"/>
        <v>1.4084845047899028</v>
      </c>
      <c r="I15" s="31">
        <f t="shared" si="7"/>
        <v>1.1557497139551127</v>
      </c>
      <c r="J15" s="30">
        <f t="shared" si="8"/>
        <v>91127.999999999971</v>
      </c>
      <c r="K15" s="31">
        <f t="shared" si="9"/>
        <v>1.5418873292033313</v>
      </c>
    </row>
    <row r="16" ht="48" customHeight="1">
      <c r="A16" s="28" t="s">
        <v>34</v>
      </c>
      <c r="B16" s="29" t="s">
        <v>35</v>
      </c>
      <c r="C16" s="30">
        <v>-0.10000000000000001</v>
      </c>
      <c r="D16" s="30">
        <v>0</v>
      </c>
      <c r="E16" s="30">
        <v>0</v>
      </c>
      <c r="F16" s="30">
        <v>-270.39999999999998</v>
      </c>
      <c r="G16" s="30">
        <f t="shared" si="5"/>
        <v>-270.39999999999998</v>
      </c>
      <c r="H16" s="31" t="str">
        <f t="shared" si="6"/>
        <v/>
      </c>
      <c r="I16" s="31" t="str">
        <f t="shared" si="7"/>
        <v/>
      </c>
      <c r="J16" s="30">
        <f t="shared" si="8"/>
        <v>-270.29999999999995</v>
      </c>
      <c r="K16" s="31">
        <f t="shared" si="9"/>
        <v>2703.9999999999995</v>
      </c>
    </row>
    <row r="17" s="23" customFormat="1" ht="21" customHeight="1">
      <c r="A17" s="24"/>
      <c r="B17" s="25" t="s">
        <v>36</v>
      </c>
      <c r="C17" s="26">
        <f>C18+C19+C20+C21+C22+C23+C24+C25+C26+C27+C28+C29+C30+C31+C32+C33+C34+C35+C36+C37+C38</f>
        <v>5703310.8000000017</v>
      </c>
      <c r="D17" s="26">
        <f>D18+D19+D20+D21+D22+D23+D24+D25+D26+D27+D28+D29+D30+D31+D32+D33+D34+D35+D36+D37+D38</f>
        <v>7640235.7999999998</v>
      </c>
      <c r="E17" s="26">
        <f>E18+E19+E20+E21+E22+E23+E24+E25+E26+E27+E28+E29+E30+E31+E32+E33+E34+E35+E36+E37+E38</f>
        <v>6349016.4999999991</v>
      </c>
      <c r="F17" s="26">
        <f>F18+F19+F20+F21+F22+F23+F24+F25+F26+F27+F28+F29+F30+F31+F32+F33+F34+F35+F36+F37+F38</f>
        <v>6618448.7999999998</v>
      </c>
      <c r="G17" s="26">
        <f t="shared" si="5"/>
        <v>269432.30000000075</v>
      </c>
      <c r="H17" s="27">
        <f t="shared" si="6"/>
        <v>1.0424368561650454</v>
      </c>
      <c r="I17" s="27">
        <f t="shared" si="7"/>
        <v>0.86626237373459081</v>
      </c>
      <c r="J17" s="26">
        <f t="shared" si="8"/>
        <v>915137.99999999814</v>
      </c>
      <c r="K17" s="27">
        <f t="shared" si="9"/>
        <v>1.1604573259447823</v>
      </c>
    </row>
    <row r="18" ht="108" customHeight="1">
      <c r="A18" s="28" t="s">
        <v>37</v>
      </c>
      <c r="B18" s="29" t="s">
        <v>38</v>
      </c>
      <c r="C18" s="30">
        <v>3566.5</v>
      </c>
      <c r="D18" s="30">
        <v>2640</v>
      </c>
      <c r="E18" s="30">
        <v>2640</v>
      </c>
      <c r="F18" s="30">
        <v>7403.8000000000002</v>
      </c>
      <c r="G18" s="30">
        <f t="shared" si="5"/>
        <v>4763.8000000000002</v>
      </c>
      <c r="H18" s="31">
        <f t="shared" si="6"/>
        <v>2.8044696969696972</v>
      </c>
      <c r="I18" s="31">
        <f t="shared" si="7"/>
        <v>2.8044696969696972</v>
      </c>
      <c r="J18" s="30">
        <f t="shared" si="8"/>
        <v>3837.3000000000002</v>
      </c>
      <c r="K18" s="31">
        <f t="shared" si="9"/>
        <v>2.0759287817187722</v>
      </c>
    </row>
    <row r="19" ht="92.25" customHeight="1">
      <c r="A19" s="28" t="s">
        <v>39</v>
      </c>
      <c r="B19" s="29" t="s">
        <v>40</v>
      </c>
      <c r="C19" s="30">
        <v>370438.29999999999</v>
      </c>
      <c r="D19" s="30">
        <v>307680.20000000001</v>
      </c>
      <c r="E19" s="30">
        <v>275354.29999999999</v>
      </c>
      <c r="F19" s="30">
        <v>326806.70000000001</v>
      </c>
      <c r="G19" s="30">
        <f t="shared" si="5"/>
        <v>51452.400000000023</v>
      </c>
      <c r="H19" s="31">
        <f t="shared" si="6"/>
        <v>1.1868588941592706</v>
      </c>
      <c r="I19" s="31">
        <f t="shared" si="7"/>
        <v>1.0621635711365243</v>
      </c>
      <c r="J19" s="30">
        <f t="shared" si="8"/>
        <v>-43631.599999999977</v>
      </c>
      <c r="K19" s="31">
        <f t="shared" si="9"/>
        <v>0.88221628271158792</v>
      </c>
    </row>
    <row r="20" ht="48" customHeight="1">
      <c r="A20" s="28" t="s">
        <v>41</v>
      </c>
      <c r="B20" s="29" t="s">
        <v>42</v>
      </c>
      <c r="C20" s="30">
        <v>126155.2</v>
      </c>
      <c r="D20" s="30">
        <v>455651.29999999999</v>
      </c>
      <c r="E20" s="30">
        <v>446113.40000000002</v>
      </c>
      <c r="F20" s="30">
        <v>451286.59999999998</v>
      </c>
      <c r="G20" s="30">
        <f t="shared" si="5"/>
        <v>5173.1999999999534</v>
      </c>
      <c r="H20" s="31">
        <f t="shared" si="6"/>
        <v>1.0115961546996795</v>
      </c>
      <c r="I20" s="31">
        <f t="shared" si="7"/>
        <v>0.99042096445242223</v>
      </c>
      <c r="J20" s="30">
        <f t="shared" si="8"/>
        <v>325131.39999999997</v>
      </c>
      <c r="K20" s="31">
        <f t="shared" si="9"/>
        <v>3.5772334394460157</v>
      </c>
    </row>
    <row r="21" ht="36.75" customHeight="1">
      <c r="A21" s="28" t="s">
        <v>43</v>
      </c>
      <c r="B21" s="29" t="s">
        <v>44</v>
      </c>
      <c r="C21" s="30">
        <v>318.89999999999998</v>
      </c>
      <c r="D21" s="30">
        <v>254.5</v>
      </c>
      <c r="E21" s="30">
        <v>212</v>
      </c>
      <c r="F21" s="30">
        <v>366.60000000000002</v>
      </c>
      <c r="G21" s="30">
        <f t="shared" si="5"/>
        <v>154.60000000000002</v>
      </c>
      <c r="H21" s="31">
        <f t="shared" si="6"/>
        <v>1.729245283018868</v>
      </c>
      <c r="I21" s="31">
        <f t="shared" si="7"/>
        <v>1.4404715127701375</v>
      </c>
      <c r="J21" s="30">
        <f t="shared" si="8"/>
        <v>47.700000000000045</v>
      </c>
      <c r="K21" s="31">
        <f t="shared" si="9"/>
        <v>1.1495766698024461</v>
      </c>
    </row>
    <row r="22" ht="75">
      <c r="A22" s="28" t="s">
        <v>45</v>
      </c>
      <c r="B22" s="29" t="s">
        <v>46</v>
      </c>
      <c r="C22" s="30">
        <v>68479.399999999994</v>
      </c>
      <c r="D22" s="30">
        <v>95135.199999999997</v>
      </c>
      <c r="E22" s="30">
        <v>77500</v>
      </c>
      <c r="F22" s="30">
        <v>66966.899999999994</v>
      </c>
      <c r="G22" s="30">
        <f t="shared" si="5"/>
        <v>-10533.100000000006</v>
      </c>
      <c r="H22" s="31">
        <f t="shared" si="6"/>
        <v>0.86408903225806444</v>
      </c>
      <c r="I22" s="31">
        <f t="shared" si="7"/>
        <v>0.70391295755934713</v>
      </c>
      <c r="J22" s="30">
        <f t="shared" si="8"/>
        <v>-1512.5</v>
      </c>
      <c r="K22" s="31">
        <f t="shared" si="9"/>
        <v>0.97791306582709547</v>
      </c>
    </row>
    <row r="23" ht="111.75" customHeight="1">
      <c r="A23" s="28" t="s">
        <v>47</v>
      </c>
      <c r="B23" s="29" t="s">
        <v>48</v>
      </c>
      <c r="C23" s="30">
        <v>139338</v>
      </c>
      <c r="D23" s="30">
        <v>230652.39999999999</v>
      </c>
      <c r="E23" s="30">
        <v>191219.89999999999</v>
      </c>
      <c r="F23" s="30">
        <v>195905.70000000001</v>
      </c>
      <c r="G23" s="30">
        <f t="shared" si="5"/>
        <v>4685.8000000000175</v>
      </c>
      <c r="H23" s="31">
        <f t="shared" si="6"/>
        <v>1.0245047717313942</v>
      </c>
      <c r="I23" s="31">
        <f t="shared" si="7"/>
        <v>0.84935469997277291</v>
      </c>
      <c r="J23" s="30">
        <f t="shared" si="8"/>
        <v>56567.700000000012</v>
      </c>
      <c r="K23" s="31">
        <f t="shared" si="9"/>
        <v>1.4059746802738664</v>
      </c>
    </row>
    <row r="24" s="32" customFormat="1" ht="67.5" customHeight="1">
      <c r="A24" s="28" t="s">
        <v>49</v>
      </c>
      <c r="B24" s="33" t="s">
        <v>50</v>
      </c>
      <c r="C24" s="30">
        <v>3364.0999999999999</v>
      </c>
      <c r="D24" s="30">
        <v>3072.1999999999998</v>
      </c>
      <c r="E24" s="30">
        <v>2211.6999999999998</v>
      </c>
      <c r="F24" s="30">
        <v>4603.5</v>
      </c>
      <c r="G24" s="30">
        <f t="shared" si="5"/>
        <v>2391.8000000000002</v>
      </c>
      <c r="H24" s="31">
        <f t="shared" si="6"/>
        <v>2.0814305737667858</v>
      </c>
      <c r="I24" s="31">
        <f t="shared" si="7"/>
        <v>1.4984376017186383</v>
      </c>
      <c r="J24" s="30">
        <f t="shared" si="8"/>
        <v>1239.4000000000001</v>
      </c>
      <c r="K24" s="31">
        <f t="shared" si="9"/>
        <v>1.3684194881246099</v>
      </c>
    </row>
    <row r="25" ht="108" customHeight="1">
      <c r="A25" s="28" t="s">
        <v>51</v>
      </c>
      <c r="B25" s="33" t="s">
        <v>52</v>
      </c>
      <c r="C25" s="30">
        <v>251.5</v>
      </c>
      <c r="D25" s="30">
        <v>0</v>
      </c>
      <c r="E25" s="30">
        <v>0</v>
      </c>
      <c r="F25" s="30">
        <v>1372.2</v>
      </c>
      <c r="G25" s="30">
        <f t="shared" si="5"/>
        <v>1372.2</v>
      </c>
      <c r="H25" s="31" t="str">
        <f t="shared" si="6"/>
        <v/>
      </c>
      <c r="I25" s="31" t="str">
        <f t="shared" si="7"/>
        <v/>
      </c>
      <c r="J25" s="30">
        <f t="shared" si="8"/>
        <v>1120.7</v>
      </c>
      <c r="K25" s="31">
        <f t="shared" si="9"/>
        <v>5.4560636182902584</v>
      </c>
    </row>
    <row r="26" ht="84" customHeight="1">
      <c r="A26" s="28" t="s">
        <v>53</v>
      </c>
      <c r="B26" s="29" t="s">
        <v>54</v>
      </c>
      <c r="C26" s="30">
        <v>60374</v>
      </c>
      <c r="D26" s="30">
        <v>4624.5</v>
      </c>
      <c r="E26" s="30">
        <v>4624.5</v>
      </c>
      <c r="F26" s="30">
        <v>4426.5</v>
      </c>
      <c r="G26" s="30">
        <f t="shared" si="5"/>
        <v>-198</v>
      </c>
      <c r="H26" s="31">
        <f t="shared" si="6"/>
        <v>0.95718456049302625</v>
      </c>
      <c r="I26" s="31">
        <f t="shared" si="7"/>
        <v>0.95718456049302625</v>
      </c>
      <c r="J26" s="30">
        <f t="shared" si="8"/>
        <v>-55947.5</v>
      </c>
      <c r="K26" s="31">
        <f t="shared" si="9"/>
        <v>0.073317984562891306</v>
      </c>
    </row>
    <row r="27" ht="120">
      <c r="A27" s="28" t="s">
        <v>55</v>
      </c>
      <c r="B27" s="29" t="s">
        <v>56</v>
      </c>
      <c r="C27" s="30">
        <f>152538.7-903.5</f>
        <v>151635.20000000001</v>
      </c>
      <c r="D27" s="30">
        <v>184622</v>
      </c>
      <c r="E27" s="30">
        <v>152489.60000000001</v>
      </c>
      <c r="F27" s="30">
        <v>167499.20000000001</v>
      </c>
      <c r="G27" s="30">
        <f t="shared" si="5"/>
        <v>15009.600000000006</v>
      </c>
      <c r="H27" s="31">
        <f t="shared" si="6"/>
        <v>1.098430319182423</v>
      </c>
      <c r="I27" s="31">
        <f t="shared" si="7"/>
        <v>0.90725482336882934</v>
      </c>
      <c r="J27" s="30">
        <f t="shared" si="8"/>
        <v>15864</v>
      </c>
      <c r="K27" s="31">
        <f t="shared" si="9"/>
        <v>1.1046195078715233</v>
      </c>
    </row>
    <row r="28" ht="33.75" customHeight="1">
      <c r="A28" s="28" t="s">
        <v>57</v>
      </c>
      <c r="B28" s="29" t="s">
        <v>58</v>
      </c>
      <c r="C28" s="30">
        <v>10639.799999999999</v>
      </c>
      <c r="D28" s="30">
        <v>27254.299999999999</v>
      </c>
      <c r="E28" s="30">
        <v>26969.5</v>
      </c>
      <c r="F28" s="30">
        <v>26510.400000000001</v>
      </c>
      <c r="G28" s="30">
        <f t="shared" si="5"/>
        <v>-459.09999999999854</v>
      </c>
      <c r="H28" s="31">
        <f t="shared" si="6"/>
        <v>0.98297706668644214</v>
      </c>
      <c r="I28" s="31">
        <f t="shared" si="7"/>
        <v>0.97270522449668506</v>
      </c>
      <c r="J28" s="30">
        <f t="shared" si="8"/>
        <v>15870.600000000002</v>
      </c>
      <c r="K28" s="31">
        <f t="shared" si="9"/>
        <v>2.4916257824395198</v>
      </c>
    </row>
    <row r="29" ht="33.75" customHeight="1">
      <c r="A29" s="28" t="s">
        <v>59</v>
      </c>
      <c r="B29" s="29" t="s">
        <v>60</v>
      </c>
      <c r="C29" s="30">
        <v>4018928.5</v>
      </c>
      <c r="D29" s="30">
        <v>5333070</v>
      </c>
      <c r="E29" s="30">
        <v>4338648.2999999998</v>
      </c>
      <c r="F29" s="30">
        <v>4285188.7000000002</v>
      </c>
      <c r="G29" s="30">
        <f t="shared" si="5"/>
        <v>-53459.599999999627</v>
      </c>
      <c r="H29" s="31">
        <f t="shared" si="6"/>
        <v>0.98767828219678477</v>
      </c>
      <c r="I29" s="31">
        <f t="shared" si="7"/>
        <v>0.80351255468238747</v>
      </c>
      <c r="J29" s="30">
        <f t="shared" si="8"/>
        <v>266260.20000000019</v>
      </c>
      <c r="K29" s="31">
        <f t="shared" si="9"/>
        <v>1.0662515394339562</v>
      </c>
    </row>
    <row r="30" ht="33.75" customHeight="1">
      <c r="A30" s="28" t="s">
        <v>61</v>
      </c>
      <c r="B30" s="29" t="s">
        <v>62</v>
      </c>
      <c r="C30" s="30">
        <v>8905.7000000000007</v>
      </c>
      <c r="D30" s="30">
        <v>0</v>
      </c>
      <c r="E30" s="30">
        <v>0</v>
      </c>
      <c r="F30" s="30">
        <v>7908.3000000000002</v>
      </c>
      <c r="G30" s="30">
        <f t="shared" si="5"/>
        <v>7908.3000000000002</v>
      </c>
      <c r="H30" s="31" t="str">
        <f t="shared" si="6"/>
        <v/>
      </c>
      <c r="I30" s="31" t="str">
        <f t="shared" si="7"/>
        <v/>
      </c>
      <c r="J30" s="30">
        <f t="shared" si="8"/>
        <v>-997.40000000000055</v>
      </c>
      <c r="K30" s="31">
        <f t="shared" si="9"/>
        <v>0.88800431184522266</v>
      </c>
    </row>
    <row r="31" ht="96.75" customHeight="1">
      <c r="A31" s="28" t="s">
        <v>63</v>
      </c>
      <c r="B31" s="29" t="s">
        <v>64</v>
      </c>
      <c r="C31" s="30">
        <v>997.5</v>
      </c>
      <c r="D31" s="30">
        <v>0</v>
      </c>
      <c r="E31" s="30">
        <v>0</v>
      </c>
      <c r="F31" s="30">
        <v>739.79999999999995</v>
      </c>
      <c r="G31" s="30">
        <f t="shared" si="5"/>
        <v>739.79999999999995</v>
      </c>
      <c r="H31" s="31" t="str">
        <f t="shared" si="6"/>
        <v/>
      </c>
      <c r="I31" s="31" t="str">
        <f t="shared" si="7"/>
        <v/>
      </c>
      <c r="J31" s="30">
        <f t="shared" si="8"/>
        <v>-257.70000000000005</v>
      </c>
      <c r="K31" s="31">
        <f t="shared" si="9"/>
        <v>0.74165413533834579</v>
      </c>
    </row>
    <row r="32" ht="48.75" customHeight="1">
      <c r="A32" s="28" t="s">
        <v>65</v>
      </c>
      <c r="B32" s="29" t="s">
        <v>66</v>
      </c>
      <c r="C32" s="30">
        <v>183603.70000000001</v>
      </c>
      <c r="D32" s="30">
        <v>189360.79999999999</v>
      </c>
      <c r="E32" s="30">
        <v>143080</v>
      </c>
      <c r="F32" s="30">
        <v>194053.89999999999</v>
      </c>
      <c r="G32" s="30">
        <f t="shared" si="5"/>
        <v>50973.899999999994</v>
      </c>
      <c r="H32" s="31">
        <f t="shared" si="6"/>
        <v>1.3562615320100642</v>
      </c>
      <c r="I32" s="31">
        <f t="shared" si="7"/>
        <v>1.0247839045884892</v>
      </c>
      <c r="J32" s="30">
        <f t="shared" si="8"/>
        <v>10450.199999999983</v>
      </c>
      <c r="K32" s="31">
        <f t="shared" si="9"/>
        <v>1.0569171536303461</v>
      </c>
    </row>
    <row r="33" ht="108.75" customHeight="1">
      <c r="A33" s="28" t="s">
        <v>67</v>
      </c>
      <c r="B33" s="29" t="s">
        <v>68</v>
      </c>
      <c r="C33" s="30">
        <v>68736.300000000003</v>
      </c>
      <c r="D33" s="30">
        <v>82177</v>
      </c>
      <c r="E33" s="30">
        <v>63477</v>
      </c>
      <c r="F33" s="30">
        <v>130060.60000000001</v>
      </c>
      <c r="G33" s="30">
        <f t="shared" si="5"/>
        <v>66583.600000000006</v>
      </c>
      <c r="H33" s="31">
        <f t="shared" si="6"/>
        <v>2.0489405611481324</v>
      </c>
      <c r="I33" s="31">
        <f t="shared" si="7"/>
        <v>1.5826885868308651</v>
      </c>
      <c r="J33" s="30">
        <f t="shared" si="8"/>
        <v>61324.300000000003</v>
      </c>
      <c r="K33" s="31">
        <f t="shared" si="9"/>
        <v>1.8921676028532231</v>
      </c>
    </row>
    <row r="34" ht="60">
      <c r="A34" s="28" t="s">
        <v>69</v>
      </c>
      <c r="B34" s="29" t="s">
        <v>70</v>
      </c>
      <c r="C34" s="30">
        <v>218417</v>
      </c>
      <c r="D34" s="30">
        <v>314008</v>
      </c>
      <c r="E34" s="30">
        <v>283333.79999999999</v>
      </c>
      <c r="F34" s="30">
        <v>313910.90000000002</v>
      </c>
      <c r="G34" s="30">
        <f t="shared" si="5"/>
        <v>30577.100000000035</v>
      </c>
      <c r="H34" s="31">
        <f t="shared" si="6"/>
        <v>1.1079189987216493</v>
      </c>
      <c r="I34" s="31">
        <f t="shared" si="7"/>
        <v>0.99969077220962532</v>
      </c>
      <c r="J34" s="30">
        <f t="shared" si="8"/>
        <v>95493.900000000023</v>
      </c>
      <c r="K34" s="31">
        <f t="shared" si="9"/>
        <v>1.4372091000242657</v>
      </c>
    </row>
    <row r="35" ht="19.5" customHeight="1">
      <c r="A35" s="28" t="s">
        <v>71</v>
      </c>
      <c r="B35" s="29" t="s">
        <v>72</v>
      </c>
      <c r="C35" s="30">
        <v>189062.20000000004</v>
      </c>
      <c r="D35" s="30">
        <v>263656.40000000002</v>
      </c>
      <c r="E35" s="30">
        <v>218100.29999999999</v>
      </c>
      <c r="F35" s="30">
        <v>262758.79999999999</v>
      </c>
      <c r="G35" s="30">
        <f t="shared" si="5"/>
        <v>44658.5</v>
      </c>
      <c r="H35" s="31">
        <f t="shared" si="6"/>
        <v>1.2047612956057374</v>
      </c>
      <c r="I35" s="31">
        <f t="shared" si="7"/>
        <v>0.9965955690815772</v>
      </c>
      <c r="J35" s="30">
        <f t="shared" si="8"/>
        <v>73696.599999999948</v>
      </c>
      <c r="K35" s="31">
        <f t="shared" si="9"/>
        <v>1.389800816874023</v>
      </c>
    </row>
    <row r="36" ht="19.5" customHeight="1">
      <c r="A36" s="28" t="s">
        <v>73</v>
      </c>
      <c r="B36" s="29" t="s">
        <v>74</v>
      </c>
      <c r="C36" s="30">
        <v>-6261.8000000000002</v>
      </c>
      <c r="D36" s="30">
        <v>0</v>
      </c>
      <c r="E36" s="30">
        <v>0</v>
      </c>
      <c r="F36" s="30">
        <v>-134.19999999999999</v>
      </c>
      <c r="G36" s="30">
        <f t="shared" si="5"/>
        <v>-134.19999999999999</v>
      </c>
      <c r="H36" s="31" t="str">
        <f t="shared" si="6"/>
        <v/>
      </c>
      <c r="I36" s="31" t="str">
        <f t="shared" si="7"/>
        <v/>
      </c>
      <c r="J36" s="30">
        <f t="shared" si="8"/>
        <v>6127.6000000000004</v>
      </c>
      <c r="K36" s="31">
        <f t="shared" si="9"/>
        <v>0.021431537257657542</v>
      </c>
    </row>
    <row r="37" ht="19.5" customHeight="1">
      <c r="A37" s="28" t="s">
        <v>75</v>
      </c>
      <c r="B37" s="29" t="s">
        <v>76</v>
      </c>
      <c r="C37" s="30">
        <f>84685.4+903.5</f>
        <v>85588.899999999994</v>
      </c>
      <c r="D37" s="30">
        <v>146377</v>
      </c>
      <c r="E37" s="30">
        <f>73100+49942.2</f>
        <v>123042.2</v>
      </c>
      <c r="F37" s="30">
        <v>170240.5</v>
      </c>
      <c r="G37" s="30">
        <f t="shared" si="5"/>
        <v>47198.300000000003</v>
      </c>
      <c r="H37" s="31">
        <f t="shared" si="6"/>
        <v>1.3835944090726597</v>
      </c>
      <c r="I37" s="31">
        <f t="shared" si="7"/>
        <v>1.1630276614495447</v>
      </c>
      <c r="J37" s="30">
        <f t="shared" si="8"/>
        <v>84651.600000000006</v>
      </c>
      <c r="K37" s="31">
        <f t="shared" si="9"/>
        <v>1.9890488135727882</v>
      </c>
    </row>
    <row r="38" ht="19.5" customHeight="1">
      <c r="A38" s="28" t="s">
        <v>77</v>
      </c>
      <c r="B38" s="29" t="s">
        <v>78</v>
      </c>
      <c r="C38" s="30">
        <v>771.89999999999998</v>
      </c>
      <c r="D38" s="30">
        <v>0</v>
      </c>
      <c r="E38" s="30">
        <v>0</v>
      </c>
      <c r="F38" s="30">
        <v>573.39999999999998</v>
      </c>
      <c r="G38" s="30">
        <f t="shared" si="5"/>
        <v>573.39999999999998</v>
      </c>
      <c r="H38" s="31" t="str">
        <f t="shared" si="6"/>
        <v/>
      </c>
      <c r="I38" s="31" t="str">
        <f t="shared" si="7"/>
        <v/>
      </c>
      <c r="J38" s="30">
        <f t="shared" si="8"/>
        <v>-198.5</v>
      </c>
      <c r="K38" s="31">
        <f t="shared" si="9"/>
        <v>0.74284233709029668</v>
      </c>
    </row>
    <row r="39" s="23" customFormat="1" ht="33.75" customHeight="1">
      <c r="A39" s="34"/>
      <c r="B39" s="25" t="s">
        <v>79</v>
      </c>
      <c r="C39" s="26">
        <f>C6+C17</f>
        <v>20360653.700000003</v>
      </c>
      <c r="D39" s="26">
        <f>D6+D17</f>
        <v>32299674.999999996</v>
      </c>
      <c r="E39" s="26">
        <f>E6+E17</f>
        <v>25284737.300000004</v>
      </c>
      <c r="F39" s="26">
        <f>F6+F17</f>
        <v>26001504.300000004</v>
      </c>
      <c r="G39" s="26">
        <f t="shared" si="5"/>
        <v>716767</v>
      </c>
      <c r="H39" s="27">
        <f t="shared" si="6"/>
        <v>1.0283478128127517</v>
      </c>
      <c r="I39" s="27">
        <f t="shared" si="7"/>
        <v>0.80500823305497682</v>
      </c>
      <c r="J39" s="26">
        <f t="shared" si="8"/>
        <v>5640850.6000000015</v>
      </c>
      <c r="K39" s="27">
        <f t="shared" si="9"/>
        <v>1.277046635295408</v>
      </c>
    </row>
    <row r="40" s="23" customFormat="1" ht="20.25" customHeight="1">
      <c r="A40" s="34" t="s">
        <v>80</v>
      </c>
      <c r="B40" s="25" t="s">
        <v>81</v>
      </c>
      <c r="C40" s="26">
        <f>SUM(C41,C42:C49)</f>
        <v>22291044.999999996</v>
      </c>
      <c r="D40" s="26">
        <f>SUM(D41,D42:D49)</f>
        <v>26432116.700000003</v>
      </c>
      <c r="E40" s="26">
        <f>SUM(E41,E42:E49)</f>
        <v>21544042.400000002</v>
      </c>
      <c r="F40" s="26">
        <f>SUM(F41,F42:F49)</f>
        <v>21502195.000000004</v>
      </c>
      <c r="G40" s="26">
        <f t="shared" si="5"/>
        <v>-41847.39999999851</v>
      </c>
      <c r="H40" s="27">
        <f t="shared" si="6"/>
        <v>0.99805758830107028</v>
      </c>
      <c r="I40" s="27">
        <f t="shared" si="7"/>
        <v>0.81348744196487299</v>
      </c>
      <c r="J40" s="26">
        <f t="shared" si="8"/>
        <v>-788849.99999999255</v>
      </c>
      <c r="K40" s="27">
        <f t="shared" si="9"/>
        <v>0.96461134953520611</v>
      </c>
    </row>
    <row r="41" ht="33.75" customHeight="1">
      <c r="A41" s="28" t="s">
        <v>82</v>
      </c>
      <c r="B41" s="29" t="s">
        <v>83</v>
      </c>
      <c r="C41" s="30">
        <v>427749.90000000002</v>
      </c>
      <c r="D41" s="30">
        <v>395636.70000000001</v>
      </c>
      <c r="E41" s="30">
        <v>346468.79999999999</v>
      </c>
      <c r="F41" s="30">
        <v>290984</v>
      </c>
      <c r="G41" s="30">
        <f t="shared" si="5"/>
        <v>-55484.799999999988</v>
      </c>
      <c r="H41" s="31">
        <f t="shared" si="6"/>
        <v>0.83985628720392724</v>
      </c>
      <c r="I41" s="31">
        <f t="shared" si="7"/>
        <v>0.7354828305867479</v>
      </c>
      <c r="J41" s="30">
        <f t="shared" si="8"/>
        <v>-136765.90000000002</v>
      </c>
      <c r="K41" s="31">
        <f t="shared" si="9"/>
        <v>0.68026666984609463</v>
      </c>
    </row>
    <row r="42" ht="48.75" customHeight="1">
      <c r="A42" s="28" t="s">
        <v>84</v>
      </c>
      <c r="B42" s="29" t="s">
        <v>85</v>
      </c>
      <c r="C42" s="30">
        <v>7620580.5999999996</v>
      </c>
      <c r="D42" s="30">
        <v>6787442.5</v>
      </c>
      <c r="E42" s="30">
        <v>5494196.4000000004</v>
      </c>
      <c r="F42" s="30">
        <v>5480900.4000000004</v>
      </c>
      <c r="G42" s="30">
        <f t="shared" si="5"/>
        <v>-13296</v>
      </c>
      <c r="H42" s="31">
        <f t="shared" si="6"/>
        <v>0.99757999186195823</v>
      </c>
      <c r="I42" s="31">
        <f t="shared" si="7"/>
        <v>0.80750597887201259</v>
      </c>
      <c r="J42" s="30">
        <f t="shared" si="8"/>
        <v>-2139680.1999999993</v>
      </c>
      <c r="K42" s="31">
        <f t="shared" si="9"/>
        <v>0.71922346704134332</v>
      </c>
    </row>
    <row r="43" ht="33.75" customHeight="1">
      <c r="A43" s="28" t="s">
        <v>86</v>
      </c>
      <c r="B43" s="29" t="s">
        <v>87</v>
      </c>
      <c r="C43" s="30">
        <v>9905285.6999999993</v>
      </c>
      <c r="D43" s="30">
        <v>14766533.6</v>
      </c>
      <c r="E43" s="30">
        <v>11782813.800000001</v>
      </c>
      <c r="F43" s="30">
        <v>11762813.6</v>
      </c>
      <c r="G43" s="30">
        <f t="shared" si="5"/>
        <v>-20000.200000001118</v>
      </c>
      <c r="H43" s="31">
        <f t="shared" si="6"/>
        <v>0.99830259559902401</v>
      </c>
      <c r="I43" s="31">
        <f t="shared" si="7"/>
        <v>0.79658597736167414</v>
      </c>
      <c r="J43" s="30">
        <f t="shared" si="8"/>
        <v>1857527.9000000004</v>
      </c>
      <c r="K43" s="31">
        <f t="shared" si="9"/>
        <v>1.18752895739292</v>
      </c>
    </row>
    <row r="44" ht="19.5" customHeight="1">
      <c r="A44" s="28" t="s">
        <v>88</v>
      </c>
      <c r="B44" s="29" t="s">
        <v>89</v>
      </c>
      <c r="C44" s="30">
        <v>4005288.2999999998</v>
      </c>
      <c r="D44" s="30">
        <v>3538666</v>
      </c>
      <c r="E44" s="30">
        <v>2976725.5</v>
      </c>
      <c r="F44" s="30">
        <v>2976725.6000000001</v>
      </c>
      <c r="G44" s="30">
        <f t="shared" si="5"/>
        <v>0.10000000009313226</v>
      </c>
      <c r="H44" s="31">
        <f t="shared" si="6"/>
        <v>1.0000000335939609</v>
      </c>
      <c r="I44" s="31">
        <f t="shared" si="7"/>
        <v>0.84119993240390589</v>
      </c>
      <c r="J44" s="30">
        <f t="shared" si="8"/>
        <v>-1028562.6999999997</v>
      </c>
      <c r="K44" s="31">
        <f t="shared" si="9"/>
        <v>0.74319883539968901</v>
      </c>
    </row>
    <row r="45" ht="48" customHeight="1">
      <c r="A45" s="28" t="s">
        <v>90</v>
      </c>
      <c r="B45" s="29" t="s">
        <v>91</v>
      </c>
      <c r="C45" s="30">
        <v>941.39999999999998</v>
      </c>
      <c r="D45" s="30">
        <v>0</v>
      </c>
      <c r="E45" s="30">
        <v>0</v>
      </c>
      <c r="F45" s="30">
        <v>450.30000000000001</v>
      </c>
      <c r="G45" s="30">
        <f t="shared" si="5"/>
        <v>450.30000000000001</v>
      </c>
      <c r="H45" s="31" t="str">
        <f t="shared" si="6"/>
        <v/>
      </c>
      <c r="I45" s="31" t="str">
        <f t="shared" si="7"/>
        <v/>
      </c>
      <c r="J45" s="30">
        <f t="shared" si="8"/>
        <v>-491.09999999999997</v>
      </c>
      <c r="K45" s="31">
        <f t="shared" si="9"/>
        <v>0.47833014659018486</v>
      </c>
    </row>
    <row r="46" ht="33" customHeight="1">
      <c r="A46" s="28" t="s">
        <v>92</v>
      </c>
      <c r="B46" s="29" t="s">
        <v>93</v>
      </c>
      <c r="C46" s="30">
        <v>494848</v>
      </c>
      <c r="D46" s="30">
        <v>931777.59999999998</v>
      </c>
      <c r="E46" s="30">
        <v>931777.59999999998</v>
      </c>
      <c r="F46" s="30">
        <v>1035220.7</v>
      </c>
      <c r="G46" s="30">
        <f t="shared" si="5"/>
        <v>103443.09999999998</v>
      </c>
      <c r="H46" s="31">
        <f t="shared" si="6"/>
        <v>1.1110169422402942</v>
      </c>
      <c r="I46" s="31">
        <f t="shared" si="7"/>
        <v>1.1110169422402942</v>
      </c>
      <c r="J46" s="30">
        <f t="shared" si="8"/>
        <v>540372.69999999995</v>
      </c>
      <c r="K46" s="31">
        <f t="shared" si="9"/>
        <v>2.0919973405975165</v>
      </c>
    </row>
    <row r="47" ht="141" customHeight="1">
      <c r="A47" s="35" t="s">
        <v>94</v>
      </c>
      <c r="B47" s="29" t="s">
        <v>95</v>
      </c>
      <c r="C47" s="30">
        <v>0</v>
      </c>
      <c r="D47" s="30">
        <v>0</v>
      </c>
      <c r="E47" s="30"/>
      <c r="F47" s="30">
        <v>-50.5</v>
      </c>
      <c r="G47" s="30">
        <f t="shared" si="5"/>
        <v>-50.5</v>
      </c>
      <c r="H47" s="31" t="str">
        <f t="shared" si="6"/>
        <v/>
      </c>
      <c r="I47" s="31" t="str">
        <f t="shared" si="7"/>
        <v/>
      </c>
      <c r="J47" s="30">
        <f t="shared" si="8"/>
        <v>-50.5</v>
      </c>
      <c r="K47" s="31" t="str">
        <f t="shared" si="9"/>
        <v/>
      </c>
    </row>
    <row r="48" ht="111" customHeight="1">
      <c r="A48" s="28" t="s">
        <v>96</v>
      </c>
      <c r="B48" s="29" t="s">
        <v>97</v>
      </c>
      <c r="C48" s="30">
        <v>159967.70000000001</v>
      </c>
      <c r="D48" s="30">
        <v>12060.299999999999</v>
      </c>
      <c r="E48" s="30">
        <v>12060.299999999999</v>
      </c>
      <c r="F48" s="30">
        <v>92466.300000000003</v>
      </c>
      <c r="G48" s="30">
        <f t="shared" si="5"/>
        <v>80406</v>
      </c>
      <c r="H48" s="31">
        <f t="shared" si="6"/>
        <v>7.6669983333747922</v>
      </c>
      <c r="I48" s="31">
        <f t="shared" si="7"/>
        <v>7.6669983333747922</v>
      </c>
      <c r="J48" s="30">
        <f t="shared" si="8"/>
        <v>-67501.400000000009</v>
      </c>
      <c r="K48" s="31">
        <f t="shared" si="9"/>
        <v>0.57803106502125112</v>
      </c>
    </row>
    <row r="49" ht="51" customHeight="1">
      <c r="A49" s="28" t="s">
        <v>98</v>
      </c>
      <c r="B49" s="29" t="s">
        <v>99</v>
      </c>
      <c r="C49" s="30">
        <v>-323616.59999999998</v>
      </c>
      <c r="D49" s="30">
        <v>0</v>
      </c>
      <c r="E49" s="30">
        <v>0</v>
      </c>
      <c r="F49" s="30">
        <v>-137315.39999999999</v>
      </c>
      <c r="G49" s="30">
        <f t="shared" si="5"/>
        <v>-137315.39999999999</v>
      </c>
      <c r="H49" s="31" t="str">
        <f t="shared" si="6"/>
        <v/>
      </c>
      <c r="I49" s="31" t="str">
        <f t="shared" si="7"/>
        <v/>
      </c>
      <c r="J49" s="30">
        <f t="shared" si="8"/>
        <v>186301.19999999998</v>
      </c>
      <c r="K49" s="31">
        <f t="shared" si="9"/>
        <v>0.42431506912809791</v>
      </c>
    </row>
    <row r="50" s="36" customFormat="1" ht="22.5" customHeight="1">
      <c r="A50" s="37"/>
      <c r="B50" s="38" t="s">
        <v>100</v>
      </c>
      <c r="C50" s="39">
        <f>C39+C40</f>
        <v>42651698.700000003</v>
      </c>
      <c r="D50" s="39">
        <f>D39+D40</f>
        <v>58731791.700000003</v>
      </c>
      <c r="E50" s="39">
        <f>E39+E40</f>
        <v>46828779.700000003</v>
      </c>
      <c r="F50" s="39">
        <f>F39+F40</f>
        <v>47503699.300000012</v>
      </c>
      <c r="G50" s="39">
        <f t="shared" si="5"/>
        <v>674919.60000000894</v>
      </c>
      <c r="H50" s="40">
        <f t="shared" si="6"/>
        <v>1.0144124959976271</v>
      </c>
      <c r="I50" s="40">
        <f t="shared" si="7"/>
        <v>0.80882428281172303</v>
      </c>
      <c r="J50" s="39">
        <f t="shared" si="8"/>
        <v>4852000.6000000089</v>
      </c>
      <c r="K50" s="40">
        <f t="shared" si="9"/>
        <v>1.1137586719377255</v>
      </c>
    </row>
  </sheetData>
  <mergeCells count="1">
    <mergeCell ref="A3:K3"/>
  </mergeCells>
  <printOptions headings="0" gridLines="0"/>
  <pageMargins left="0.39370078740157477" right="0.19685039370078738" top="0.27559055118110237" bottom="0.39370078740157477" header="0.27559055118110237" footer="0.15748031496062992"/>
  <pageSetup paperSize="9" scale="61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9</cp:revision>
  <dcterms:modified xsi:type="dcterms:W3CDTF">2024-11-08T10:05:04Z</dcterms:modified>
</cp:coreProperties>
</file>