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5.2011" sheetId="1" r:id="rId1"/>
  </sheets>
  <definedNames>
    <definedName name="_xlnm.Print_Titles" localSheetId="0">'на 01.05.2011'!$4:$5</definedName>
    <definedName name="_xlnm.Print_Area" localSheetId="0">'на 01.05.2011'!$A$1:$M$429</definedName>
  </definedNames>
  <calcPr fullCalcOnLoad="1"/>
</workbook>
</file>

<file path=xl/sharedStrings.xml><?xml version="1.0" encoding="utf-8"?>
<sst xmlns="http://schemas.openxmlformats.org/spreadsheetml/2006/main" count="973" uniqueCount="222">
  <si>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</si>
  <si>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</si>
  <si>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</si>
  <si>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</si>
  <si>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</si>
  <si>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</si>
  <si>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</si>
  <si>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</si>
  <si>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</si>
  <si>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</si>
  <si>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</si>
  <si>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</si>
  <si>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</si>
  <si>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</si>
  <si>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</si>
  <si>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</si>
  <si>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</si>
  <si>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</si>
  <si>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</si>
  <si>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</si>
  <si>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</si>
  <si>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</si>
  <si>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</si>
  <si>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</si>
  <si>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</si>
  <si>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</si>
  <si>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</si>
  <si>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</si>
  <si>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</si>
  <si>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</si>
  <si>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</si>
  <si>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</si>
  <si>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</si>
  <si>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</si>
  <si>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</si>
  <si>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</si>
  <si>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</si>
  <si>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</si>
  <si>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</si>
  <si>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</si>
  <si>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</si>
  <si>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</si>
  <si>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</si>
  <si>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</si>
  <si>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</si>
  <si>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</si>
  <si>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</si>
  <si>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</si>
  <si>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</si>
  <si>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</si>
  <si>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</si>
  <si>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</si>
  <si>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</si>
  <si>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</si>
  <si>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</si>
  <si>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</si>
  <si>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</si>
  <si>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</si>
  <si>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</si>
  <si>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</si>
  <si>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</si>
  <si>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</si>
  <si>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</si>
  <si>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</si>
  <si>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</si>
  <si>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</si>
  <si>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</si>
  <si>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</si>
  <si>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</si>
  <si>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</si>
  <si>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</si>
  <si>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</si>
  <si>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</si>
  <si>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</si>
  <si>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</si>
  <si>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</si>
  <si>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</si>
  <si>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</si>
  <si>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</si>
  <si>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</si>
  <si>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</si>
  <si>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</si>
  <si>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</si>
  <si>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</si>
  <si>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</si>
  <si>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</si>
  <si>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</si>
  <si>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</si>
  <si>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</si>
  <si>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</si>
  <si>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</si>
  <si>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</si>
  <si>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</si>
  <si>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</si>
  <si>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</si>
  <si>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</si>
  <si>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</si>
  <si>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</si>
  <si>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</si>
  <si>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</si>
  <si>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</si>
  <si>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</si>
  <si>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</si>
  <si>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</si>
  <si>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</si>
  <si>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</si>
  <si>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</si>
  <si>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</si>
  <si>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</si>
  <si>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</si>
  <si>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</si>
  <si>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</si>
  <si>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</si>
  <si>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</si>
  <si>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</si>
  <si>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</si>
  <si>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</si>
  <si>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</si>
  <si>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</si>
  <si>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</si>
  <si>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</si>
  <si>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</si>
  <si>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</si>
  <si>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</si>
  <si>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</si>
  <si>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</si>
  <si>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</si>
  <si>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</si>
  <si>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</si>
  <si>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</si>
  <si>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</si>
  <si>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</si>
  <si>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</si>
  <si>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</si>
  <si>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</si>
  <si>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</si>
  <si>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</si>
  <si>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</si>
  <si>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</si>
  <si>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</si>
  <si>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</si>
  <si>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</si>
  <si>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</si>
  <si>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</si>
  <si>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</si>
  <si>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</si>
  <si>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</si>
  <si>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</si>
  <si>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</si>
  <si>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</si>
  <si>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</si>
  <si>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</si>
  <si>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</si>
  <si>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</si>
  <si>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</si>
  <si>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</si>
  <si>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</si>
  <si>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</si>
  <si>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</si>
  <si>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</si>
  <si>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</si>
  <si>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</si>
  <si>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</si>
  <si>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</si>
  <si>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</si>
  <si>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</si>
  <si>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</si>
  <si>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</si>
  <si>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</si>
  <si>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</si>
  <si>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</si>
  <si>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</si>
  <si>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</si>
  <si>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</si>
  <si>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</si>
  <si>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</si>
  <si>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</si>
  <si>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</si>
  <si>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</si>
  <si>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</si>
  <si>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</si>
  <si>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</si>
  <si>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</si>
  <si>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</si>
  <si>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</si>
  <si>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</si>
  <si>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</si>
  <si>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</si>
  <si>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</si>
  <si>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</si>
  <si>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</si>
  <si>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</si>
  <si>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</si>
  <si>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</si>
  <si>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</si>
  <si>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</si>
  <si>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</si>
  <si>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</si>
  <si>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</si>
  <si>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</si>
  <si>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</si>
  <si>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</si>
  <si>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</si>
  <si>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</si>
  <si>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ВСЕГО ДОХОДОВ ( без учета возвратом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</si>
  <si>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</si>
  <si>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</si>
  <si>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</si>
  <si>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</si>
  <si>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</si>
  <si>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</si>
  <si>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</si>
  <si>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</si>
  <si>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</si>
  <si>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</si>
  <si>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Факт  на 01.05.2010 г. </t>
  </si>
  <si>
    <t>План января-апреля 2011 года</t>
  </si>
  <si>
    <t xml:space="preserve">Факт с начала года на 01.05.2011г. </t>
  </si>
  <si>
    <t>Отклонение факта отч.пер. от плана января-апреля</t>
  </si>
  <si>
    <t>% исполн. плана января-апреля</t>
  </si>
  <si>
    <t>Оперативный анализ  поступления доходов за январь-апрель2011 года</t>
  </si>
  <si>
    <t>Оперативный анализ  поступления доходов за январь-апрель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</si>
</sst>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7"/>
  <sheetViews>
    <sheetView tabSelected="1" zoomScale="73" zoomScaleNormal="73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502" sqref="A1:M502"/>
    </sheetView>
  </sheetViews>
  <sheetFormatPr defaultColWidth="15.25390625" defaultRowHeight="15.75"/>
  <cols>
    <col min="1" max="1" width="6.125" style="3" customWidth="1"/>
    <col min="2" max="2" width="17.00390625" style="4" customWidth="1"/>
    <col min="3" max="3" width="21.75390625" style="51" hidden="1" customWidth="1"/>
    <col min="4" max="4" width="55.25390625" style="30" customWidth="1"/>
    <col min="5" max="5" width="13.25390625" style="6" customWidth="1"/>
    <col min="6" max="6" width="14.625" style="6" customWidth="1"/>
    <col min="7" max="7" width="14.25390625" style="6" customWidth="1"/>
    <col min="8" max="8" width="13.50390625" style="6" customWidth="1"/>
    <col min="9" max="9" width="12.875" style="2" customWidth="1"/>
    <col min="10" max="10" width="12.25390625" style="2" customWidth="1"/>
    <col min="11" max="11" width="8.75390625" style="2" customWidth="1"/>
    <col min="12" max="12" width="11.625" style="2" customWidth="1"/>
    <col min="13" max="13" width="12.50390625" style="2" customWidth="1"/>
    <col min="14" max="16384" width="15.25390625" style="2" customWidth="1"/>
  </cols>
  <sheetData>
    <row r="1" spans="1:13" ht="18.75">
      <c r="A1" s="71" t="s">
        <v>206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33.75" customHeight="1">
      <c r="A2" s="70" t="s">
        <v>220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4:13" ht="20.25" customHeight="1">
      <c r="D3" s="5"/>
      <c r="H3" s="7"/>
      <c r="K3" s="8"/>
      <c r="M3" s="49" t="s">
        <v>205</v>
      </c>
    </row>
    <row r="4" spans="1:13" ht="62.25" customHeight="1">
      <c r="A4" s="80" t="s">
        <v>1</v>
      </c>
      <c r="B4" s="72" t="s">
        <v>2</v>
      </c>
      <c r="C4" s="80" t="s">
        <v>3</v>
      </c>
      <c r="D4" s="72" t="s">
        <v>4</v>
      </c>
      <c r="E4" s="81" t="s">
        <v>215</v>
      </c>
      <c r="F4" s="75" t="s">
        <v>209</v>
      </c>
      <c r="G4" s="75" t="s">
        <v>216</v>
      </c>
      <c r="H4" s="75" t="s">
        <v>217</v>
      </c>
      <c r="I4" s="77" t="s">
        <v>218</v>
      </c>
      <c r="J4" s="72" t="s">
        <v>219</v>
      </c>
      <c r="K4" s="78" t="s">
        <v>5</v>
      </c>
      <c r="L4" s="77" t="s">
        <v>6</v>
      </c>
      <c r="M4" s="72" t="s">
        <v>7</v>
      </c>
    </row>
    <row r="5" spans="1:13" ht="37.5" customHeight="1">
      <c r="A5" s="80"/>
      <c r="B5" s="72"/>
      <c r="C5" s="80"/>
      <c r="D5" s="72"/>
      <c r="E5" s="82"/>
      <c r="F5" s="76"/>
      <c r="G5" s="76"/>
      <c r="H5" s="76"/>
      <c r="I5" s="73"/>
      <c r="J5" s="73"/>
      <c r="K5" s="79"/>
      <c r="L5" s="73"/>
      <c r="M5" s="73"/>
    </row>
    <row r="6" spans="1:13" ht="15.75">
      <c r="A6" s="89" t="s">
        <v>8</v>
      </c>
      <c r="B6" s="91" t="s">
        <v>9</v>
      </c>
      <c r="C6" s="52" t="s">
        <v>10</v>
      </c>
      <c r="D6" s="9" t="s">
        <v>11</v>
      </c>
      <c r="E6" s="10"/>
      <c r="F6" s="66">
        <v>433.9</v>
      </c>
      <c r="G6" s="67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63">
      <c r="A7" s="103"/>
      <c r="B7" s="103"/>
      <c r="C7" s="53" t="s">
        <v>12</v>
      </c>
      <c r="D7" s="11" t="s">
        <v>13</v>
      </c>
      <c r="E7" s="10">
        <v>3927</v>
      </c>
      <c r="F7" s="66"/>
      <c r="G7" s="67"/>
      <c r="H7" s="10">
        <v>33791</v>
      </c>
      <c r="I7" s="10">
        <f>H7-G7</f>
        <v>33791</v>
      </c>
      <c r="J7" s="10"/>
      <c r="K7" s="10"/>
      <c r="L7" s="10">
        <f>H7-E7</f>
        <v>29864</v>
      </c>
      <c r="M7" s="10">
        <f>H7/E7*100</f>
        <v>860.4787369493251</v>
      </c>
    </row>
    <row r="8" spans="1:13" ht="15.75">
      <c r="A8" s="103"/>
      <c r="B8" s="103"/>
      <c r="C8" s="54" t="s">
        <v>14</v>
      </c>
      <c r="D8" s="12" t="s">
        <v>15</v>
      </c>
      <c r="E8" s="10">
        <v>143136.2</v>
      </c>
      <c r="F8" s="10">
        <v>420216.8</v>
      </c>
      <c r="G8" s="10">
        <v>128416.4</v>
      </c>
      <c r="H8" s="10">
        <v>99057.3</v>
      </c>
      <c r="I8" s="10">
        <f>H8-G8</f>
        <v>-29359.09999999999</v>
      </c>
      <c r="J8" s="10">
        <f>H8/G8*100</f>
        <v>77.13757744337951</v>
      </c>
      <c r="K8" s="10">
        <f>H8/F8*100</f>
        <v>23.572903320381293</v>
      </c>
      <c r="L8" s="10">
        <f>H8-E8</f>
        <v>-44078.90000000001</v>
      </c>
      <c r="M8" s="10">
        <f>H8/E8*100</f>
        <v>69.204925099311</v>
      </c>
    </row>
    <row r="9" spans="1:13" ht="31.5">
      <c r="A9" s="103"/>
      <c r="B9" s="103"/>
      <c r="C9" s="54" t="s">
        <v>16</v>
      </c>
      <c r="D9" s="13" t="s">
        <v>17</v>
      </c>
      <c r="E9" s="10">
        <v>3442.2</v>
      </c>
      <c r="F9" s="10">
        <v>3687</v>
      </c>
      <c r="G9" s="10">
        <v>3687</v>
      </c>
      <c r="H9" s="10">
        <v>3115.9</v>
      </c>
      <c r="I9" s="10">
        <f>H9-G9</f>
        <v>-571.0999999999999</v>
      </c>
      <c r="J9" s="10">
        <f>H9/G9*100</f>
        <v>84.51044209384322</v>
      </c>
      <c r="K9" s="10">
        <f>H9/F9*100</f>
        <v>84.51044209384322</v>
      </c>
      <c r="L9" s="10">
        <f>H9-E9</f>
        <v>-326.2999999999997</v>
      </c>
      <c r="M9" s="10">
        <f>H9/E9*100</f>
        <v>90.52059729242927</v>
      </c>
    </row>
    <row r="10" spans="1:13" ht="31.5">
      <c r="A10" s="103"/>
      <c r="B10" s="103"/>
      <c r="C10" s="54" t="s">
        <v>18</v>
      </c>
      <c r="D10" s="14" t="s">
        <v>19</v>
      </c>
      <c r="E10" s="10">
        <v>371.1</v>
      </c>
      <c r="F10" s="10"/>
      <c r="G10" s="10"/>
      <c r="H10" s="10">
        <v>1423.1</v>
      </c>
      <c r="I10" s="10">
        <f>H10-G10</f>
        <v>1423.1</v>
      </c>
      <c r="J10" s="10"/>
      <c r="K10" s="10"/>
      <c r="L10" s="10">
        <f>H10-E10</f>
        <v>1052</v>
      </c>
      <c r="M10" s="10">
        <f>H10/E10*100</f>
        <v>383.4815413635138</v>
      </c>
    </row>
    <row r="11" spans="1:13" ht="31.5">
      <c r="A11" s="103"/>
      <c r="B11" s="103"/>
      <c r="C11" s="54" t="s">
        <v>20</v>
      </c>
      <c r="D11" s="15" t="s">
        <v>21</v>
      </c>
      <c r="E11" s="10">
        <v>49.8</v>
      </c>
      <c r="F11" s="10"/>
      <c r="G11" s="10"/>
      <c r="H11" s="10">
        <v>35.3</v>
      </c>
      <c r="I11" s="10">
        <f>H11-G11</f>
        <v>35.3</v>
      </c>
      <c r="J11" s="10"/>
      <c r="K11" s="10"/>
      <c r="L11" s="10">
        <f>H11-E11</f>
        <v>-14.5</v>
      </c>
      <c r="M11" s="10">
        <f>H11/E11*100</f>
        <v>70.88353413654617</v>
      </c>
    </row>
    <row r="12" spans="1:13" ht="94.5" hidden="1">
      <c r="A12" s="103"/>
      <c r="B12" s="103"/>
      <c r="C12" s="53" t="s">
        <v>22</v>
      </c>
      <c r="D12" s="16" t="s">
        <v>23</v>
      </c>
      <c r="E12" s="10"/>
      <c r="F12" s="10"/>
      <c r="G12" s="10"/>
      <c r="H12" s="10"/>
      <c r="I12" s="10">
        <f>H12-G12</f>
        <v>0</v>
      </c>
      <c r="J12" s="10" t="e">
        <f>H12/G12*100</f>
        <v>#DIV/0!</v>
      </c>
      <c r="K12" s="10" t="e">
        <f>H12/F12*100</f>
        <v>#DIV/0!</v>
      </c>
      <c r="L12" s="10">
        <f>H12-E12</f>
        <v>0</v>
      </c>
      <c r="M12" s="10" t="e">
        <f>H12/E12*100</f>
        <v>#DIV/0!</v>
      </c>
    </row>
    <row r="13" spans="1:13" ht="47.25">
      <c r="A13" s="103"/>
      <c r="B13" s="103"/>
      <c r="C13" s="53" t="s">
        <v>24</v>
      </c>
      <c r="D13" s="14" t="s">
        <v>25</v>
      </c>
      <c r="E13" s="10">
        <v>55164.7</v>
      </c>
      <c r="F13" s="10">
        <v>1162983.4</v>
      </c>
      <c r="G13" s="10">
        <v>259047.4</v>
      </c>
      <c r="H13" s="10">
        <v>264820.7</v>
      </c>
      <c r="I13" s="10">
        <f>H13-G13</f>
        <v>5773.3000000000175</v>
      </c>
      <c r="J13" s="10">
        <f>H13/G13*100</f>
        <v>102.22866548747449</v>
      </c>
      <c r="K13" s="10">
        <f>H13/F13*100</f>
        <v>22.770806530858483</v>
      </c>
      <c r="L13" s="10">
        <f>H13-E13</f>
        <v>209656</v>
      </c>
      <c r="M13" s="10">
        <f>H13/E13*100</f>
        <v>480.05463638885016</v>
      </c>
    </row>
    <row r="14" spans="1:13" ht="47.25" hidden="1">
      <c r="A14" s="103"/>
      <c r="B14" s="103"/>
      <c r="C14" s="53" t="s">
        <v>26</v>
      </c>
      <c r="D14" s="14" t="s">
        <v>27</v>
      </c>
      <c r="E14" s="10"/>
      <c r="F14" s="10">
        <f>1709.2-1709.2</f>
        <v>0</v>
      </c>
      <c r="G14" s="10"/>
      <c r="H14" s="10"/>
      <c r="I14" s="10">
        <f aca="true" t="shared" si="0" ref="I14:I21">H14-G14</f>
        <v>0</v>
      </c>
      <c r="J14" s="10" t="e">
        <f>H14/G14*100</f>
        <v>#DIV/0!</v>
      </c>
      <c r="K14" s="10" t="e">
        <f>H14/F14*100</f>
        <v>#DIV/0!</v>
      </c>
      <c r="L14" s="10">
        <f aca="true" t="shared" si="1" ref="L14:L21">H14-E14</f>
        <v>0</v>
      </c>
      <c r="M14" s="10" t="e">
        <f aca="true" t="shared" si="2" ref="M14:M21">H14/E14*100</f>
        <v>#DIV/0!</v>
      </c>
    </row>
    <row r="15" spans="1:13" ht="15.75">
      <c r="A15" s="103"/>
      <c r="B15" s="103"/>
      <c r="C15" s="54" t="s">
        <v>28</v>
      </c>
      <c r="D15" s="13" t="s">
        <v>29</v>
      </c>
      <c r="E15" s="10">
        <f>SUM(E16:E17)</f>
        <v>6.8</v>
      </c>
      <c r="F15" s="10">
        <f>SUM(F16:F17)</f>
        <v>0</v>
      </c>
      <c r="G15" s="10">
        <f>SUM(G16:G17)</f>
        <v>0</v>
      </c>
      <c r="H15" s="10">
        <f>SUM(H16:H17)</f>
        <v>104.6</v>
      </c>
      <c r="I15" s="10">
        <f t="shared" si="0"/>
        <v>104.6</v>
      </c>
      <c r="J15" s="10"/>
      <c r="K15" s="10"/>
      <c r="L15" s="10">
        <f t="shared" si="1"/>
        <v>97.8</v>
      </c>
      <c r="M15" s="10">
        <f t="shared" si="2"/>
        <v>1538.235294117647</v>
      </c>
    </row>
    <row r="16" spans="1:13" ht="63" hidden="1">
      <c r="A16" s="103"/>
      <c r="B16" s="103"/>
      <c r="C16" s="53" t="s">
        <v>30</v>
      </c>
      <c r="D16" s="17" t="s">
        <v>31</v>
      </c>
      <c r="E16" s="10"/>
      <c r="F16" s="10"/>
      <c r="G16" s="10"/>
      <c r="H16" s="10">
        <v>89.3</v>
      </c>
      <c r="I16" s="10">
        <f t="shared" si="0"/>
        <v>89.3</v>
      </c>
      <c r="J16" s="10"/>
      <c r="K16" s="10"/>
      <c r="L16" s="10">
        <f t="shared" si="1"/>
        <v>89.3</v>
      </c>
      <c r="M16" s="10" t="e">
        <f t="shared" si="2"/>
        <v>#DIV/0!</v>
      </c>
    </row>
    <row r="17" spans="1:13" ht="47.25" hidden="1">
      <c r="A17" s="103"/>
      <c r="B17" s="103"/>
      <c r="C17" s="53" t="s">
        <v>32</v>
      </c>
      <c r="D17" s="14" t="s">
        <v>33</v>
      </c>
      <c r="E17" s="10">
        <v>6.8</v>
      </c>
      <c r="F17" s="10"/>
      <c r="G17" s="10"/>
      <c r="H17" s="10">
        <v>15.3</v>
      </c>
      <c r="I17" s="10">
        <f t="shared" si="0"/>
        <v>15.3</v>
      </c>
      <c r="J17" s="10"/>
      <c r="K17" s="10"/>
      <c r="L17" s="10">
        <f t="shared" si="1"/>
        <v>8.5</v>
      </c>
      <c r="M17" s="10">
        <f t="shared" si="2"/>
        <v>225</v>
      </c>
    </row>
    <row r="18" spans="1:13" ht="15.75">
      <c r="A18" s="103"/>
      <c r="B18" s="103"/>
      <c r="C18" s="54" t="s">
        <v>34</v>
      </c>
      <c r="D18" s="13" t="s">
        <v>35</v>
      </c>
      <c r="E18" s="10">
        <v>41.5</v>
      </c>
      <c r="F18" s="10"/>
      <c r="G18" s="10"/>
      <c r="H18" s="10">
        <v>-78.2</v>
      </c>
      <c r="I18" s="10">
        <f t="shared" si="0"/>
        <v>-78.2</v>
      </c>
      <c r="J18" s="10"/>
      <c r="K18" s="10"/>
      <c r="L18" s="10">
        <f t="shared" si="1"/>
        <v>-119.7</v>
      </c>
      <c r="M18" s="10">
        <f t="shared" si="2"/>
        <v>-188.43373493975903</v>
      </c>
    </row>
    <row r="19" spans="1:13" ht="15.75">
      <c r="A19" s="103"/>
      <c r="B19" s="103"/>
      <c r="C19" s="54" t="s">
        <v>36</v>
      </c>
      <c r="D19" s="13" t="s">
        <v>37</v>
      </c>
      <c r="E19" s="10">
        <v>322.3</v>
      </c>
      <c r="F19" s="10"/>
      <c r="G19" s="10"/>
      <c r="H19" s="10">
        <v>359.3</v>
      </c>
      <c r="I19" s="10">
        <f t="shared" si="0"/>
        <v>359.3</v>
      </c>
      <c r="J19" s="10"/>
      <c r="K19" s="10"/>
      <c r="L19" s="10">
        <f t="shared" si="1"/>
        <v>37</v>
      </c>
      <c r="M19" s="10">
        <f t="shared" si="2"/>
        <v>111.47998758920261</v>
      </c>
    </row>
    <row r="20" spans="1:13" ht="15.75">
      <c r="A20" s="103"/>
      <c r="B20" s="103"/>
      <c r="C20" s="54" t="s">
        <v>39</v>
      </c>
      <c r="D20" s="13" t="s">
        <v>40</v>
      </c>
      <c r="E20" s="10">
        <v>17973.8</v>
      </c>
      <c r="F20" s="10">
        <v>5030.2</v>
      </c>
      <c r="G20" s="10">
        <v>1676.7</v>
      </c>
      <c r="H20" s="10"/>
      <c r="I20" s="10">
        <f t="shared" si="0"/>
        <v>-1676.7</v>
      </c>
      <c r="J20" s="10">
        <f>H20/G20*100</f>
        <v>0</v>
      </c>
      <c r="K20" s="10">
        <f>H20/F20*100</f>
        <v>0</v>
      </c>
      <c r="L20" s="10">
        <f t="shared" si="1"/>
        <v>-17973.8</v>
      </c>
      <c r="M20" s="10">
        <f t="shared" si="2"/>
        <v>0</v>
      </c>
    </row>
    <row r="21" spans="1:13" ht="15.75">
      <c r="A21" s="103"/>
      <c r="B21" s="103"/>
      <c r="C21" s="54" t="s">
        <v>41</v>
      </c>
      <c r="D21" s="13" t="s">
        <v>42</v>
      </c>
      <c r="E21" s="10"/>
      <c r="F21" s="10">
        <v>100</v>
      </c>
      <c r="G21" s="10">
        <v>26.7</v>
      </c>
      <c r="H21" s="10"/>
      <c r="I21" s="10">
        <f t="shared" si="0"/>
        <v>-26.7</v>
      </c>
      <c r="J21" s="10">
        <f>H21/G21*100</f>
        <v>0</v>
      </c>
      <c r="K21" s="10">
        <f>H21/F21*100</f>
        <v>0</v>
      </c>
      <c r="L21" s="10">
        <f t="shared" si="1"/>
        <v>0</v>
      </c>
      <c r="M21" s="10"/>
    </row>
    <row r="22" spans="1:13" ht="15.75" hidden="1">
      <c r="A22" s="103"/>
      <c r="B22" s="103"/>
      <c r="C22" s="54" t="s">
        <v>43</v>
      </c>
      <c r="D22" s="13" t="s">
        <v>38</v>
      </c>
      <c r="E22" s="10"/>
      <c r="F22" s="10"/>
      <c r="G22" s="10"/>
      <c r="H22" s="10"/>
      <c r="I22" s="10">
        <f>H22-G22</f>
        <v>0</v>
      </c>
      <c r="J22" s="10"/>
      <c r="K22" s="10"/>
      <c r="L22" s="10">
        <f>H22-E22</f>
        <v>0</v>
      </c>
      <c r="M22" s="10" t="e">
        <f>H22/E22*100</f>
        <v>#DIV/0!</v>
      </c>
    </row>
    <row r="23" spans="1:13" s="20" customFormat="1" ht="15.75">
      <c r="A23" s="103"/>
      <c r="B23" s="103"/>
      <c r="C23" s="55"/>
      <c r="D23" s="18" t="s">
        <v>44</v>
      </c>
      <c r="E23" s="19">
        <f>SUM(E6:E15,E18:E22)</f>
        <v>224435.39999999997</v>
      </c>
      <c r="F23" s="19">
        <f>SUM(F6:F15,F18:F22)</f>
        <v>1592451.2999999998</v>
      </c>
      <c r="G23" s="19">
        <f>SUM(G6:G15,G18:G22)</f>
        <v>392854.2</v>
      </c>
      <c r="H23" s="19">
        <f>SUM(H6:H15,H18:H22)</f>
        <v>402628.99999999994</v>
      </c>
      <c r="I23" s="19">
        <f>H23-G23</f>
        <v>9774.79999999993</v>
      </c>
      <c r="J23" s="19">
        <f>H23/G23*100</f>
        <v>102.48814954759295</v>
      </c>
      <c r="K23" s="19">
        <f>H23/F23*100</f>
        <v>25.283598939571966</v>
      </c>
      <c r="L23" s="19">
        <f>H23-E23</f>
        <v>178193.59999999998</v>
      </c>
      <c r="M23" s="19">
        <f>H23/E23*100</f>
        <v>179.3963875573996</v>
      </c>
    </row>
    <row r="24" spans="1:13" ht="15.75">
      <c r="A24" s="103"/>
      <c r="B24" s="103"/>
      <c r="C24" s="54" t="s">
        <v>45</v>
      </c>
      <c r="D24" s="21" t="s">
        <v>46</v>
      </c>
      <c r="E24" s="10">
        <v>878303.9</v>
      </c>
      <c r="F24" s="10">
        <v>2752050.4</v>
      </c>
      <c r="G24" s="10">
        <v>966520.1</v>
      </c>
      <c r="H24" s="10">
        <v>877244.6</v>
      </c>
      <c r="I24" s="10">
        <f>H24-G24</f>
        <v>-89275.5</v>
      </c>
      <c r="J24" s="10">
        <f>H24/G24*100</f>
        <v>90.76320295873826</v>
      </c>
      <c r="K24" s="10">
        <f>H24/F24*100</f>
        <v>31.87603686327838</v>
      </c>
      <c r="L24" s="10">
        <f>H24-E24</f>
        <v>-1059.3000000000466</v>
      </c>
      <c r="M24" s="10">
        <f>H24/E24*100</f>
        <v>99.8793925428317</v>
      </c>
    </row>
    <row r="25" spans="1:13" s="20" customFormat="1" ht="15.75">
      <c r="A25" s="103"/>
      <c r="B25" s="103"/>
      <c r="C25" s="55"/>
      <c r="D25" s="18" t="s">
        <v>47</v>
      </c>
      <c r="E25" s="19">
        <f>SUM(E24)</f>
        <v>878303.9</v>
      </c>
      <c r="F25" s="19">
        <f>SUM(F24)</f>
        <v>2752050.4</v>
      </c>
      <c r="G25" s="19">
        <f>SUM(G24)</f>
        <v>966520.1</v>
      </c>
      <c r="H25" s="19">
        <f>SUM(H24)</f>
        <v>877244.6</v>
      </c>
      <c r="I25" s="19">
        <f>H25-G25</f>
        <v>-89275.5</v>
      </c>
      <c r="J25" s="19">
        <f>H25/G25*100</f>
        <v>90.76320295873826</v>
      </c>
      <c r="K25" s="19">
        <f>H25/F25*100</f>
        <v>31.87603686327838</v>
      </c>
      <c r="L25" s="19">
        <f>H25-E25</f>
        <v>-1059.3000000000466</v>
      </c>
      <c r="M25" s="19">
        <f>H25/E25*100</f>
        <v>99.8793925428317</v>
      </c>
    </row>
    <row r="26" spans="1:13" s="20" customFormat="1" ht="31.5" hidden="1">
      <c r="A26" s="103"/>
      <c r="B26" s="103"/>
      <c r="C26" s="55"/>
      <c r="D26" s="18" t="s">
        <v>48</v>
      </c>
      <c r="E26" s="19">
        <f>E27-E22</f>
        <v>1102739.3</v>
      </c>
      <c r="F26" s="19">
        <f>F27-F22</f>
        <v>4344501.699999999</v>
      </c>
      <c r="G26" s="19">
        <f>G27-G22</f>
        <v>1359374.3</v>
      </c>
      <c r="H26" s="19">
        <f>H27-H22</f>
        <v>1279873.5999999999</v>
      </c>
      <c r="I26" s="19">
        <f>H26-G26</f>
        <v>-79500.70000000019</v>
      </c>
      <c r="J26" s="19">
        <f>H26/G26*100</f>
        <v>94.15166963212413</v>
      </c>
      <c r="K26" s="19">
        <f>H26/F26*100</f>
        <v>29.45961788897447</v>
      </c>
      <c r="L26" s="19">
        <f>H26-E26</f>
        <v>177134.2999999998</v>
      </c>
      <c r="M26" s="19">
        <f>H26/E26*100</f>
        <v>116.06311664053324</v>
      </c>
    </row>
    <row r="27" spans="1:13" s="20" customFormat="1" ht="15.75">
      <c r="A27" s="104"/>
      <c r="B27" s="104"/>
      <c r="C27" s="55"/>
      <c r="D27" s="18" t="s">
        <v>49</v>
      </c>
      <c r="E27" s="19">
        <f>E23+E25</f>
        <v>1102739.3</v>
      </c>
      <c r="F27" s="19">
        <f>F23+F25</f>
        <v>4344501.699999999</v>
      </c>
      <c r="G27" s="19">
        <f>G23+G25</f>
        <v>1359374.3</v>
      </c>
      <c r="H27" s="19">
        <f>H23+H25</f>
        <v>1279873.5999999999</v>
      </c>
      <c r="I27" s="19">
        <f>H27-G27</f>
        <v>-79500.70000000019</v>
      </c>
      <c r="J27" s="19">
        <f>H27/G27*100</f>
        <v>94.15166963212413</v>
      </c>
      <c r="K27" s="19">
        <f>H27/F27*100</f>
        <v>29.45961788897447</v>
      </c>
      <c r="L27" s="19">
        <f>H27-E27</f>
        <v>177134.2999999998</v>
      </c>
      <c r="M27" s="19">
        <f>H27/E27*100</f>
        <v>116.06311664053324</v>
      </c>
    </row>
    <row r="28" spans="1:13" ht="31.5">
      <c r="A28" s="89" t="s">
        <v>50</v>
      </c>
      <c r="B28" s="91" t="s">
        <v>51</v>
      </c>
      <c r="C28" s="54" t="s">
        <v>20</v>
      </c>
      <c r="D28" s="15" t="s">
        <v>21</v>
      </c>
      <c r="E28" s="10">
        <v>1513.4</v>
      </c>
      <c r="F28" s="10">
        <v>2600</v>
      </c>
      <c r="G28" s="10">
        <v>760</v>
      </c>
      <c r="H28" s="10">
        <v>1897.3</v>
      </c>
      <c r="I28" s="10">
        <f>H28-G28</f>
        <v>1137.3</v>
      </c>
      <c r="J28" s="10">
        <f>H28/G28*100</f>
        <v>249.64473684210526</v>
      </c>
      <c r="K28" s="10">
        <f>H28/F28*100</f>
        <v>72.97307692307692</v>
      </c>
      <c r="L28" s="10">
        <f>H28-E28</f>
        <v>383.89999999999986</v>
      </c>
      <c r="M28" s="10">
        <f>H28/E28*100</f>
        <v>125.36672393286639</v>
      </c>
    </row>
    <row r="29" spans="1:13" ht="31.5" hidden="1">
      <c r="A29" s="93"/>
      <c r="B29" s="95"/>
      <c r="C29" s="54" t="s">
        <v>18</v>
      </c>
      <c r="D29" s="14" t="s">
        <v>19</v>
      </c>
      <c r="E29" s="10"/>
      <c r="F29" s="10"/>
      <c r="G29" s="10"/>
      <c r="H29" s="10"/>
      <c r="I29" s="10">
        <f aca="true" t="shared" si="3" ref="I29:I92">H29-G29</f>
        <v>0</v>
      </c>
      <c r="J29" s="10" t="e">
        <f aca="true" t="shared" si="4" ref="J29:J92">H29/G29*100</f>
        <v>#DIV/0!</v>
      </c>
      <c r="K29" s="10" t="e">
        <f aca="true" t="shared" si="5" ref="K29:K92">H29/F29*100</f>
        <v>#DIV/0!</v>
      </c>
      <c r="L29" s="10">
        <f aca="true" t="shared" si="6" ref="L29:L92">H29-E29</f>
        <v>0</v>
      </c>
      <c r="M29" s="10" t="e">
        <f aca="true" t="shared" si="7" ref="M29:M92">H29/E29*100</f>
        <v>#DIV/0!</v>
      </c>
    </row>
    <row r="30" spans="1:13" ht="15.75">
      <c r="A30" s="93"/>
      <c r="B30" s="95"/>
      <c r="C30" s="54" t="s">
        <v>28</v>
      </c>
      <c r="D30" s="13" t="s">
        <v>29</v>
      </c>
      <c r="E30" s="10">
        <f>SUM(E31:E33)</f>
        <v>59.5</v>
      </c>
      <c r="F30" s="10">
        <f>SUM(F31:F33)</f>
        <v>0</v>
      </c>
      <c r="G30" s="10">
        <f>SUM(G31:G33)</f>
        <v>0</v>
      </c>
      <c r="H30" s="10">
        <f>SUM(H31:H33)</f>
        <v>3</v>
      </c>
      <c r="I30" s="10">
        <f t="shared" si="3"/>
        <v>3</v>
      </c>
      <c r="J30" s="10"/>
      <c r="K30" s="10"/>
      <c r="L30" s="10">
        <f t="shared" si="6"/>
        <v>-56.5</v>
      </c>
      <c r="M30" s="10">
        <f t="shared" si="7"/>
        <v>5.042016806722689</v>
      </c>
    </row>
    <row r="31" spans="1:13" ht="31.5" hidden="1">
      <c r="A31" s="93"/>
      <c r="B31" s="95"/>
      <c r="C31" s="53" t="s">
        <v>52</v>
      </c>
      <c r="D31" s="14" t="s">
        <v>53</v>
      </c>
      <c r="E31" s="10">
        <v>59.5</v>
      </c>
      <c r="F31" s="10"/>
      <c r="G31" s="10"/>
      <c r="H31" s="10"/>
      <c r="I31" s="10">
        <f t="shared" si="3"/>
        <v>0</v>
      </c>
      <c r="J31" s="10"/>
      <c r="K31" s="10"/>
      <c r="L31" s="10">
        <f t="shared" si="6"/>
        <v>-59.5</v>
      </c>
      <c r="M31" s="10">
        <f t="shared" si="7"/>
        <v>0</v>
      </c>
    </row>
    <row r="32" spans="1:13" ht="47.25" hidden="1">
      <c r="A32" s="93"/>
      <c r="B32" s="95"/>
      <c r="C32" s="53" t="s">
        <v>54</v>
      </c>
      <c r="D32" s="17" t="s">
        <v>55</v>
      </c>
      <c r="E32" s="10"/>
      <c r="F32" s="10"/>
      <c r="G32" s="10"/>
      <c r="H32" s="10"/>
      <c r="I32" s="10">
        <f t="shared" si="3"/>
        <v>0</v>
      </c>
      <c r="J32" s="10"/>
      <c r="K32" s="10"/>
      <c r="L32" s="10">
        <f t="shared" si="6"/>
        <v>0</v>
      </c>
      <c r="M32" s="10" t="e">
        <f t="shared" si="7"/>
        <v>#DIV/0!</v>
      </c>
    </row>
    <row r="33" spans="1:13" ht="47.25" hidden="1">
      <c r="A33" s="93"/>
      <c r="B33" s="95"/>
      <c r="C33" s="53" t="s">
        <v>32</v>
      </c>
      <c r="D33" s="14" t="s">
        <v>33</v>
      </c>
      <c r="E33" s="10"/>
      <c r="F33" s="10"/>
      <c r="G33" s="10"/>
      <c r="H33" s="10">
        <v>3</v>
      </c>
      <c r="I33" s="10">
        <f t="shared" si="3"/>
        <v>3</v>
      </c>
      <c r="J33" s="10"/>
      <c r="K33" s="10"/>
      <c r="L33" s="10">
        <f t="shared" si="6"/>
        <v>3</v>
      </c>
      <c r="M33" s="10" t="e">
        <f t="shared" si="7"/>
        <v>#DIV/0!</v>
      </c>
    </row>
    <row r="34" spans="1:13" ht="15.75">
      <c r="A34" s="93"/>
      <c r="B34" s="95"/>
      <c r="C34" s="54" t="s">
        <v>34</v>
      </c>
      <c r="D34" s="13" t="s">
        <v>35</v>
      </c>
      <c r="E34" s="10">
        <v>15479.7</v>
      </c>
      <c r="F34" s="10"/>
      <c r="G34" s="10"/>
      <c r="H34" s="10">
        <v>96.1</v>
      </c>
      <c r="I34" s="10">
        <f t="shared" si="3"/>
        <v>96.1</v>
      </c>
      <c r="J34" s="10"/>
      <c r="K34" s="10"/>
      <c r="L34" s="10">
        <f t="shared" si="6"/>
        <v>-15383.6</v>
      </c>
      <c r="M34" s="10">
        <f t="shared" si="7"/>
        <v>0.620813064852678</v>
      </c>
    </row>
    <row r="35" spans="1:13" ht="15.75" hidden="1">
      <c r="A35" s="93"/>
      <c r="B35" s="95"/>
      <c r="C35" s="54" t="s">
        <v>36</v>
      </c>
      <c r="D35" s="13" t="s">
        <v>37</v>
      </c>
      <c r="E35" s="10"/>
      <c r="F35" s="10"/>
      <c r="G35" s="10"/>
      <c r="H35" s="10"/>
      <c r="I35" s="10">
        <f t="shared" si="3"/>
        <v>0</v>
      </c>
      <c r="J35" s="10" t="e">
        <f t="shared" si="4"/>
        <v>#DIV/0!</v>
      </c>
      <c r="K35" s="10" t="e">
        <f t="shared" si="5"/>
        <v>#DIV/0!</v>
      </c>
      <c r="L35" s="10">
        <f t="shared" si="6"/>
        <v>0</v>
      </c>
      <c r="M35" s="10" t="e">
        <f t="shared" si="7"/>
        <v>#DIV/0!</v>
      </c>
    </row>
    <row r="36" spans="1:13" ht="31.5" hidden="1">
      <c r="A36" s="93"/>
      <c r="B36" s="95"/>
      <c r="C36" s="54" t="s">
        <v>56</v>
      </c>
      <c r="D36" s="13" t="s">
        <v>57</v>
      </c>
      <c r="E36" s="10"/>
      <c r="F36" s="10"/>
      <c r="G36" s="10"/>
      <c r="H36" s="10"/>
      <c r="I36" s="10">
        <f t="shared" si="3"/>
        <v>0</v>
      </c>
      <c r="J36" s="10" t="e">
        <f t="shared" si="4"/>
        <v>#DIV/0!</v>
      </c>
      <c r="K36" s="10" t="e">
        <f t="shared" si="5"/>
        <v>#DIV/0!</v>
      </c>
      <c r="L36" s="10">
        <f t="shared" si="6"/>
        <v>0</v>
      </c>
      <c r="M36" s="10" t="e">
        <f t="shared" si="7"/>
        <v>#DIV/0!</v>
      </c>
    </row>
    <row r="37" spans="1:13" ht="15.75" hidden="1">
      <c r="A37" s="93"/>
      <c r="B37" s="95"/>
      <c r="C37" s="54" t="s">
        <v>39</v>
      </c>
      <c r="D37" s="13" t="s">
        <v>58</v>
      </c>
      <c r="E37" s="10"/>
      <c r="F37" s="10"/>
      <c r="G37" s="10"/>
      <c r="H37" s="10"/>
      <c r="I37" s="10">
        <f t="shared" si="3"/>
        <v>0</v>
      </c>
      <c r="J37" s="10" t="e">
        <f t="shared" si="4"/>
        <v>#DIV/0!</v>
      </c>
      <c r="K37" s="10" t="e">
        <f t="shared" si="5"/>
        <v>#DIV/0!</v>
      </c>
      <c r="L37" s="10">
        <f t="shared" si="6"/>
        <v>0</v>
      </c>
      <c r="M37" s="10" t="e">
        <f t="shared" si="7"/>
        <v>#DIV/0!</v>
      </c>
    </row>
    <row r="38" spans="1:13" ht="15.75" hidden="1">
      <c r="A38" s="93"/>
      <c r="B38" s="95"/>
      <c r="C38" s="54" t="s">
        <v>41</v>
      </c>
      <c r="D38" s="13" t="s">
        <v>42</v>
      </c>
      <c r="E38" s="10"/>
      <c r="F38" s="10"/>
      <c r="G38" s="10"/>
      <c r="H38" s="10"/>
      <c r="I38" s="10">
        <f t="shared" si="3"/>
        <v>0</v>
      </c>
      <c r="J38" s="10" t="e">
        <f t="shared" si="4"/>
        <v>#DIV/0!</v>
      </c>
      <c r="K38" s="10" t="e">
        <f t="shared" si="5"/>
        <v>#DIV/0!</v>
      </c>
      <c r="L38" s="10">
        <f t="shared" si="6"/>
        <v>0</v>
      </c>
      <c r="M38" s="10" t="e">
        <f t="shared" si="7"/>
        <v>#DIV/0!</v>
      </c>
    </row>
    <row r="39" spans="1:13" ht="15.75" hidden="1">
      <c r="A39" s="93"/>
      <c r="B39" s="95"/>
      <c r="C39" s="54" t="s">
        <v>59</v>
      </c>
      <c r="D39" s="14" t="s">
        <v>60</v>
      </c>
      <c r="E39" s="10"/>
      <c r="F39" s="10"/>
      <c r="G39" s="10"/>
      <c r="H39" s="10"/>
      <c r="I39" s="10">
        <f t="shared" si="3"/>
        <v>0</v>
      </c>
      <c r="J39" s="10" t="e">
        <f t="shared" si="4"/>
        <v>#DIV/0!</v>
      </c>
      <c r="K39" s="10" t="e">
        <f t="shared" si="5"/>
        <v>#DIV/0!</v>
      </c>
      <c r="L39" s="10">
        <f t="shared" si="6"/>
        <v>0</v>
      </c>
      <c r="M39" s="10" t="e">
        <f t="shared" si="7"/>
        <v>#DIV/0!</v>
      </c>
    </row>
    <row r="40" spans="1:13" ht="15.75" hidden="1">
      <c r="A40" s="93"/>
      <c r="B40" s="95"/>
      <c r="C40" s="54" t="s">
        <v>43</v>
      </c>
      <c r="D40" s="13" t="s">
        <v>38</v>
      </c>
      <c r="E40" s="10"/>
      <c r="F40" s="10"/>
      <c r="G40" s="10"/>
      <c r="H40" s="10"/>
      <c r="I40" s="10">
        <f t="shared" si="3"/>
        <v>0</v>
      </c>
      <c r="J40" s="10" t="e">
        <f t="shared" si="4"/>
        <v>#DIV/0!</v>
      </c>
      <c r="K40" s="10" t="e">
        <f t="shared" si="5"/>
        <v>#DIV/0!</v>
      </c>
      <c r="L40" s="10">
        <f t="shared" si="6"/>
        <v>0</v>
      </c>
      <c r="M40" s="10" t="e">
        <f t="shared" si="7"/>
        <v>#DIV/0!</v>
      </c>
    </row>
    <row r="41" spans="1:13" s="20" customFormat="1" ht="15.75">
      <c r="A41" s="93"/>
      <c r="B41" s="95"/>
      <c r="C41" s="56"/>
      <c r="D41" s="18" t="s">
        <v>44</v>
      </c>
      <c r="E41" s="19">
        <f>SUM(E28:E30,E34:E40)</f>
        <v>17052.600000000002</v>
      </c>
      <c r="F41" s="19">
        <f>SUM(F28:F30,F34:F40)</f>
        <v>2600</v>
      </c>
      <c r="G41" s="19">
        <f>SUM(G28:G30,G34:G40)</f>
        <v>760</v>
      </c>
      <c r="H41" s="19">
        <f>SUM(H28:H30,H34:H40)</f>
        <v>1996.3999999999999</v>
      </c>
      <c r="I41" s="19">
        <f t="shared" si="3"/>
        <v>1236.3999999999999</v>
      </c>
      <c r="J41" s="19">
        <f t="shared" si="4"/>
        <v>262.6842105263158</v>
      </c>
      <c r="K41" s="19">
        <f t="shared" si="5"/>
        <v>76.78461538461538</v>
      </c>
      <c r="L41" s="19">
        <f t="shared" si="6"/>
        <v>-15056.200000000003</v>
      </c>
      <c r="M41" s="19">
        <f t="shared" si="7"/>
        <v>11.707305630812895</v>
      </c>
    </row>
    <row r="42" spans="1:13" s="20" customFormat="1" ht="47.25">
      <c r="A42" s="93"/>
      <c r="B42" s="95"/>
      <c r="C42" s="63" t="s">
        <v>213</v>
      </c>
      <c r="D42" s="65" t="s">
        <v>214</v>
      </c>
      <c r="E42" s="19"/>
      <c r="F42" s="19"/>
      <c r="G42" s="19"/>
      <c r="H42" s="69">
        <v>2.3</v>
      </c>
      <c r="I42" s="10">
        <f t="shared" si="3"/>
        <v>2.3</v>
      </c>
      <c r="J42" s="10"/>
      <c r="K42" s="10"/>
      <c r="L42" s="10">
        <f t="shared" si="6"/>
        <v>2.3</v>
      </c>
      <c r="M42" s="10"/>
    </row>
    <row r="43" spans="1:13" ht="110.25">
      <c r="A43" s="93"/>
      <c r="B43" s="95"/>
      <c r="C43" s="57" t="s">
        <v>61</v>
      </c>
      <c r="D43" s="24" t="s">
        <v>62</v>
      </c>
      <c r="E43" s="10">
        <v>272.6</v>
      </c>
      <c r="F43" s="10">
        <f>443+250</f>
        <v>693</v>
      </c>
      <c r="G43" s="10">
        <v>220.5</v>
      </c>
      <c r="H43" s="10">
        <v>351.8</v>
      </c>
      <c r="I43" s="10">
        <f t="shared" si="3"/>
        <v>131.3</v>
      </c>
      <c r="J43" s="10">
        <f t="shared" si="4"/>
        <v>159.54648526077096</v>
      </c>
      <c r="K43" s="10">
        <f t="shared" si="5"/>
        <v>50.76479076479077</v>
      </c>
      <c r="L43" s="10">
        <f t="shared" si="6"/>
        <v>79.19999999999999</v>
      </c>
      <c r="M43" s="10">
        <f t="shared" si="7"/>
        <v>129.05355832721938</v>
      </c>
    </row>
    <row r="44" spans="1:13" ht="15.75">
      <c r="A44" s="93"/>
      <c r="B44" s="95"/>
      <c r="C44" s="54" t="s">
        <v>63</v>
      </c>
      <c r="D44" s="21" t="s">
        <v>64</v>
      </c>
      <c r="E44" s="25">
        <v>122.1</v>
      </c>
      <c r="F44" s="26"/>
      <c r="G44" s="26"/>
      <c r="H44" s="25">
        <v>29.2</v>
      </c>
      <c r="I44" s="10">
        <f t="shared" si="3"/>
        <v>29.2</v>
      </c>
      <c r="J44" s="10"/>
      <c r="K44" s="10"/>
      <c r="L44" s="10">
        <f t="shared" si="6"/>
        <v>-92.89999999999999</v>
      </c>
      <c r="M44" s="10">
        <f t="shared" si="7"/>
        <v>23.914823914823916</v>
      </c>
    </row>
    <row r="45" spans="1:13" ht="15.75">
      <c r="A45" s="93"/>
      <c r="B45" s="95"/>
      <c r="C45" s="54" t="s">
        <v>28</v>
      </c>
      <c r="D45" s="13" t="s">
        <v>29</v>
      </c>
      <c r="E45" s="10">
        <f>SUM(E46:E46)</f>
        <v>0</v>
      </c>
      <c r="F45" s="10">
        <f>SUM(F46:F46)</f>
        <v>30</v>
      </c>
      <c r="G45" s="10">
        <f>SUM(G46:G46)</f>
        <v>0</v>
      </c>
      <c r="H45" s="10">
        <f>SUM(H46:H46)</f>
        <v>73</v>
      </c>
      <c r="I45" s="10">
        <f t="shared" si="3"/>
        <v>73</v>
      </c>
      <c r="J45" s="10"/>
      <c r="K45" s="10">
        <f t="shared" si="5"/>
        <v>243.33333333333331</v>
      </c>
      <c r="L45" s="10">
        <f t="shared" si="6"/>
        <v>73</v>
      </c>
      <c r="M45" s="10"/>
    </row>
    <row r="46" spans="1:13" ht="63" hidden="1">
      <c r="A46" s="93"/>
      <c r="B46" s="95"/>
      <c r="C46" s="54" t="s">
        <v>65</v>
      </c>
      <c r="D46" s="17" t="s">
        <v>66</v>
      </c>
      <c r="E46" s="10"/>
      <c r="F46" s="10">
        <v>30</v>
      </c>
      <c r="G46" s="10"/>
      <c r="H46" s="10">
        <v>73</v>
      </c>
      <c r="I46" s="10">
        <f t="shared" si="3"/>
        <v>73</v>
      </c>
      <c r="J46" s="10" t="e">
        <f t="shared" si="4"/>
        <v>#DIV/0!</v>
      </c>
      <c r="K46" s="10">
        <f t="shared" si="5"/>
        <v>243.33333333333331</v>
      </c>
      <c r="L46" s="10">
        <f t="shared" si="6"/>
        <v>73</v>
      </c>
      <c r="M46" s="10" t="e">
        <f t="shared" si="7"/>
        <v>#DIV/0!</v>
      </c>
    </row>
    <row r="47" spans="1:13" ht="15.75" hidden="1">
      <c r="A47" s="93"/>
      <c r="B47" s="95"/>
      <c r="C47" s="54" t="s">
        <v>39</v>
      </c>
      <c r="D47" s="13" t="s">
        <v>40</v>
      </c>
      <c r="E47" s="10"/>
      <c r="F47" s="10"/>
      <c r="G47" s="10"/>
      <c r="H47" s="10"/>
      <c r="I47" s="10">
        <f t="shared" si="3"/>
        <v>0</v>
      </c>
      <c r="J47" s="10" t="e">
        <f t="shared" si="4"/>
        <v>#DIV/0!</v>
      </c>
      <c r="K47" s="10" t="e">
        <f t="shared" si="5"/>
        <v>#DIV/0!</v>
      </c>
      <c r="L47" s="10">
        <f t="shared" si="6"/>
        <v>0</v>
      </c>
      <c r="M47" s="10" t="e">
        <f t="shared" si="7"/>
        <v>#DIV/0!</v>
      </c>
    </row>
    <row r="48" spans="1:13" s="20" customFormat="1" ht="15.75">
      <c r="A48" s="93"/>
      <c r="B48" s="95"/>
      <c r="C48" s="56"/>
      <c r="D48" s="18" t="s">
        <v>47</v>
      </c>
      <c r="E48" s="26">
        <f>SUM(E42:E45,E47)</f>
        <v>394.70000000000005</v>
      </c>
      <c r="F48" s="26">
        <f>SUM(F42:F45,F47)</f>
        <v>723</v>
      </c>
      <c r="G48" s="26">
        <f>SUM(G42:G45,G47)</f>
        <v>220.5</v>
      </c>
      <c r="H48" s="26">
        <f>SUM(H42:H45,H47)</f>
        <v>456.3</v>
      </c>
      <c r="I48" s="19">
        <f t="shared" si="3"/>
        <v>235.8</v>
      </c>
      <c r="J48" s="19">
        <f t="shared" si="4"/>
        <v>206.93877551020407</v>
      </c>
      <c r="K48" s="19">
        <f t="shared" si="5"/>
        <v>63.11203319502074</v>
      </c>
      <c r="L48" s="19">
        <f t="shared" si="6"/>
        <v>61.599999999999966</v>
      </c>
      <c r="M48" s="19">
        <f t="shared" si="7"/>
        <v>115.60678996706358</v>
      </c>
    </row>
    <row r="49" spans="1:13" s="20" customFormat="1" ht="31.5" hidden="1">
      <c r="A49" s="93"/>
      <c r="B49" s="95"/>
      <c r="C49" s="56"/>
      <c r="D49" s="18" t="s">
        <v>48</v>
      </c>
      <c r="E49" s="26">
        <f>E50-E40</f>
        <v>17447.300000000003</v>
      </c>
      <c r="F49" s="26">
        <f>F50-F40</f>
        <v>3323</v>
      </c>
      <c r="G49" s="26">
        <f>G50-G40</f>
        <v>980.5</v>
      </c>
      <c r="H49" s="26">
        <f>H50-H40</f>
        <v>2452.7</v>
      </c>
      <c r="I49" s="19">
        <f t="shared" si="3"/>
        <v>1472.1999999999998</v>
      </c>
      <c r="J49" s="19">
        <f t="shared" si="4"/>
        <v>250.14788373278938</v>
      </c>
      <c r="K49" s="19">
        <f t="shared" si="5"/>
        <v>73.80981041227805</v>
      </c>
      <c r="L49" s="19">
        <f t="shared" si="6"/>
        <v>-14994.600000000002</v>
      </c>
      <c r="M49" s="19">
        <f t="shared" si="7"/>
        <v>14.05776251912903</v>
      </c>
    </row>
    <row r="50" spans="1:13" s="20" customFormat="1" ht="15.75">
      <c r="A50" s="96"/>
      <c r="B50" s="97"/>
      <c r="C50" s="56"/>
      <c r="D50" s="18" t="s">
        <v>67</v>
      </c>
      <c r="E50" s="19">
        <f>E41+E48</f>
        <v>17447.300000000003</v>
      </c>
      <c r="F50" s="19">
        <f>F41+F48</f>
        <v>3323</v>
      </c>
      <c r="G50" s="19">
        <f>G41+G48</f>
        <v>980.5</v>
      </c>
      <c r="H50" s="19">
        <f>H41+H48</f>
        <v>2452.7</v>
      </c>
      <c r="I50" s="19">
        <f t="shared" si="3"/>
        <v>1472.1999999999998</v>
      </c>
      <c r="J50" s="19">
        <f t="shared" si="4"/>
        <v>250.14788373278938</v>
      </c>
      <c r="K50" s="19">
        <f t="shared" si="5"/>
        <v>73.80981041227805</v>
      </c>
      <c r="L50" s="19">
        <f t="shared" si="6"/>
        <v>-14994.600000000002</v>
      </c>
      <c r="M50" s="19">
        <f t="shared" si="7"/>
        <v>14.05776251912903</v>
      </c>
    </row>
    <row r="51" spans="1:13" ht="63" hidden="1">
      <c r="A51" s="89" t="s">
        <v>68</v>
      </c>
      <c r="B51" s="91" t="s">
        <v>69</v>
      </c>
      <c r="C51" s="53" t="s">
        <v>12</v>
      </c>
      <c r="D51" s="11" t="s">
        <v>13</v>
      </c>
      <c r="E51" s="25"/>
      <c r="F51" s="10"/>
      <c r="G51" s="25"/>
      <c r="H51" s="25"/>
      <c r="I51" s="10">
        <f t="shared" si="3"/>
        <v>0</v>
      </c>
      <c r="J51" s="10" t="e">
        <f t="shared" si="4"/>
        <v>#DIV/0!</v>
      </c>
      <c r="K51" s="10" t="e">
        <f t="shared" si="5"/>
        <v>#DIV/0!</v>
      </c>
      <c r="L51" s="10">
        <f t="shared" si="6"/>
        <v>0</v>
      </c>
      <c r="M51" s="10" t="e">
        <f t="shared" si="7"/>
        <v>#DIV/0!</v>
      </c>
    </row>
    <row r="52" spans="1:13" ht="31.5">
      <c r="A52" s="93"/>
      <c r="B52" s="95"/>
      <c r="C52" s="54" t="s">
        <v>20</v>
      </c>
      <c r="D52" s="15" t="s">
        <v>21</v>
      </c>
      <c r="E52" s="25"/>
      <c r="F52" s="25">
        <v>96</v>
      </c>
      <c r="G52" s="25">
        <v>20</v>
      </c>
      <c r="H52" s="25">
        <v>236.9</v>
      </c>
      <c r="I52" s="10">
        <f t="shared" si="3"/>
        <v>216.9</v>
      </c>
      <c r="J52" s="10">
        <f t="shared" si="4"/>
        <v>1184.5</v>
      </c>
      <c r="K52" s="10">
        <f t="shared" si="5"/>
        <v>246.77083333333334</v>
      </c>
      <c r="L52" s="10">
        <f t="shared" si="6"/>
        <v>236.9</v>
      </c>
      <c r="M52" s="10"/>
    </row>
    <row r="53" spans="1:13" ht="47.25" hidden="1">
      <c r="A53" s="93"/>
      <c r="B53" s="95"/>
      <c r="C53" s="53" t="s">
        <v>26</v>
      </c>
      <c r="D53" s="14" t="s">
        <v>27</v>
      </c>
      <c r="E53" s="25"/>
      <c r="F53" s="25"/>
      <c r="G53" s="25"/>
      <c r="H53" s="25"/>
      <c r="I53" s="10">
        <f t="shared" si="3"/>
        <v>0</v>
      </c>
      <c r="J53" s="10" t="e">
        <f t="shared" si="4"/>
        <v>#DIV/0!</v>
      </c>
      <c r="K53" s="10" t="e">
        <f t="shared" si="5"/>
        <v>#DIV/0!</v>
      </c>
      <c r="L53" s="10">
        <f t="shared" si="6"/>
        <v>0</v>
      </c>
      <c r="M53" s="10"/>
    </row>
    <row r="54" spans="1:13" ht="15.75">
      <c r="A54" s="93"/>
      <c r="B54" s="95"/>
      <c r="C54" s="54" t="s">
        <v>28</v>
      </c>
      <c r="D54" s="13" t="s">
        <v>29</v>
      </c>
      <c r="E54" s="10">
        <f>E55</f>
        <v>0</v>
      </c>
      <c r="F54" s="10">
        <f>F55</f>
        <v>0</v>
      </c>
      <c r="G54" s="10">
        <f>G55</f>
        <v>0</v>
      </c>
      <c r="H54" s="10">
        <f>H55</f>
        <v>47</v>
      </c>
      <c r="I54" s="10">
        <f t="shared" si="3"/>
        <v>47</v>
      </c>
      <c r="J54" s="10"/>
      <c r="K54" s="10"/>
      <c r="L54" s="10">
        <f t="shared" si="6"/>
        <v>47</v>
      </c>
      <c r="M54" s="10"/>
    </row>
    <row r="55" spans="1:13" ht="47.25" hidden="1">
      <c r="A55" s="93"/>
      <c r="B55" s="95"/>
      <c r="C55" s="53" t="s">
        <v>32</v>
      </c>
      <c r="D55" s="14" t="s">
        <v>33</v>
      </c>
      <c r="E55" s="10"/>
      <c r="F55" s="10"/>
      <c r="G55" s="10"/>
      <c r="H55" s="10">
        <v>47</v>
      </c>
      <c r="I55" s="10">
        <f t="shared" si="3"/>
        <v>47</v>
      </c>
      <c r="J55" s="10" t="e">
        <f t="shared" si="4"/>
        <v>#DIV/0!</v>
      </c>
      <c r="K55" s="10" t="e">
        <f t="shared" si="5"/>
        <v>#DIV/0!</v>
      </c>
      <c r="L55" s="10">
        <f t="shared" si="6"/>
        <v>47</v>
      </c>
      <c r="M55" s="10"/>
    </row>
    <row r="56" spans="1:13" ht="15.75" hidden="1">
      <c r="A56" s="93"/>
      <c r="B56" s="95"/>
      <c r="C56" s="54" t="s">
        <v>34</v>
      </c>
      <c r="D56" s="13" t="s">
        <v>35</v>
      </c>
      <c r="E56" s="25"/>
      <c r="F56" s="25"/>
      <c r="G56" s="25"/>
      <c r="H56" s="25"/>
      <c r="I56" s="10">
        <f t="shared" si="3"/>
        <v>0</v>
      </c>
      <c r="J56" s="10" t="e">
        <f t="shared" si="4"/>
        <v>#DIV/0!</v>
      </c>
      <c r="K56" s="10" t="e">
        <f t="shared" si="5"/>
        <v>#DIV/0!</v>
      </c>
      <c r="L56" s="10">
        <f t="shared" si="6"/>
        <v>0</v>
      </c>
      <c r="M56" s="10"/>
    </row>
    <row r="57" spans="1:13" ht="15.75">
      <c r="A57" s="93"/>
      <c r="B57" s="95"/>
      <c r="C57" s="54" t="s">
        <v>41</v>
      </c>
      <c r="D57" s="13" t="s">
        <v>42</v>
      </c>
      <c r="E57" s="25"/>
      <c r="F57" s="25">
        <v>20</v>
      </c>
      <c r="G57" s="25">
        <v>5.3</v>
      </c>
      <c r="H57" s="25"/>
      <c r="I57" s="10">
        <f t="shared" si="3"/>
        <v>-5.3</v>
      </c>
      <c r="J57" s="10">
        <f t="shared" si="4"/>
        <v>0</v>
      </c>
      <c r="K57" s="10">
        <f t="shared" si="5"/>
        <v>0</v>
      </c>
      <c r="L57" s="10">
        <f t="shared" si="6"/>
        <v>0</v>
      </c>
      <c r="M57" s="10"/>
    </row>
    <row r="58" spans="1:13" ht="15.75" hidden="1">
      <c r="A58" s="93"/>
      <c r="B58" s="95"/>
      <c r="C58" s="54" t="s">
        <v>70</v>
      </c>
      <c r="D58" s="13" t="s">
        <v>71</v>
      </c>
      <c r="E58" s="10"/>
      <c r="F58" s="25"/>
      <c r="G58" s="10"/>
      <c r="H58" s="10"/>
      <c r="I58" s="10">
        <f t="shared" si="3"/>
        <v>0</v>
      </c>
      <c r="J58" s="10" t="e">
        <f t="shared" si="4"/>
        <v>#DIV/0!</v>
      </c>
      <c r="K58" s="10" t="e">
        <f t="shared" si="5"/>
        <v>#DIV/0!</v>
      </c>
      <c r="L58" s="10">
        <f t="shared" si="6"/>
        <v>0</v>
      </c>
      <c r="M58" s="10"/>
    </row>
    <row r="59" spans="1:13" ht="15.75" hidden="1">
      <c r="A59" s="93"/>
      <c r="B59" s="95"/>
      <c r="C59" s="54" t="s">
        <v>43</v>
      </c>
      <c r="D59" s="13" t="s">
        <v>38</v>
      </c>
      <c r="E59" s="10"/>
      <c r="F59" s="25"/>
      <c r="G59" s="10"/>
      <c r="H59" s="10"/>
      <c r="I59" s="10">
        <f t="shared" si="3"/>
        <v>0</v>
      </c>
      <c r="J59" s="10" t="e">
        <f t="shared" si="4"/>
        <v>#DIV/0!</v>
      </c>
      <c r="K59" s="10" t="e">
        <f t="shared" si="5"/>
        <v>#DIV/0!</v>
      </c>
      <c r="L59" s="10">
        <f t="shared" si="6"/>
        <v>0</v>
      </c>
      <c r="M59" s="10"/>
    </row>
    <row r="60" spans="1:13" s="20" customFormat="1" ht="15.75">
      <c r="A60" s="93"/>
      <c r="B60" s="95"/>
      <c r="C60" s="55"/>
      <c r="D60" s="18" t="s">
        <v>44</v>
      </c>
      <c r="E60" s="19">
        <f>SUM(E51:E54,E56:E59)</f>
        <v>0</v>
      </c>
      <c r="F60" s="19">
        <f>SUM(F51:F54,F56:F59)</f>
        <v>116</v>
      </c>
      <c r="G60" s="19">
        <f>SUM(G51:G54,G56:G59)</f>
        <v>25.3</v>
      </c>
      <c r="H60" s="19">
        <f>SUM(H51:H54,H56:H59)</f>
        <v>283.9</v>
      </c>
      <c r="I60" s="19">
        <f t="shared" si="3"/>
        <v>258.59999999999997</v>
      </c>
      <c r="J60" s="19">
        <f t="shared" si="4"/>
        <v>1122.1343873517785</v>
      </c>
      <c r="K60" s="19">
        <f t="shared" si="5"/>
        <v>244.7413793103448</v>
      </c>
      <c r="L60" s="19">
        <f t="shared" si="6"/>
        <v>283.9</v>
      </c>
      <c r="M60" s="19"/>
    </row>
    <row r="61" spans="1:13" ht="15.75">
      <c r="A61" s="93"/>
      <c r="B61" s="95"/>
      <c r="C61" s="54" t="s">
        <v>28</v>
      </c>
      <c r="D61" s="13" t="s">
        <v>29</v>
      </c>
      <c r="E61" s="10">
        <f>E62</f>
        <v>883.7</v>
      </c>
      <c r="F61" s="10">
        <f>F62</f>
        <v>1500</v>
      </c>
      <c r="G61" s="10">
        <f>G62</f>
        <v>460</v>
      </c>
      <c r="H61" s="10">
        <f>H62</f>
        <v>830.5</v>
      </c>
      <c r="I61" s="10">
        <f t="shared" si="3"/>
        <v>370.5</v>
      </c>
      <c r="J61" s="10">
        <f t="shared" si="4"/>
        <v>180.54347826086956</v>
      </c>
      <c r="K61" s="10">
        <f t="shared" si="5"/>
        <v>55.36666666666667</v>
      </c>
      <c r="L61" s="10">
        <f t="shared" si="6"/>
        <v>-53.200000000000045</v>
      </c>
      <c r="M61" s="10">
        <f t="shared" si="7"/>
        <v>93.97985741767567</v>
      </c>
    </row>
    <row r="62" spans="1:13" ht="47.25" hidden="1">
      <c r="A62" s="93"/>
      <c r="B62" s="95"/>
      <c r="C62" s="53" t="s">
        <v>32</v>
      </c>
      <c r="D62" s="14" t="s">
        <v>33</v>
      </c>
      <c r="E62" s="10">
        <v>883.7</v>
      </c>
      <c r="F62" s="10">
        <v>1500</v>
      </c>
      <c r="G62" s="10">
        <v>460</v>
      </c>
      <c r="H62" s="10">
        <v>830.5</v>
      </c>
      <c r="I62" s="10">
        <f t="shared" si="3"/>
        <v>370.5</v>
      </c>
      <c r="J62" s="10">
        <f t="shared" si="4"/>
        <v>180.54347826086956</v>
      </c>
      <c r="K62" s="10">
        <f t="shared" si="5"/>
        <v>55.36666666666667</v>
      </c>
      <c r="L62" s="10">
        <f t="shared" si="6"/>
        <v>-53.200000000000045</v>
      </c>
      <c r="M62" s="10">
        <f t="shared" si="7"/>
        <v>93.97985741767567</v>
      </c>
    </row>
    <row r="63" spans="1:13" s="20" customFormat="1" ht="15.75">
      <c r="A63" s="93"/>
      <c r="B63" s="95"/>
      <c r="C63" s="55"/>
      <c r="D63" s="18" t="s">
        <v>47</v>
      </c>
      <c r="E63" s="19">
        <f>SUM(E61)</f>
        <v>883.7</v>
      </c>
      <c r="F63" s="19">
        <f>SUM(F61)</f>
        <v>1500</v>
      </c>
      <c r="G63" s="19">
        <f>SUM(G61)</f>
        <v>460</v>
      </c>
      <c r="H63" s="19">
        <f>SUM(H61)</f>
        <v>830.5</v>
      </c>
      <c r="I63" s="19">
        <f t="shared" si="3"/>
        <v>370.5</v>
      </c>
      <c r="J63" s="19">
        <f t="shared" si="4"/>
        <v>180.54347826086956</v>
      </c>
      <c r="K63" s="19">
        <f t="shared" si="5"/>
        <v>55.36666666666667</v>
      </c>
      <c r="L63" s="19">
        <f t="shared" si="6"/>
        <v>-53.200000000000045</v>
      </c>
      <c r="M63" s="19">
        <f t="shared" si="7"/>
        <v>93.97985741767567</v>
      </c>
    </row>
    <row r="64" spans="1:13" s="20" customFormat="1" ht="31.5" hidden="1">
      <c r="A64" s="22"/>
      <c r="B64" s="23"/>
      <c r="C64" s="55"/>
      <c r="D64" s="18" t="s">
        <v>48</v>
      </c>
      <c r="E64" s="19">
        <f>E65-E59</f>
        <v>883.7</v>
      </c>
      <c r="F64" s="19">
        <f>F65-F59</f>
        <v>1616</v>
      </c>
      <c r="G64" s="19">
        <f>G65-G59</f>
        <v>485.3</v>
      </c>
      <c r="H64" s="19">
        <f>H65-H59</f>
        <v>1114.4</v>
      </c>
      <c r="I64" s="19">
        <f t="shared" si="3"/>
        <v>629.1000000000001</v>
      </c>
      <c r="J64" s="19">
        <f t="shared" si="4"/>
        <v>229.63115598598804</v>
      </c>
      <c r="K64" s="19">
        <f t="shared" si="5"/>
        <v>68.96039603960396</v>
      </c>
      <c r="L64" s="19">
        <f t="shared" si="6"/>
        <v>230.70000000000005</v>
      </c>
      <c r="M64" s="19">
        <f t="shared" si="7"/>
        <v>126.10614461921467</v>
      </c>
    </row>
    <row r="65" spans="1:13" s="20" customFormat="1" ht="15.75">
      <c r="A65" s="27"/>
      <c r="B65" s="27"/>
      <c r="C65" s="55"/>
      <c r="D65" s="18" t="s">
        <v>67</v>
      </c>
      <c r="E65" s="19">
        <f>E60+E63</f>
        <v>883.7</v>
      </c>
      <c r="F65" s="19">
        <f>F60+F63</f>
        <v>1616</v>
      </c>
      <c r="G65" s="19">
        <f>G60+G63</f>
        <v>485.3</v>
      </c>
      <c r="H65" s="19">
        <f>H60+H63</f>
        <v>1114.4</v>
      </c>
      <c r="I65" s="19">
        <f t="shared" si="3"/>
        <v>629.1000000000001</v>
      </c>
      <c r="J65" s="19">
        <f t="shared" si="4"/>
        <v>229.63115598598804</v>
      </c>
      <c r="K65" s="19">
        <f t="shared" si="5"/>
        <v>68.96039603960396</v>
      </c>
      <c r="L65" s="19">
        <f t="shared" si="6"/>
        <v>230.70000000000005</v>
      </c>
      <c r="M65" s="19">
        <f t="shared" si="7"/>
        <v>126.10614461921467</v>
      </c>
    </row>
    <row r="66" spans="1:13" s="20" customFormat="1" ht="15.75" hidden="1">
      <c r="A66" s="91">
        <v>905</v>
      </c>
      <c r="B66" s="91" t="s">
        <v>72</v>
      </c>
      <c r="C66" s="54" t="s">
        <v>34</v>
      </c>
      <c r="D66" s="13" t="s">
        <v>35</v>
      </c>
      <c r="E66" s="25"/>
      <c r="F66" s="25"/>
      <c r="G66" s="25"/>
      <c r="H66" s="25"/>
      <c r="I66" s="10">
        <f t="shared" si="3"/>
        <v>0</v>
      </c>
      <c r="J66" s="10" t="e">
        <f t="shared" si="4"/>
        <v>#DIV/0!</v>
      </c>
      <c r="K66" s="10" t="e">
        <f t="shared" si="5"/>
        <v>#DIV/0!</v>
      </c>
      <c r="L66" s="10">
        <f t="shared" si="6"/>
        <v>0</v>
      </c>
      <c r="M66" s="10" t="e">
        <f t="shared" si="7"/>
        <v>#DIV/0!</v>
      </c>
    </row>
    <row r="67" spans="1:13" s="20" customFormat="1" ht="15.75">
      <c r="A67" s="95"/>
      <c r="B67" s="95"/>
      <c r="C67" s="54" t="s">
        <v>41</v>
      </c>
      <c r="D67" s="13" t="s">
        <v>42</v>
      </c>
      <c r="E67" s="25"/>
      <c r="F67" s="25">
        <v>15</v>
      </c>
      <c r="G67" s="25">
        <v>5</v>
      </c>
      <c r="H67" s="25"/>
      <c r="I67" s="10">
        <f t="shared" si="3"/>
        <v>-5</v>
      </c>
      <c r="J67" s="10">
        <f t="shared" si="4"/>
        <v>0</v>
      </c>
      <c r="K67" s="10">
        <f t="shared" si="5"/>
        <v>0</v>
      </c>
      <c r="L67" s="10">
        <f t="shared" si="6"/>
        <v>0</v>
      </c>
      <c r="M67" s="10"/>
    </row>
    <row r="68" spans="1:13" s="20" customFormat="1" ht="15.75">
      <c r="A68" s="97"/>
      <c r="B68" s="97"/>
      <c r="C68" s="55"/>
      <c r="D68" s="18" t="s">
        <v>67</v>
      </c>
      <c r="E68" s="26">
        <f>E66+E67</f>
        <v>0</v>
      </c>
      <c r="F68" s="26">
        <f>F66+F67</f>
        <v>15</v>
      </c>
      <c r="G68" s="26">
        <f>G66+G67</f>
        <v>5</v>
      </c>
      <c r="H68" s="26">
        <f>H66+H67</f>
        <v>0</v>
      </c>
      <c r="I68" s="19">
        <f t="shared" si="3"/>
        <v>-5</v>
      </c>
      <c r="J68" s="19">
        <f t="shared" si="4"/>
        <v>0</v>
      </c>
      <c r="K68" s="19">
        <f t="shared" si="5"/>
        <v>0</v>
      </c>
      <c r="L68" s="19">
        <f t="shared" si="6"/>
        <v>0</v>
      </c>
      <c r="M68" s="19"/>
    </row>
    <row r="69" spans="1:13" ht="31.5">
      <c r="A69" s="89" t="s">
        <v>73</v>
      </c>
      <c r="B69" s="91" t="s">
        <v>74</v>
      </c>
      <c r="C69" s="54" t="s">
        <v>20</v>
      </c>
      <c r="D69" s="15" t="s">
        <v>21</v>
      </c>
      <c r="E69" s="10">
        <v>0.4</v>
      </c>
      <c r="F69" s="10"/>
      <c r="G69" s="10"/>
      <c r="H69" s="10">
        <v>3</v>
      </c>
      <c r="I69" s="10">
        <f t="shared" si="3"/>
        <v>3</v>
      </c>
      <c r="J69" s="10"/>
      <c r="K69" s="10"/>
      <c r="L69" s="10">
        <f t="shared" si="6"/>
        <v>2.6</v>
      </c>
      <c r="M69" s="10">
        <f t="shared" si="7"/>
        <v>750</v>
      </c>
    </row>
    <row r="70" spans="1:13" ht="15.75" hidden="1">
      <c r="A70" s="93"/>
      <c r="B70" s="95"/>
      <c r="C70" s="54" t="s">
        <v>28</v>
      </c>
      <c r="D70" s="13" t="s">
        <v>29</v>
      </c>
      <c r="E70" s="10">
        <f>E71</f>
        <v>0</v>
      </c>
      <c r="F70" s="10">
        <f>F71</f>
        <v>0</v>
      </c>
      <c r="G70" s="10">
        <f>G71</f>
        <v>0</v>
      </c>
      <c r="H70" s="10">
        <f>H71</f>
        <v>0</v>
      </c>
      <c r="I70" s="10">
        <f t="shared" si="3"/>
        <v>0</v>
      </c>
      <c r="J70" s="10" t="e">
        <f t="shared" si="4"/>
        <v>#DIV/0!</v>
      </c>
      <c r="K70" s="10" t="e">
        <f t="shared" si="5"/>
        <v>#DIV/0!</v>
      </c>
      <c r="L70" s="10">
        <f t="shared" si="6"/>
        <v>0</v>
      </c>
      <c r="M70" s="10" t="e">
        <f t="shared" si="7"/>
        <v>#DIV/0!</v>
      </c>
    </row>
    <row r="71" spans="1:13" ht="47.25" hidden="1">
      <c r="A71" s="93"/>
      <c r="B71" s="95"/>
      <c r="C71" s="53" t="s">
        <v>32</v>
      </c>
      <c r="D71" s="14" t="s">
        <v>33</v>
      </c>
      <c r="E71" s="10"/>
      <c r="F71" s="10"/>
      <c r="G71" s="10"/>
      <c r="H71" s="10"/>
      <c r="I71" s="10">
        <f t="shared" si="3"/>
        <v>0</v>
      </c>
      <c r="J71" s="10" t="e">
        <f t="shared" si="4"/>
        <v>#DIV/0!</v>
      </c>
      <c r="K71" s="10" t="e">
        <f t="shared" si="5"/>
        <v>#DIV/0!</v>
      </c>
      <c r="L71" s="10">
        <f t="shared" si="6"/>
        <v>0</v>
      </c>
      <c r="M71" s="10" t="e">
        <f t="shared" si="7"/>
        <v>#DIV/0!</v>
      </c>
    </row>
    <row r="72" spans="1:13" ht="15.75" hidden="1">
      <c r="A72" s="93"/>
      <c r="B72" s="95"/>
      <c r="C72" s="54" t="s">
        <v>34</v>
      </c>
      <c r="D72" s="13" t="s">
        <v>35</v>
      </c>
      <c r="E72" s="10"/>
      <c r="F72" s="10"/>
      <c r="G72" s="10"/>
      <c r="H72" s="10"/>
      <c r="I72" s="10">
        <f t="shared" si="3"/>
        <v>0</v>
      </c>
      <c r="J72" s="10" t="e">
        <f t="shared" si="4"/>
        <v>#DIV/0!</v>
      </c>
      <c r="K72" s="10" t="e">
        <f t="shared" si="5"/>
        <v>#DIV/0!</v>
      </c>
      <c r="L72" s="10">
        <f t="shared" si="6"/>
        <v>0</v>
      </c>
      <c r="M72" s="10" t="e">
        <f t="shared" si="7"/>
        <v>#DIV/0!</v>
      </c>
    </row>
    <row r="73" spans="1:13" ht="15.75">
      <c r="A73" s="93"/>
      <c r="B73" s="95"/>
      <c r="C73" s="54" t="s">
        <v>41</v>
      </c>
      <c r="D73" s="13" t="s">
        <v>42</v>
      </c>
      <c r="E73" s="10"/>
      <c r="F73" s="10">
        <v>25</v>
      </c>
      <c r="G73" s="10">
        <v>6.7</v>
      </c>
      <c r="H73" s="10">
        <v>2.5</v>
      </c>
      <c r="I73" s="10">
        <f t="shared" si="3"/>
        <v>-4.2</v>
      </c>
      <c r="J73" s="10">
        <f t="shared" si="4"/>
        <v>37.31343283582089</v>
      </c>
      <c r="K73" s="10">
        <f t="shared" si="5"/>
        <v>10</v>
      </c>
      <c r="L73" s="10">
        <f t="shared" si="6"/>
        <v>2.5</v>
      </c>
      <c r="M73" s="10"/>
    </row>
    <row r="74" spans="1:13" s="20" customFormat="1" ht="15.75">
      <c r="A74" s="93"/>
      <c r="B74" s="95"/>
      <c r="C74" s="50"/>
      <c r="D74" s="18" t="s">
        <v>44</v>
      </c>
      <c r="E74" s="19">
        <f>SUM(E69:E70,E72:E73)</f>
        <v>0.4</v>
      </c>
      <c r="F74" s="19">
        <f>SUM(F69:F70,F72:F73)</f>
        <v>25</v>
      </c>
      <c r="G74" s="19">
        <f>SUM(G69:G70,G72:G73)</f>
        <v>6.7</v>
      </c>
      <c r="H74" s="19">
        <f>SUM(H69:H70,H72:H73)</f>
        <v>5.5</v>
      </c>
      <c r="I74" s="19">
        <f t="shared" si="3"/>
        <v>-1.2000000000000002</v>
      </c>
      <c r="J74" s="19">
        <f t="shared" si="4"/>
        <v>82.08955223880596</v>
      </c>
      <c r="K74" s="19">
        <f t="shared" si="5"/>
        <v>22</v>
      </c>
      <c r="L74" s="19">
        <f t="shared" si="6"/>
        <v>5.1</v>
      </c>
      <c r="M74" s="19">
        <f t="shared" si="7"/>
        <v>1375</v>
      </c>
    </row>
    <row r="75" spans="1:13" ht="15.75">
      <c r="A75" s="93"/>
      <c r="B75" s="95"/>
      <c r="C75" s="54" t="s">
        <v>75</v>
      </c>
      <c r="D75" s="13" t="s">
        <v>76</v>
      </c>
      <c r="E75" s="10">
        <v>5081.4</v>
      </c>
      <c r="F75" s="10">
        <v>11611.7</v>
      </c>
      <c r="G75" s="10">
        <v>4876.8</v>
      </c>
      <c r="H75" s="10">
        <v>6325.9</v>
      </c>
      <c r="I75" s="10">
        <f t="shared" si="3"/>
        <v>1449.0999999999995</v>
      </c>
      <c r="J75" s="10">
        <f t="shared" si="4"/>
        <v>129.71415682414698</v>
      </c>
      <c r="K75" s="10">
        <f t="shared" si="5"/>
        <v>54.47867237355425</v>
      </c>
      <c r="L75" s="10">
        <f t="shared" si="6"/>
        <v>1244.5</v>
      </c>
      <c r="M75" s="10">
        <f t="shared" si="7"/>
        <v>124.49128193017674</v>
      </c>
    </row>
    <row r="76" spans="1:13" ht="15.75">
      <c r="A76" s="93"/>
      <c r="B76" s="95"/>
      <c r="C76" s="54" t="s">
        <v>28</v>
      </c>
      <c r="D76" s="13" t="s">
        <v>29</v>
      </c>
      <c r="E76" s="10">
        <f>SUM(E77:E83)</f>
        <v>3802.1</v>
      </c>
      <c r="F76" s="10">
        <f>SUM(F77:F83)</f>
        <v>9233.6</v>
      </c>
      <c r="G76" s="10">
        <f>SUM(G77:G83)</f>
        <v>2063.6</v>
      </c>
      <c r="H76" s="10">
        <f>SUM(H77:H83)</f>
        <v>3718.2</v>
      </c>
      <c r="I76" s="10">
        <f t="shared" si="3"/>
        <v>1654.6</v>
      </c>
      <c r="J76" s="10">
        <f t="shared" si="4"/>
        <v>180.18026749370034</v>
      </c>
      <c r="K76" s="10">
        <f t="shared" si="5"/>
        <v>40.26815110032923</v>
      </c>
      <c r="L76" s="10">
        <f t="shared" si="6"/>
        <v>-83.90000000000009</v>
      </c>
      <c r="M76" s="10">
        <f t="shared" si="7"/>
        <v>97.79332474159017</v>
      </c>
    </row>
    <row r="77" spans="1:13" s="20" customFormat="1" ht="31.5" hidden="1">
      <c r="A77" s="93"/>
      <c r="B77" s="95"/>
      <c r="C77" s="53" t="s">
        <v>77</v>
      </c>
      <c r="D77" s="14" t="s">
        <v>78</v>
      </c>
      <c r="E77" s="10">
        <v>441.9</v>
      </c>
      <c r="F77" s="10">
        <v>1400</v>
      </c>
      <c r="G77" s="10">
        <v>322</v>
      </c>
      <c r="H77" s="10">
        <v>347.6</v>
      </c>
      <c r="I77" s="10">
        <f t="shared" si="3"/>
        <v>25.600000000000023</v>
      </c>
      <c r="J77" s="10">
        <f t="shared" si="4"/>
        <v>107.95031055900621</v>
      </c>
      <c r="K77" s="10">
        <f t="shared" si="5"/>
        <v>24.82857142857143</v>
      </c>
      <c r="L77" s="10">
        <f t="shared" si="6"/>
        <v>-94.29999999999995</v>
      </c>
      <c r="M77" s="10">
        <f t="shared" si="7"/>
        <v>78.6603303914913</v>
      </c>
    </row>
    <row r="78" spans="1:13" s="20" customFormat="1" ht="47.25" hidden="1">
      <c r="A78" s="93"/>
      <c r="B78" s="95"/>
      <c r="C78" s="53" t="s">
        <v>79</v>
      </c>
      <c r="D78" s="14" t="s">
        <v>80</v>
      </c>
      <c r="E78" s="10">
        <v>1419.2</v>
      </c>
      <c r="F78" s="10">
        <v>1100</v>
      </c>
      <c r="G78" s="10">
        <v>264</v>
      </c>
      <c r="H78" s="10">
        <v>377.9</v>
      </c>
      <c r="I78" s="10">
        <f t="shared" si="3"/>
        <v>113.89999999999998</v>
      </c>
      <c r="J78" s="10">
        <f t="shared" si="4"/>
        <v>143.14393939393938</v>
      </c>
      <c r="K78" s="10">
        <f t="shared" si="5"/>
        <v>34.35454545454545</v>
      </c>
      <c r="L78" s="10">
        <f t="shared" si="6"/>
        <v>-1041.3000000000002</v>
      </c>
      <c r="M78" s="10">
        <f t="shared" si="7"/>
        <v>26.62767756482525</v>
      </c>
    </row>
    <row r="79" spans="1:13" s="20" customFormat="1" ht="31.5" hidden="1">
      <c r="A79" s="93"/>
      <c r="B79" s="95"/>
      <c r="C79" s="53" t="s">
        <v>81</v>
      </c>
      <c r="D79" s="14" t="s">
        <v>82</v>
      </c>
      <c r="E79" s="10"/>
      <c r="F79" s="10"/>
      <c r="G79" s="10"/>
      <c r="H79" s="10"/>
      <c r="I79" s="10">
        <f t="shared" si="3"/>
        <v>0</v>
      </c>
      <c r="J79" s="10" t="e">
        <f t="shared" si="4"/>
        <v>#DIV/0!</v>
      </c>
      <c r="K79" s="10" t="e">
        <f t="shared" si="5"/>
        <v>#DIV/0!</v>
      </c>
      <c r="L79" s="10">
        <f t="shared" si="6"/>
        <v>0</v>
      </c>
      <c r="M79" s="10" t="e">
        <f t="shared" si="7"/>
        <v>#DIV/0!</v>
      </c>
    </row>
    <row r="80" spans="1:13" s="20" customFormat="1" ht="31.5" hidden="1">
      <c r="A80" s="93"/>
      <c r="B80" s="95"/>
      <c r="C80" s="53" t="s">
        <v>83</v>
      </c>
      <c r="D80" s="14" t="s">
        <v>84</v>
      </c>
      <c r="E80" s="10">
        <v>877.4</v>
      </c>
      <c r="F80" s="10">
        <v>3553.3</v>
      </c>
      <c r="G80" s="10">
        <v>746.2</v>
      </c>
      <c r="H80" s="10">
        <v>965</v>
      </c>
      <c r="I80" s="10">
        <f t="shared" si="3"/>
        <v>218.79999999999995</v>
      </c>
      <c r="J80" s="10">
        <f t="shared" si="4"/>
        <v>129.32189761458054</v>
      </c>
      <c r="K80" s="10">
        <f t="shared" si="5"/>
        <v>27.157853263163815</v>
      </c>
      <c r="L80" s="10">
        <f t="shared" si="6"/>
        <v>87.60000000000002</v>
      </c>
      <c r="M80" s="10">
        <f t="shared" si="7"/>
        <v>109.9840437656713</v>
      </c>
    </row>
    <row r="81" spans="1:13" s="20" customFormat="1" ht="31.5" hidden="1">
      <c r="A81" s="93"/>
      <c r="B81" s="95"/>
      <c r="C81" s="53" t="s">
        <v>85</v>
      </c>
      <c r="D81" s="14" t="s">
        <v>86</v>
      </c>
      <c r="E81" s="10"/>
      <c r="F81" s="10"/>
      <c r="G81" s="10"/>
      <c r="H81" s="10"/>
      <c r="I81" s="10">
        <f t="shared" si="3"/>
        <v>0</v>
      </c>
      <c r="J81" s="10" t="e">
        <f t="shared" si="4"/>
        <v>#DIV/0!</v>
      </c>
      <c r="K81" s="10" t="e">
        <f t="shared" si="5"/>
        <v>#DIV/0!</v>
      </c>
      <c r="L81" s="10">
        <f t="shared" si="6"/>
        <v>0</v>
      </c>
      <c r="M81" s="10" t="e">
        <f t="shared" si="7"/>
        <v>#DIV/0!</v>
      </c>
    </row>
    <row r="82" spans="1:13" s="20" customFormat="1" ht="31.5" hidden="1">
      <c r="A82" s="93"/>
      <c r="B82" s="95"/>
      <c r="C82" s="53" t="s">
        <v>87</v>
      </c>
      <c r="D82" s="14" t="s">
        <v>88</v>
      </c>
      <c r="E82" s="10"/>
      <c r="F82" s="10"/>
      <c r="G82" s="10"/>
      <c r="H82" s="10"/>
      <c r="I82" s="10">
        <f t="shared" si="3"/>
        <v>0</v>
      </c>
      <c r="J82" s="10" t="e">
        <f t="shared" si="4"/>
        <v>#DIV/0!</v>
      </c>
      <c r="K82" s="10" t="e">
        <f t="shared" si="5"/>
        <v>#DIV/0!</v>
      </c>
      <c r="L82" s="10">
        <f t="shared" si="6"/>
        <v>0</v>
      </c>
      <c r="M82" s="10" t="e">
        <f t="shared" si="7"/>
        <v>#DIV/0!</v>
      </c>
    </row>
    <row r="83" spans="1:13" ht="47.25" hidden="1">
      <c r="A83" s="93"/>
      <c r="B83" s="95"/>
      <c r="C83" s="53" t="s">
        <v>32</v>
      </c>
      <c r="D83" s="14" t="s">
        <v>33</v>
      </c>
      <c r="E83" s="10">
        <v>1063.6</v>
      </c>
      <c r="F83" s="10">
        <v>3180.3</v>
      </c>
      <c r="G83" s="10">
        <v>731.4</v>
      </c>
      <c r="H83" s="10">
        <v>2027.7</v>
      </c>
      <c r="I83" s="10">
        <f t="shared" si="3"/>
        <v>1296.3000000000002</v>
      </c>
      <c r="J83" s="10">
        <f t="shared" si="4"/>
        <v>277.2354388843314</v>
      </c>
      <c r="K83" s="10">
        <f t="shared" si="5"/>
        <v>63.75813602490331</v>
      </c>
      <c r="L83" s="10">
        <f t="shared" si="6"/>
        <v>964.1000000000001</v>
      </c>
      <c r="M83" s="10">
        <f t="shared" si="7"/>
        <v>190.64497931553217</v>
      </c>
    </row>
    <row r="84" spans="1:13" s="20" customFormat="1" ht="15.75">
      <c r="A84" s="93"/>
      <c r="B84" s="95"/>
      <c r="C84" s="56"/>
      <c r="D84" s="18" t="s">
        <v>47</v>
      </c>
      <c r="E84" s="19">
        <f>SUM(E75:E76)</f>
        <v>8883.5</v>
      </c>
      <c r="F84" s="19">
        <f>SUM(F75:F76)</f>
        <v>20845.300000000003</v>
      </c>
      <c r="G84" s="19">
        <f>SUM(G75:G76)</f>
        <v>6940.4</v>
      </c>
      <c r="H84" s="19">
        <f>SUM(H75:H76)</f>
        <v>10044.099999999999</v>
      </c>
      <c r="I84" s="19">
        <f t="shared" si="3"/>
        <v>3103.699999999999</v>
      </c>
      <c r="J84" s="19">
        <f t="shared" si="4"/>
        <v>144.71932453460894</v>
      </c>
      <c r="K84" s="19">
        <f t="shared" si="5"/>
        <v>48.1840031086144</v>
      </c>
      <c r="L84" s="19">
        <f t="shared" si="6"/>
        <v>1160.5999999999985</v>
      </c>
      <c r="M84" s="19">
        <f t="shared" si="7"/>
        <v>113.06467045646423</v>
      </c>
    </row>
    <row r="85" spans="1:13" s="20" customFormat="1" ht="15.75">
      <c r="A85" s="96"/>
      <c r="B85" s="97"/>
      <c r="C85" s="56"/>
      <c r="D85" s="18" t="s">
        <v>67</v>
      </c>
      <c r="E85" s="19">
        <f>E74+E84</f>
        <v>8883.9</v>
      </c>
      <c r="F85" s="19">
        <f>F74+F84</f>
        <v>20870.300000000003</v>
      </c>
      <c r="G85" s="19">
        <f>G74+G84</f>
        <v>6947.099999999999</v>
      </c>
      <c r="H85" s="19">
        <f>H74+H84</f>
        <v>10049.599999999999</v>
      </c>
      <c r="I85" s="19">
        <f t="shared" si="3"/>
        <v>3102.499999999999</v>
      </c>
      <c r="J85" s="19">
        <f t="shared" si="4"/>
        <v>144.6589224280635</v>
      </c>
      <c r="K85" s="19">
        <f t="shared" si="5"/>
        <v>48.15263795920517</v>
      </c>
      <c r="L85" s="19">
        <f t="shared" si="6"/>
        <v>1165.699999999999</v>
      </c>
      <c r="M85" s="19">
        <f t="shared" si="7"/>
        <v>113.1214894359459</v>
      </c>
    </row>
    <row r="86" spans="1:13" ht="15.75">
      <c r="A86" s="89" t="s">
        <v>89</v>
      </c>
      <c r="B86" s="91" t="s">
        <v>90</v>
      </c>
      <c r="C86" s="54" t="s">
        <v>14</v>
      </c>
      <c r="D86" s="12" t="s">
        <v>15</v>
      </c>
      <c r="E86" s="25"/>
      <c r="F86" s="25"/>
      <c r="G86" s="25"/>
      <c r="H86" s="25">
        <v>3397.6</v>
      </c>
      <c r="I86" s="10">
        <f t="shared" si="3"/>
        <v>3397.6</v>
      </c>
      <c r="J86" s="10"/>
      <c r="K86" s="10"/>
      <c r="L86" s="10">
        <f t="shared" si="6"/>
        <v>3397.6</v>
      </c>
      <c r="M86" s="10"/>
    </row>
    <row r="87" spans="1:13" ht="31.5">
      <c r="A87" s="93"/>
      <c r="B87" s="95"/>
      <c r="C87" s="54" t="s">
        <v>20</v>
      </c>
      <c r="D87" s="15" t="s">
        <v>21</v>
      </c>
      <c r="E87" s="25">
        <v>147.5</v>
      </c>
      <c r="F87" s="25"/>
      <c r="G87" s="25"/>
      <c r="H87" s="25">
        <v>353.3</v>
      </c>
      <c r="I87" s="10">
        <f t="shared" si="3"/>
        <v>353.3</v>
      </c>
      <c r="J87" s="10"/>
      <c r="K87" s="10"/>
      <c r="L87" s="10">
        <f t="shared" si="6"/>
        <v>205.8</v>
      </c>
      <c r="M87" s="10">
        <f t="shared" si="7"/>
        <v>239.5254237288136</v>
      </c>
    </row>
    <row r="88" spans="1:13" ht="86.25" customHeight="1">
      <c r="A88" s="93"/>
      <c r="B88" s="95"/>
      <c r="C88" s="53" t="s">
        <v>22</v>
      </c>
      <c r="D88" s="16" t="s">
        <v>23</v>
      </c>
      <c r="E88" s="25">
        <v>17.2</v>
      </c>
      <c r="F88" s="25"/>
      <c r="G88" s="25"/>
      <c r="H88" s="25">
        <v>30.1</v>
      </c>
      <c r="I88" s="10">
        <f t="shared" si="3"/>
        <v>30.1</v>
      </c>
      <c r="J88" s="10"/>
      <c r="K88" s="10"/>
      <c r="L88" s="10">
        <f t="shared" si="6"/>
        <v>12.900000000000002</v>
      </c>
      <c r="M88" s="10">
        <f t="shared" si="7"/>
        <v>175.00000000000003</v>
      </c>
    </row>
    <row r="89" spans="1:13" ht="15.75">
      <c r="A89" s="93"/>
      <c r="B89" s="95"/>
      <c r="C89" s="54" t="s">
        <v>28</v>
      </c>
      <c r="D89" s="13" t="s">
        <v>29</v>
      </c>
      <c r="E89" s="10">
        <f>E90</f>
        <v>517.2</v>
      </c>
      <c r="F89" s="10">
        <f>F90</f>
        <v>0</v>
      </c>
      <c r="G89" s="10">
        <f>G90</f>
        <v>0</v>
      </c>
      <c r="H89" s="10">
        <f>H90</f>
        <v>86.2</v>
      </c>
      <c r="I89" s="10">
        <f t="shared" si="3"/>
        <v>86.2</v>
      </c>
      <c r="J89" s="10"/>
      <c r="K89" s="10"/>
      <c r="L89" s="10">
        <f t="shared" si="6"/>
        <v>-431.00000000000006</v>
      </c>
      <c r="M89" s="10">
        <f t="shared" si="7"/>
        <v>16.666666666666664</v>
      </c>
    </row>
    <row r="90" spans="1:13" ht="47.25" hidden="1">
      <c r="A90" s="93"/>
      <c r="B90" s="95"/>
      <c r="C90" s="53" t="s">
        <v>32</v>
      </c>
      <c r="D90" s="14" t="s">
        <v>33</v>
      </c>
      <c r="E90" s="10">
        <v>517.2</v>
      </c>
      <c r="F90" s="10"/>
      <c r="G90" s="10"/>
      <c r="H90" s="10">
        <v>86.2</v>
      </c>
      <c r="I90" s="10">
        <f t="shared" si="3"/>
        <v>86.2</v>
      </c>
      <c r="J90" s="10"/>
      <c r="K90" s="10"/>
      <c r="L90" s="10">
        <f t="shared" si="6"/>
        <v>-431.00000000000006</v>
      </c>
      <c r="M90" s="10">
        <f t="shared" si="7"/>
        <v>16.666666666666664</v>
      </c>
    </row>
    <row r="91" spans="1:13" ht="15.75">
      <c r="A91" s="93"/>
      <c r="B91" s="95"/>
      <c r="C91" s="54" t="s">
        <v>34</v>
      </c>
      <c r="D91" s="13" t="s">
        <v>35</v>
      </c>
      <c r="E91" s="25">
        <v>3.6</v>
      </c>
      <c r="F91" s="25"/>
      <c r="G91" s="25"/>
      <c r="H91" s="25"/>
      <c r="I91" s="10">
        <f t="shared" si="3"/>
        <v>0</v>
      </c>
      <c r="J91" s="10"/>
      <c r="K91" s="10"/>
      <c r="L91" s="10">
        <f t="shared" si="6"/>
        <v>-3.6</v>
      </c>
      <c r="M91" s="10">
        <f t="shared" si="7"/>
        <v>0</v>
      </c>
    </row>
    <row r="92" spans="1:13" ht="15.75">
      <c r="A92" s="93"/>
      <c r="B92" s="95"/>
      <c r="C92" s="54" t="s">
        <v>36</v>
      </c>
      <c r="D92" s="13" t="s">
        <v>37</v>
      </c>
      <c r="E92" s="25">
        <v>1008.5</v>
      </c>
      <c r="F92" s="25"/>
      <c r="G92" s="25"/>
      <c r="H92" s="25"/>
      <c r="I92" s="10">
        <f t="shared" si="3"/>
        <v>0</v>
      </c>
      <c r="J92" s="10"/>
      <c r="K92" s="10"/>
      <c r="L92" s="10">
        <f t="shared" si="6"/>
        <v>-1008.5</v>
      </c>
      <c r="M92" s="10">
        <f t="shared" si="7"/>
        <v>0</v>
      </c>
    </row>
    <row r="93" spans="1:13" ht="15.75">
      <c r="A93" s="93"/>
      <c r="B93" s="95"/>
      <c r="C93" s="54" t="s">
        <v>39</v>
      </c>
      <c r="D93" s="13" t="s">
        <v>40</v>
      </c>
      <c r="E93" s="25">
        <v>61244.7</v>
      </c>
      <c r="F93" s="25">
        <f>70384.3+43159.3</f>
        <v>113543.6</v>
      </c>
      <c r="G93" s="25">
        <v>43266.5</v>
      </c>
      <c r="H93" s="25">
        <v>2000</v>
      </c>
      <c r="I93" s="10">
        <f aca="true" t="shared" si="8" ref="I93:I156">H93-G93</f>
        <v>-41266.5</v>
      </c>
      <c r="J93" s="10">
        <f>H93/G93*100</f>
        <v>4.622513954213999</v>
      </c>
      <c r="K93" s="10">
        <f>H93/F93*100</f>
        <v>1.7614378969840658</v>
      </c>
      <c r="L93" s="10">
        <f aca="true" t="shared" si="9" ref="L93:L156">H93-E93</f>
        <v>-59244.7</v>
      </c>
      <c r="M93" s="10">
        <f aca="true" t="shared" si="10" ref="M93:M156">H93/E93*100</f>
        <v>3.265588695838171</v>
      </c>
    </row>
    <row r="94" spans="1:13" ht="15.75">
      <c r="A94" s="93"/>
      <c r="B94" s="95"/>
      <c r="C94" s="54" t="s">
        <v>41</v>
      </c>
      <c r="D94" s="13" t="s">
        <v>91</v>
      </c>
      <c r="E94" s="25">
        <v>31780.5</v>
      </c>
      <c r="F94" s="25">
        <v>100629.7</v>
      </c>
      <c r="G94" s="25">
        <v>34051.9</v>
      </c>
      <c r="H94" s="25">
        <v>26454.2</v>
      </c>
      <c r="I94" s="10">
        <f t="shared" si="8"/>
        <v>-7597.700000000001</v>
      </c>
      <c r="J94" s="10">
        <f>H94/G94*100</f>
        <v>77.68788232081029</v>
      </c>
      <c r="K94" s="10">
        <f>H94/F94*100</f>
        <v>26.288660306052787</v>
      </c>
      <c r="L94" s="10">
        <f t="shared" si="9"/>
        <v>-5326.299999999999</v>
      </c>
      <c r="M94" s="10">
        <f t="shared" si="10"/>
        <v>83.24035178804613</v>
      </c>
    </row>
    <row r="95" spans="1:13" ht="15.75">
      <c r="A95" s="93"/>
      <c r="B95" s="95"/>
      <c r="C95" s="54" t="s">
        <v>43</v>
      </c>
      <c r="D95" s="13" t="s">
        <v>38</v>
      </c>
      <c r="E95" s="25">
        <v>-45.9</v>
      </c>
      <c r="F95" s="25"/>
      <c r="G95" s="25"/>
      <c r="H95" s="25">
        <v>-331.5</v>
      </c>
      <c r="I95" s="10">
        <f t="shared" si="8"/>
        <v>-331.5</v>
      </c>
      <c r="J95" s="10"/>
      <c r="K95" s="10"/>
      <c r="L95" s="10">
        <f t="shared" si="9"/>
        <v>-285.6</v>
      </c>
      <c r="M95" s="10">
        <f t="shared" si="10"/>
        <v>722.2222222222223</v>
      </c>
    </row>
    <row r="96" spans="1:13" s="20" customFormat="1" ht="15.75">
      <c r="A96" s="93"/>
      <c r="B96" s="95"/>
      <c r="C96" s="55"/>
      <c r="D96" s="18" t="s">
        <v>44</v>
      </c>
      <c r="E96" s="19">
        <f>SUM(E86:E89,E91:E95)</f>
        <v>94673.3</v>
      </c>
      <c r="F96" s="19">
        <f>SUM(F86:F89,F91:F95)</f>
        <v>214173.3</v>
      </c>
      <c r="G96" s="19">
        <f>SUM(G86:G89,G91:G95)</f>
        <v>77318.4</v>
      </c>
      <c r="H96" s="19">
        <f>SUM(H86:H89,H91:H95)</f>
        <v>31989.9</v>
      </c>
      <c r="I96" s="19">
        <f t="shared" si="8"/>
        <v>-45328.49999999999</v>
      </c>
      <c r="J96" s="19">
        <f>H96/G96*100</f>
        <v>41.37423950831886</v>
      </c>
      <c r="K96" s="19">
        <f>H96/F96*100</f>
        <v>14.936455664641674</v>
      </c>
      <c r="L96" s="19">
        <f t="shared" si="9"/>
        <v>-62683.4</v>
      </c>
      <c r="M96" s="19">
        <f t="shared" si="10"/>
        <v>33.78978022314634</v>
      </c>
    </row>
    <row r="97" spans="1:13" ht="15.75">
      <c r="A97" s="94"/>
      <c r="B97" s="94"/>
      <c r="C97" s="54" t="s">
        <v>28</v>
      </c>
      <c r="D97" s="13" t="s">
        <v>29</v>
      </c>
      <c r="E97" s="10">
        <f>E98</f>
        <v>133</v>
      </c>
      <c r="F97" s="10">
        <f>F98</f>
        <v>600</v>
      </c>
      <c r="G97" s="10">
        <f>G98</f>
        <v>200</v>
      </c>
      <c r="H97" s="10">
        <f>H98</f>
        <v>209</v>
      </c>
      <c r="I97" s="10">
        <f t="shared" si="8"/>
        <v>9</v>
      </c>
      <c r="J97" s="10">
        <f>H97/G97*100</f>
        <v>104.5</v>
      </c>
      <c r="K97" s="10">
        <f>H97/F97*100</f>
        <v>34.833333333333336</v>
      </c>
      <c r="L97" s="10">
        <f t="shared" si="9"/>
        <v>76</v>
      </c>
      <c r="M97" s="10">
        <f t="shared" si="10"/>
        <v>157.14285714285714</v>
      </c>
    </row>
    <row r="98" spans="1:13" ht="47.25">
      <c r="A98" s="94"/>
      <c r="B98" s="94"/>
      <c r="C98" s="53" t="s">
        <v>32</v>
      </c>
      <c r="D98" s="14" t="s">
        <v>33</v>
      </c>
      <c r="E98" s="10">
        <v>133</v>
      </c>
      <c r="F98" s="10">
        <v>600</v>
      </c>
      <c r="G98" s="10">
        <v>200</v>
      </c>
      <c r="H98" s="10">
        <v>209</v>
      </c>
      <c r="I98" s="10">
        <f t="shared" si="8"/>
        <v>9</v>
      </c>
      <c r="J98" s="10">
        <f>H98/G98*100</f>
        <v>104.5</v>
      </c>
      <c r="K98" s="10">
        <f>H98/F98*100</f>
        <v>34.833333333333336</v>
      </c>
      <c r="L98" s="10">
        <f t="shared" si="9"/>
        <v>76</v>
      </c>
      <c r="M98" s="10">
        <f t="shared" si="10"/>
        <v>157.14285714285714</v>
      </c>
    </row>
    <row r="99" spans="1:13" s="20" customFormat="1" ht="15.75">
      <c r="A99" s="94"/>
      <c r="B99" s="94"/>
      <c r="C99" s="55"/>
      <c r="D99" s="18" t="s">
        <v>47</v>
      </c>
      <c r="E99" s="19">
        <f>SUM(E97)</f>
        <v>133</v>
      </c>
      <c r="F99" s="19">
        <f>SUM(F97)</f>
        <v>600</v>
      </c>
      <c r="G99" s="19">
        <f>SUM(G97)</f>
        <v>200</v>
      </c>
      <c r="H99" s="19">
        <f>SUM(H97)</f>
        <v>209</v>
      </c>
      <c r="I99" s="19">
        <f t="shared" si="8"/>
        <v>9</v>
      </c>
      <c r="J99" s="19">
        <f>H99/G99*100</f>
        <v>104.5</v>
      </c>
      <c r="K99" s="19">
        <f>H99/F99*100</f>
        <v>34.833333333333336</v>
      </c>
      <c r="L99" s="19">
        <f t="shared" si="9"/>
        <v>76</v>
      </c>
      <c r="M99" s="19">
        <f t="shared" si="10"/>
        <v>157.14285714285714</v>
      </c>
    </row>
    <row r="100" spans="1:13" s="20" customFormat="1" ht="31.5">
      <c r="A100" s="94"/>
      <c r="B100" s="94"/>
      <c r="C100" s="55"/>
      <c r="D100" s="18" t="s">
        <v>48</v>
      </c>
      <c r="E100" s="19">
        <f>E101-E95</f>
        <v>94852.2</v>
      </c>
      <c r="F100" s="19">
        <f>F101-F95</f>
        <v>214773.3</v>
      </c>
      <c r="G100" s="19">
        <f>G101-G95</f>
        <v>77518.4</v>
      </c>
      <c r="H100" s="19">
        <f>H101-H95</f>
        <v>32530.4</v>
      </c>
      <c r="I100" s="19">
        <f t="shared" si="8"/>
        <v>-44987.99999999999</v>
      </c>
      <c r="J100" s="19">
        <f>H100/G100*100</f>
        <v>41.96474643439493</v>
      </c>
      <c r="K100" s="19">
        <f>H100/F100*100</f>
        <v>15.146389239258326</v>
      </c>
      <c r="L100" s="19">
        <f t="shared" si="9"/>
        <v>-62321.799999999996</v>
      </c>
      <c r="M100" s="19">
        <f t="shared" si="10"/>
        <v>34.2958834903144</v>
      </c>
    </row>
    <row r="101" spans="1:13" s="20" customFormat="1" ht="15.75">
      <c r="A101" s="90"/>
      <c r="B101" s="90"/>
      <c r="C101" s="55"/>
      <c r="D101" s="18" t="s">
        <v>67</v>
      </c>
      <c r="E101" s="19">
        <f>E96+E99</f>
        <v>94806.3</v>
      </c>
      <c r="F101" s="19">
        <f>F96+F99</f>
        <v>214773.3</v>
      </c>
      <c r="G101" s="19">
        <f>G96+G99</f>
        <v>77518.4</v>
      </c>
      <c r="H101" s="19">
        <f>H96+H99</f>
        <v>32198.9</v>
      </c>
      <c r="I101" s="19">
        <f t="shared" si="8"/>
        <v>-45319.49999999999</v>
      </c>
      <c r="J101" s="19">
        <f>H101/G101*100</f>
        <v>41.53710602902021</v>
      </c>
      <c r="K101" s="19">
        <f>H101/F101*100</f>
        <v>14.992040444505905</v>
      </c>
      <c r="L101" s="19">
        <f t="shared" si="9"/>
        <v>-62607.4</v>
      </c>
      <c r="M101" s="19">
        <f t="shared" si="10"/>
        <v>33.96282736484812</v>
      </c>
    </row>
    <row r="102" spans="1:13" s="20" customFormat="1" ht="15.75">
      <c r="A102" s="89" t="s">
        <v>92</v>
      </c>
      <c r="B102" s="91" t="s">
        <v>93</v>
      </c>
      <c r="C102" s="54" t="s">
        <v>14</v>
      </c>
      <c r="D102" s="12" t="s">
        <v>15</v>
      </c>
      <c r="E102" s="10"/>
      <c r="F102" s="19"/>
      <c r="G102" s="19"/>
      <c r="H102" s="10">
        <v>61.8</v>
      </c>
      <c r="I102" s="10">
        <f t="shared" si="8"/>
        <v>61.8</v>
      </c>
      <c r="J102" s="10"/>
      <c r="K102" s="10"/>
      <c r="L102" s="10">
        <f t="shared" si="9"/>
        <v>61.8</v>
      </c>
      <c r="M102" s="10"/>
    </row>
    <row r="103" spans="1:13" s="20" customFormat="1" ht="31.5">
      <c r="A103" s="93"/>
      <c r="B103" s="95"/>
      <c r="C103" s="54" t="s">
        <v>20</v>
      </c>
      <c r="D103" s="15" t="s">
        <v>21</v>
      </c>
      <c r="E103" s="10">
        <v>75</v>
      </c>
      <c r="F103" s="19"/>
      <c r="G103" s="19"/>
      <c r="H103" s="10">
        <v>53.9</v>
      </c>
      <c r="I103" s="10">
        <f t="shared" si="8"/>
        <v>53.9</v>
      </c>
      <c r="J103" s="10"/>
      <c r="K103" s="10"/>
      <c r="L103" s="10">
        <f t="shared" si="9"/>
        <v>-21.1</v>
      </c>
      <c r="M103" s="10">
        <f t="shared" si="10"/>
        <v>71.86666666666667</v>
      </c>
    </row>
    <row r="104" spans="1:13" s="20" customFormat="1" ht="94.5">
      <c r="A104" s="93"/>
      <c r="B104" s="95"/>
      <c r="C104" s="53" t="s">
        <v>22</v>
      </c>
      <c r="D104" s="16" t="s">
        <v>23</v>
      </c>
      <c r="E104" s="10">
        <v>3.5</v>
      </c>
      <c r="F104" s="19"/>
      <c r="G104" s="19"/>
      <c r="H104" s="10">
        <v>11</v>
      </c>
      <c r="I104" s="10">
        <f t="shared" si="8"/>
        <v>11</v>
      </c>
      <c r="J104" s="10"/>
      <c r="K104" s="10"/>
      <c r="L104" s="10">
        <f t="shared" si="9"/>
        <v>7.5</v>
      </c>
      <c r="M104" s="10">
        <f t="shared" si="10"/>
        <v>314.2857142857143</v>
      </c>
    </row>
    <row r="105" spans="1:13" ht="15.75" hidden="1">
      <c r="A105" s="94"/>
      <c r="B105" s="94"/>
      <c r="C105" s="54" t="s">
        <v>28</v>
      </c>
      <c r="D105" s="13" t="s">
        <v>29</v>
      </c>
      <c r="E105" s="10">
        <f>SUM(E106:E107)</f>
        <v>0</v>
      </c>
      <c r="F105" s="10">
        <f>SUM(F106:F107)</f>
        <v>0</v>
      </c>
      <c r="G105" s="10">
        <f>SUM(G106:G107)</f>
        <v>0</v>
      </c>
      <c r="H105" s="10">
        <f>SUM(H106:H107)</f>
        <v>0</v>
      </c>
      <c r="I105" s="10">
        <f t="shared" si="8"/>
        <v>0</v>
      </c>
      <c r="J105" s="10"/>
      <c r="K105" s="10"/>
      <c r="L105" s="10">
        <f t="shared" si="9"/>
        <v>0</v>
      </c>
      <c r="M105" s="10" t="e">
        <f t="shared" si="10"/>
        <v>#DIV/0!</v>
      </c>
    </row>
    <row r="106" spans="1:13" ht="31.5" hidden="1">
      <c r="A106" s="94"/>
      <c r="B106" s="94"/>
      <c r="C106" s="53" t="s">
        <v>52</v>
      </c>
      <c r="D106" s="14" t="s">
        <v>53</v>
      </c>
      <c r="E106" s="10"/>
      <c r="F106" s="10"/>
      <c r="G106" s="10"/>
      <c r="H106" s="10"/>
      <c r="I106" s="10">
        <f t="shared" si="8"/>
        <v>0</v>
      </c>
      <c r="J106" s="10"/>
      <c r="K106" s="10"/>
      <c r="L106" s="10">
        <f t="shared" si="9"/>
        <v>0</v>
      </c>
      <c r="M106" s="10" t="e">
        <f t="shared" si="10"/>
        <v>#DIV/0!</v>
      </c>
    </row>
    <row r="107" spans="1:13" ht="47.25" hidden="1">
      <c r="A107" s="94"/>
      <c r="B107" s="94"/>
      <c r="C107" s="53" t="s">
        <v>32</v>
      </c>
      <c r="D107" s="14" t="s">
        <v>33</v>
      </c>
      <c r="E107" s="10"/>
      <c r="F107" s="10"/>
      <c r="G107" s="10"/>
      <c r="H107" s="10"/>
      <c r="I107" s="10">
        <f t="shared" si="8"/>
        <v>0</v>
      </c>
      <c r="J107" s="10"/>
      <c r="K107" s="10"/>
      <c r="L107" s="10">
        <f t="shared" si="9"/>
        <v>0</v>
      </c>
      <c r="M107" s="10" t="e">
        <f t="shared" si="10"/>
        <v>#DIV/0!</v>
      </c>
    </row>
    <row r="108" spans="1:13" ht="15.75">
      <c r="A108" s="94"/>
      <c r="B108" s="94"/>
      <c r="C108" s="54" t="s">
        <v>34</v>
      </c>
      <c r="D108" s="13" t="s">
        <v>35</v>
      </c>
      <c r="E108" s="10">
        <v>-16.7</v>
      </c>
      <c r="F108" s="10"/>
      <c r="G108" s="10"/>
      <c r="H108" s="10"/>
      <c r="I108" s="10">
        <f t="shared" si="8"/>
        <v>0</v>
      </c>
      <c r="J108" s="10"/>
      <c r="K108" s="10"/>
      <c r="L108" s="10">
        <f t="shared" si="9"/>
        <v>16.7</v>
      </c>
      <c r="M108" s="10">
        <f t="shared" si="10"/>
        <v>0</v>
      </c>
    </row>
    <row r="109" spans="1:13" ht="15.75" hidden="1">
      <c r="A109" s="94"/>
      <c r="B109" s="94"/>
      <c r="C109" s="54" t="s">
        <v>36</v>
      </c>
      <c r="D109" s="13" t="s">
        <v>37</v>
      </c>
      <c r="E109" s="10"/>
      <c r="F109" s="10"/>
      <c r="G109" s="10"/>
      <c r="H109" s="10"/>
      <c r="I109" s="10">
        <f t="shared" si="8"/>
        <v>0</v>
      </c>
      <c r="J109" s="10" t="e">
        <f>H109/G109*100</f>
        <v>#DIV/0!</v>
      </c>
      <c r="K109" s="10" t="e">
        <f>H109/F109*100</f>
        <v>#DIV/0!</v>
      </c>
      <c r="L109" s="10">
        <f t="shared" si="9"/>
        <v>0</v>
      </c>
      <c r="M109" s="10" t="e">
        <f t="shared" si="10"/>
        <v>#DIV/0!</v>
      </c>
    </row>
    <row r="110" spans="1:13" ht="15.75">
      <c r="A110" s="94"/>
      <c r="B110" s="94"/>
      <c r="C110" s="54" t="s">
        <v>39</v>
      </c>
      <c r="D110" s="13" t="s">
        <v>40</v>
      </c>
      <c r="E110" s="10">
        <v>179.3</v>
      </c>
      <c r="F110" s="10">
        <v>803.3</v>
      </c>
      <c r="G110" s="10">
        <v>150.3</v>
      </c>
      <c r="H110" s="10"/>
      <c r="I110" s="10">
        <f t="shared" si="8"/>
        <v>-150.3</v>
      </c>
      <c r="J110" s="10">
        <f>H110/G110*100</f>
        <v>0</v>
      </c>
      <c r="K110" s="10">
        <f>H110/F110*100</f>
        <v>0</v>
      </c>
      <c r="L110" s="10">
        <f t="shared" si="9"/>
        <v>-179.3</v>
      </c>
      <c r="M110" s="10">
        <f t="shared" si="10"/>
        <v>0</v>
      </c>
    </row>
    <row r="111" spans="1:13" ht="15.75">
      <c r="A111" s="94"/>
      <c r="B111" s="94"/>
      <c r="C111" s="54" t="s">
        <v>41</v>
      </c>
      <c r="D111" s="13" t="s">
        <v>91</v>
      </c>
      <c r="E111" s="10"/>
      <c r="F111" s="10">
        <v>300</v>
      </c>
      <c r="G111" s="10">
        <v>80</v>
      </c>
      <c r="H111" s="10"/>
      <c r="I111" s="10">
        <f t="shared" si="8"/>
        <v>-80</v>
      </c>
      <c r="J111" s="10">
        <f>H111/G111*100</f>
        <v>0</v>
      </c>
      <c r="K111" s="10">
        <f>H111/F111*100</f>
        <v>0</v>
      </c>
      <c r="L111" s="10">
        <f t="shared" si="9"/>
        <v>0</v>
      </c>
      <c r="M111" s="10"/>
    </row>
    <row r="112" spans="1:13" ht="15.75">
      <c r="A112" s="94"/>
      <c r="B112" s="94"/>
      <c r="C112" s="54" t="s">
        <v>59</v>
      </c>
      <c r="D112" s="14" t="s">
        <v>60</v>
      </c>
      <c r="E112" s="10"/>
      <c r="F112" s="10">
        <v>2433.9</v>
      </c>
      <c r="G112" s="10"/>
      <c r="H112" s="10"/>
      <c r="I112" s="10">
        <f t="shared" si="8"/>
        <v>0</v>
      </c>
      <c r="J112" s="10"/>
      <c r="K112" s="10">
        <f>H112/F112*100</f>
        <v>0</v>
      </c>
      <c r="L112" s="10">
        <f t="shared" si="9"/>
        <v>0</v>
      </c>
      <c r="M112" s="10"/>
    </row>
    <row r="113" spans="1:13" ht="15.75">
      <c r="A113" s="94"/>
      <c r="B113" s="94"/>
      <c r="C113" s="54" t="s">
        <v>43</v>
      </c>
      <c r="D113" s="13" t="s">
        <v>38</v>
      </c>
      <c r="E113" s="10">
        <v>-2</v>
      </c>
      <c r="F113" s="10"/>
      <c r="G113" s="10"/>
      <c r="H113" s="10">
        <v>-172.4</v>
      </c>
      <c r="I113" s="10">
        <f t="shared" si="8"/>
        <v>-172.4</v>
      </c>
      <c r="J113" s="10"/>
      <c r="K113" s="10"/>
      <c r="L113" s="10">
        <f t="shared" si="9"/>
        <v>-170.4</v>
      </c>
      <c r="M113" s="10">
        <f t="shared" si="10"/>
        <v>8620</v>
      </c>
    </row>
    <row r="114" spans="1:13" s="20" customFormat="1" ht="15.75">
      <c r="A114" s="94"/>
      <c r="B114" s="94"/>
      <c r="C114" s="56"/>
      <c r="D114" s="18" t="s">
        <v>44</v>
      </c>
      <c r="E114" s="19">
        <f>SUM(E102:E105,E108:E113)</f>
        <v>239.10000000000002</v>
      </c>
      <c r="F114" s="19">
        <f>SUM(F102:F105,F108:F113)</f>
        <v>3537.2</v>
      </c>
      <c r="G114" s="19">
        <f>SUM(G102:G105,G108:G113)</f>
        <v>230.3</v>
      </c>
      <c r="H114" s="19">
        <f>SUM(H102:H105,H108:H113)</f>
        <v>-45.70000000000002</v>
      </c>
      <c r="I114" s="19">
        <f t="shared" si="8"/>
        <v>-276</v>
      </c>
      <c r="J114" s="19">
        <f>H114/G114*100</f>
        <v>-19.843682153712557</v>
      </c>
      <c r="K114" s="19">
        <f>H114/F114*100</f>
        <v>-1.2919823589279662</v>
      </c>
      <c r="L114" s="19">
        <f t="shared" si="9"/>
        <v>-284.80000000000007</v>
      </c>
      <c r="M114" s="19">
        <f t="shared" si="10"/>
        <v>-19.1133416980343</v>
      </c>
    </row>
    <row r="115" spans="1:13" ht="15.75">
      <c r="A115" s="94"/>
      <c r="B115" s="94"/>
      <c r="C115" s="54" t="s">
        <v>28</v>
      </c>
      <c r="D115" s="13" t="s">
        <v>29</v>
      </c>
      <c r="E115" s="10">
        <f>E116</f>
        <v>0</v>
      </c>
      <c r="F115" s="10">
        <f>F116</f>
        <v>0</v>
      </c>
      <c r="G115" s="10">
        <f>G116</f>
        <v>0</v>
      </c>
      <c r="H115" s="10">
        <f>H116</f>
        <v>5</v>
      </c>
      <c r="I115" s="10">
        <f t="shared" si="8"/>
        <v>5</v>
      </c>
      <c r="J115" s="10"/>
      <c r="K115" s="10"/>
      <c r="L115" s="10">
        <f t="shared" si="9"/>
        <v>5</v>
      </c>
      <c r="M115" s="10"/>
    </row>
    <row r="116" spans="1:13" ht="47.25" hidden="1">
      <c r="A116" s="94"/>
      <c r="B116" s="94"/>
      <c r="C116" s="53" t="s">
        <v>32</v>
      </c>
      <c r="D116" s="14" t="s">
        <v>33</v>
      </c>
      <c r="E116" s="10"/>
      <c r="F116" s="10"/>
      <c r="G116" s="10"/>
      <c r="H116" s="10">
        <v>5</v>
      </c>
      <c r="I116" s="10">
        <f t="shared" si="8"/>
        <v>5</v>
      </c>
      <c r="J116" s="10"/>
      <c r="K116" s="10"/>
      <c r="L116" s="10">
        <f t="shared" si="9"/>
        <v>5</v>
      </c>
      <c r="M116" s="10"/>
    </row>
    <row r="117" spans="1:13" s="20" customFormat="1" ht="15.75">
      <c r="A117" s="94"/>
      <c r="B117" s="94"/>
      <c r="C117" s="58"/>
      <c r="D117" s="18" t="s">
        <v>47</v>
      </c>
      <c r="E117" s="19">
        <f>E115</f>
        <v>0</v>
      </c>
      <c r="F117" s="19">
        <f>F115</f>
        <v>0</v>
      </c>
      <c r="G117" s="19">
        <f>G115</f>
        <v>0</v>
      </c>
      <c r="H117" s="19">
        <f>H115</f>
        <v>5</v>
      </c>
      <c r="I117" s="19">
        <f t="shared" si="8"/>
        <v>5</v>
      </c>
      <c r="J117" s="19"/>
      <c r="K117" s="19"/>
      <c r="L117" s="19">
        <f t="shared" si="9"/>
        <v>5</v>
      </c>
      <c r="M117" s="19"/>
    </row>
    <row r="118" spans="1:13" s="20" customFormat="1" ht="31.5">
      <c r="A118" s="94"/>
      <c r="B118" s="94"/>
      <c r="C118" s="56"/>
      <c r="D118" s="18" t="s">
        <v>48</v>
      </c>
      <c r="E118" s="19">
        <f>E119-E113</f>
        <v>241.10000000000002</v>
      </c>
      <c r="F118" s="19">
        <f>F119-F113</f>
        <v>3537.2</v>
      </c>
      <c r="G118" s="19">
        <f>G119-G113</f>
        <v>230.3</v>
      </c>
      <c r="H118" s="19">
        <f>H119-H113</f>
        <v>131.7</v>
      </c>
      <c r="I118" s="19">
        <f t="shared" si="8"/>
        <v>-98.60000000000002</v>
      </c>
      <c r="J118" s="19">
        <f>H118/G118*100</f>
        <v>57.18627876682587</v>
      </c>
      <c r="K118" s="19">
        <f>H118/F118*100</f>
        <v>3.7232839534094766</v>
      </c>
      <c r="L118" s="19">
        <f t="shared" si="9"/>
        <v>-109.40000000000003</v>
      </c>
      <c r="M118" s="19">
        <f t="shared" si="10"/>
        <v>54.624637080049766</v>
      </c>
    </row>
    <row r="119" spans="1:13" s="20" customFormat="1" ht="15.75">
      <c r="A119" s="90"/>
      <c r="B119" s="90"/>
      <c r="C119" s="50"/>
      <c r="D119" s="18" t="s">
        <v>67</v>
      </c>
      <c r="E119" s="19">
        <f>E114+E117</f>
        <v>239.10000000000002</v>
      </c>
      <c r="F119" s="19">
        <f>F114+F117</f>
        <v>3537.2</v>
      </c>
      <c r="G119" s="19">
        <f>G114+G117</f>
        <v>230.3</v>
      </c>
      <c r="H119" s="19">
        <f>H114+H117</f>
        <v>-40.70000000000002</v>
      </c>
      <c r="I119" s="19">
        <f t="shared" si="8"/>
        <v>-271</v>
      </c>
      <c r="J119" s="19">
        <f>H119/G119*100</f>
        <v>-17.672600955275733</v>
      </c>
      <c r="K119" s="19">
        <f>H119/F119*100</f>
        <v>-1.1506276150627621</v>
      </c>
      <c r="L119" s="19">
        <f t="shared" si="9"/>
        <v>-279.80000000000007</v>
      </c>
      <c r="M119" s="19">
        <f t="shared" si="10"/>
        <v>-17.022166457549147</v>
      </c>
    </row>
    <row r="120" spans="1:13" s="20" customFormat="1" ht="31.5">
      <c r="A120" s="91">
        <v>926</v>
      </c>
      <c r="B120" s="91" t="s">
        <v>94</v>
      </c>
      <c r="C120" s="54" t="s">
        <v>20</v>
      </c>
      <c r="D120" s="15" t="s">
        <v>21</v>
      </c>
      <c r="E120" s="10">
        <v>21.2</v>
      </c>
      <c r="F120" s="10"/>
      <c r="G120" s="10"/>
      <c r="H120" s="10"/>
      <c r="I120" s="10">
        <f t="shared" si="8"/>
        <v>0</v>
      </c>
      <c r="J120" s="10"/>
      <c r="K120" s="10"/>
      <c r="L120" s="10">
        <f t="shared" si="9"/>
        <v>-21.2</v>
      </c>
      <c r="M120" s="10">
        <f t="shared" si="10"/>
        <v>0</v>
      </c>
    </row>
    <row r="121" spans="1:13" s="20" customFormat="1" ht="15.75">
      <c r="A121" s="95"/>
      <c r="B121" s="95"/>
      <c r="C121" s="54" t="s">
        <v>34</v>
      </c>
      <c r="D121" s="13" t="s">
        <v>35</v>
      </c>
      <c r="E121" s="10">
        <v>-0.8</v>
      </c>
      <c r="F121" s="10"/>
      <c r="G121" s="10"/>
      <c r="H121" s="10"/>
      <c r="I121" s="10">
        <f t="shared" si="8"/>
        <v>0</v>
      </c>
      <c r="J121" s="10"/>
      <c r="K121" s="10"/>
      <c r="L121" s="10">
        <f t="shared" si="9"/>
        <v>0.8</v>
      </c>
      <c r="M121" s="10">
        <f t="shared" si="10"/>
        <v>0</v>
      </c>
    </row>
    <row r="122" spans="1:13" s="20" customFormat="1" ht="15.75">
      <c r="A122" s="95"/>
      <c r="B122" s="95"/>
      <c r="C122" s="54" t="s">
        <v>39</v>
      </c>
      <c r="D122" s="13" t="s">
        <v>40</v>
      </c>
      <c r="E122" s="10"/>
      <c r="F122" s="10">
        <v>14.4</v>
      </c>
      <c r="G122" s="10">
        <v>4.8</v>
      </c>
      <c r="H122" s="10"/>
      <c r="I122" s="10">
        <f t="shared" si="8"/>
        <v>-4.8</v>
      </c>
      <c r="J122" s="10">
        <f>H122/G122*100</f>
        <v>0</v>
      </c>
      <c r="K122" s="10">
        <f>H122/F122*100</f>
        <v>0</v>
      </c>
      <c r="L122" s="10">
        <f t="shared" si="9"/>
        <v>0</v>
      </c>
      <c r="M122" s="10"/>
    </row>
    <row r="123" spans="1:13" s="20" customFormat="1" ht="15.75">
      <c r="A123" s="95"/>
      <c r="B123" s="95"/>
      <c r="C123" s="54" t="s">
        <v>41</v>
      </c>
      <c r="D123" s="13" t="s">
        <v>91</v>
      </c>
      <c r="E123" s="10"/>
      <c r="F123" s="10">
        <v>15</v>
      </c>
      <c r="G123" s="10">
        <v>4</v>
      </c>
      <c r="H123" s="10">
        <v>1.5</v>
      </c>
      <c r="I123" s="10">
        <f t="shared" si="8"/>
        <v>-2.5</v>
      </c>
      <c r="J123" s="10">
        <f>H123/G123*100</f>
        <v>37.5</v>
      </c>
      <c r="K123" s="10">
        <f>H123/F123*100</f>
        <v>10</v>
      </c>
      <c r="L123" s="10">
        <f t="shared" si="9"/>
        <v>1.5</v>
      </c>
      <c r="M123" s="10"/>
    </row>
    <row r="124" spans="1:13" s="20" customFormat="1" ht="15.75">
      <c r="A124" s="97"/>
      <c r="B124" s="97"/>
      <c r="C124" s="50"/>
      <c r="D124" s="18" t="s">
        <v>67</v>
      </c>
      <c r="E124" s="19">
        <f>SUM(E120:E123)</f>
        <v>20.4</v>
      </c>
      <c r="F124" s="19">
        <f>SUM(F120:F123)</f>
        <v>29.4</v>
      </c>
      <c r="G124" s="19">
        <f>SUM(G120:G123)</f>
        <v>8.8</v>
      </c>
      <c r="H124" s="19">
        <f>SUM(H120:H123)</f>
        <v>1.5</v>
      </c>
      <c r="I124" s="19">
        <f t="shared" si="8"/>
        <v>-7.300000000000001</v>
      </c>
      <c r="J124" s="19">
        <f>H124/G124*100</f>
        <v>17.045454545454543</v>
      </c>
      <c r="K124" s="19">
        <f>H124/F124*100</f>
        <v>5.1020408163265305</v>
      </c>
      <c r="L124" s="19">
        <f t="shared" si="9"/>
        <v>-18.9</v>
      </c>
      <c r="M124" s="19">
        <f t="shared" si="10"/>
        <v>7.352941176470589</v>
      </c>
    </row>
    <row r="125" spans="1:13" ht="15.75">
      <c r="A125" s="98" t="s">
        <v>95</v>
      </c>
      <c r="B125" s="74" t="s">
        <v>96</v>
      </c>
      <c r="C125" s="54" t="s">
        <v>14</v>
      </c>
      <c r="D125" s="12" t="s">
        <v>15</v>
      </c>
      <c r="E125" s="25"/>
      <c r="F125" s="25"/>
      <c r="G125" s="25"/>
      <c r="H125" s="25">
        <v>1102.5</v>
      </c>
      <c r="I125" s="10">
        <f t="shared" si="8"/>
        <v>1102.5</v>
      </c>
      <c r="J125" s="10"/>
      <c r="K125" s="10"/>
      <c r="L125" s="10">
        <f t="shared" si="9"/>
        <v>1102.5</v>
      </c>
      <c r="M125" s="10"/>
    </row>
    <row r="126" spans="1:13" ht="31.5">
      <c r="A126" s="98"/>
      <c r="B126" s="74"/>
      <c r="C126" s="54" t="s">
        <v>20</v>
      </c>
      <c r="D126" s="15" t="s">
        <v>21</v>
      </c>
      <c r="E126" s="25">
        <v>3379.5</v>
      </c>
      <c r="F126" s="25"/>
      <c r="G126" s="25"/>
      <c r="H126" s="25">
        <v>1151.5</v>
      </c>
      <c r="I126" s="10">
        <f t="shared" si="8"/>
        <v>1151.5</v>
      </c>
      <c r="J126" s="10"/>
      <c r="K126" s="10"/>
      <c r="L126" s="10">
        <f t="shared" si="9"/>
        <v>-2228</v>
      </c>
      <c r="M126" s="10">
        <f t="shared" si="10"/>
        <v>34.07308773487202</v>
      </c>
    </row>
    <row r="127" spans="1:13" ht="15.75">
      <c r="A127" s="98"/>
      <c r="B127" s="74"/>
      <c r="C127" s="54" t="s">
        <v>28</v>
      </c>
      <c r="D127" s="13" t="s">
        <v>29</v>
      </c>
      <c r="E127" s="25">
        <f>E129+E128</f>
        <v>758.3</v>
      </c>
      <c r="F127" s="25">
        <f>F129+F128</f>
        <v>0</v>
      </c>
      <c r="G127" s="25">
        <f>G129+G128</f>
        <v>0</v>
      </c>
      <c r="H127" s="25">
        <f>H129+H128</f>
        <v>263.4</v>
      </c>
      <c r="I127" s="10">
        <f t="shared" si="8"/>
        <v>263.4</v>
      </c>
      <c r="J127" s="10"/>
      <c r="K127" s="10"/>
      <c r="L127" s="10">
        <f t="shared" si="9"/>
        <v>-494.9</v>
      </c>
      <c r="M127" s="10">
        <f t="shared" si="10"/>
        <v>34.73559277330872</v>
      </c>
    </row>
    <row r="128" spans="1:13" ht="63" hidden="1">
      <c r="A128" s="98"/>
      <c r="B128" s="74"/>
      <c r="C128" s="53" t="s">
        <v>30</v>
      </c>
      <c r="D128" s="17" t="s">
        <v>31</v>
      </c>
      <c r="E128" s="25"/>
      <c r="F128" s="25"/>
      <c r="G128" s="25"/>
      <c r="H128" s="25"/>
      <c r="I128" s="10">
        <f t="shared" si="8"/>
        <v>0</v>
      </c>
      <c r="J128" s="10"/>
      <c r="K128" s="10"/>
      <c r="L128" s="10">
        <f t="shared" si="9"/>
        <v>0</v>
      </c>
      <c r="M128" s="10" t="e">
        <f t="shared" si="10"/>
        <v>#DIV/0!</v>
      </c>
    </row>
    <row r="129" spans="1:13" ht="47.25" hidden="1">
      <c r="A129" s="98"/>
      <c r="B129" s="74"/>
      <c r="C129" s="53" t="s">
        <v>32</v>
      </c>
      <c r="D129" s="14" t="s">
        <v>33</v>
      </c>
      <c r="E129" s="25">
        <v>758.3</v>
      </c>
      <c r="F129" s="25"/>
      <c r="G129" s="25"/>
      <c r="H129" s="25">
        <v>263.4</v>
      </c>
      <c r="I129" s="10">
        <f t="shared" si="8"/>
        <v>263.4</v>
      </c>
      <c r="J129" s="10"/>
      <c r="K129" s="10"/>
      <c r="L129" s="10">
        <f t="shared" si="9"/>
        <v>-494.9</v>
      </c>
      <c r="M129" s="10">
        <f t="shared" si="10"/>
        <v>34.73559277330872</v>
      </c>
    </row>
    <row r="130" spans="1:13" ht="15.75">
      <c r="A130" s="98"/>
      <c r="B130" s="74"/>
      <c r="C130" s="54" t="s">
        <v>34</v>
      </c>
      <c r="D130" s="13" t="s">
        <v>35</v>
      </c>
      <c r="E130" s="25"/>
      <c r="F130" s="25"/>
      <c r="G130" s="25"/>
      <c r="H130" s="25">
        <v>24.8</v>
      </c>
      <c r="I130" s="10">
        <f t="shared" si="8"/>
        <v>24.8</v>
      </c>
      <c r="J130" s="10"/>
      <c r="K130" s="10"/>
      <c r="L130" s="10">
        <f t="shared" si="9"/>
        <v>24.8</v>
      </c>
      <c r="M130" s="10"/>
    </row>
    <row r="131" spans="1:13" ht="15.75" hidden="1">
      <c r="A131" s="98"/>
      <c r="B131" s="74"/>
      <c r="C131" s="54" t="s">
        <v>36</v>
      </c>
      <c r="D131" s="13" t="s">
        <v>37</v>
      </c>
      <c r="E131" s="25"/>
      <c r="F131" s="25"/>
      <c r="G131" s="25"/>
      <c r="H131" s="25"/>
      <c r="I131" s="10">
        <f t="shared" si="8"/>
        <v>0</v>
      </c>
      <c r="J131" s="10" t="e">
        <f>H131/G131*100</f>
        <v>#DIV/0!</v>
      </c>
      <c r="K131" s="10" t="e">
        <f>H131/F131*100</f>
        <v>#DIV/0!</v>
      </c>
      <c r="L131" s="10">
        <f t="shared" si="9"/>
        <v>0</v>
      </c>
      <c r="M131" s="10" t="e">
        <f t="shared" si="10"/>
        <v>#DIV/0!</v>
      </c>
    </row>
    <row r="132" spans="1:13" ht="15.75">
      <c r="A132" s="98"/>
      <c r="B132" s="74"/>
      <c r="C132" s="54" t="s">
        <v>39</v>
      </c>
      <c r="D132" s="13" t="s">
        <v>40</v>
      </c>
      <c r="E132" s="25">
        <v>1684</v>
      </c>
      <c r="F132" s="25">
        <v>201816.4</v>
      </c>
      <c r="G132" s="25">
        <v>10483</v>
      </c>
      <c r="H132" s="25">
        <v>24890.5</v>
      </c>
      <c r="I132" s="10">
        <f t="shared" si="8"/>
        <v>14407.5</v>
      </c>
      <c r="J132" s="10">
        <f>H132/G132*100</f>
        <v>237.43680244204901</v>
      </c>
      <c r="K132" s="10">
        <f>H132/F132*100</f>
        <v>12.333239518691247</v>
      </c>
      <c r="L132" s="10">
        <f t="shared" si="9"/>
        <v>23206.5</v>
      </c>
      <c r="M132" s="10">
        <f t="shared" si="10"/>
        <v>1478.0581947743467</v>
      </c>
    </row>
    <row r="133" spans="1:13" ht="15.75">
      <c r="A133" s="98"/>
      <c r="B133" s="74"/>
      <c r="C133" s="54" t="s">
        <v>41</v>
      </c>
      <c r="D133" s="13" t="s">
        <v>91</v>
      </c>
      <c r="E133" s="25">
        <v>893413.6</v>
      </c>
      <c r="F133" s="25">
        <f>2204174.1+12699.4</f>
        <v>2216873.5</v>
      </c>
      <c r="G133" s="25">
        <v>749511.1</v>
      </c>
      <c r="H133" s="25">
        <v>982394.3</v>
      </c>
      <c r="I133" s="10">
        <f t="shared" si="8"/>
        <v>232883.20000000007</v>
      </c>
      <c r="J133" s="10">
        <f>H133/G133*100</f>
        <v>131.0713477091934</v>
      </c>
      <c r="K133" s="10">
        <f>H133/F133*100</f>
        <v>44.31440494913219</v>
      </c>
      <c r="L133" s="10">
        <f t="shared" si="9"/>
        <v>88980.70000000007</v>
      </c>
      <c r="M133" s="10">
        <f t="shared" si="10"/>
        <v>109.9596312391036</v>
      </c>
    </row>
    <row r="134" spans="1:13" ht="15.75">
      <c r="A134" s="98"/>
      <c r="B134" s="74"/>
      <c r="C134" s="54" t="s">
        <v>59</v>
      </c>
      <c r="D134" s="14" t="s">
        <v>60</v>
      </c>
      <c r="E134" s="25">
        <v>4838.6</v>
      </c>
      <c r="F134" s="25">
        <v>9878.6</v>
      </c>
      <c r="G134" s="25">
        <v>1678.7</v>
      </c>
      <c r="H134" s="25">
        <v>5036.2</v>
      </c>
      <c r="I134" s="10">
        <f t="shared" si="8"/>
        <v>3357.5</v>
      </c>
      <c r="J134" s="10">
        <f>H134/G134*100</f>
        <v>300.0059569905284</v>
      </c>
      <c r="K134" s="10">
        <f>H134/F134*100</f>
        <v>50.98090822586197</v>
      </c>
      <c r="L134" s="10">
        <f t="shared" si="9"/>
        <v>197.59999999999945</v>
      </c>
      <c r="M134" s="10">
        <f t="shared" si="10"/>
        <v>104.08382590005371</v>
      </c>
    </row>
    <row r="135" spans="1:13" ht="15.75">
      <c r="A135" s="98"/>
      <c r="B135" s="74"/>
      <c r="C135" s="54" t="s">
        <v>43</v>
      </c>
      <c r="D135" s="13" t="s">
        <v>38</v>
      </c>
      <c r="E135" s="25">
        <v>-56564.7</v>
      </c>
      <c r="F135" s="25"/>
      <c r="G135" s="25"/>
      <c r="H135" s="25">
        <v>-21421.3</v>
      </c>
      <c r="I135" s="10">
        <f t="shared" si="8"/>
        <v>-21421.3</v>
      </c>
      <c r="J135" s="10"/>
      <c r="K135" s="10"/>
      <c r="L135" s="10">
        <f t="shared" si="9"/>
        <v>35143.399999999994</v>
      </c>
      <c r="M135" s="10">
        <f t="shared" si="10"/>
        <v>37.870438630453265</v>
      </c>
    </row>
    <row r="136" spans="1:13" s="20" customFormat="1" ht="31.5">
      <c r="A136" s="98"/>
      <c r="B136" s="74"/>
      <c r="C136" s="56"/>
      <c r="D136" s="18" t="s">
        <v>48</v>
      </c>
      <c r="E136" s="26">
        <f>E137-E135</f>
        <v>904074</v>
      </c>
      <c r="F136" s="26">
        <f>F137-F135</f>
        <v>2428568.5</v>
      </c>
      <c r="G136" s="26">
        <f>G137-G135</f>
        <v>761672.7999999999</v>
      </c>
      <c r="H136" s="26">
        <f>H137-H135</f>
        <v>1014863.2</v>
      </c>
      <c r="I136" s="19">
        <f t="shared" si="8"/>
        <v>253190.40000000002</v>
      </c>
      <c r="J136" s="19">
        <f>H136/G136*100</f>
        <v>133.24136033215314</v>
      </c>
      <c r="K136" s="19">
        <f>H136/F136*100</f>
        <v>41.78853509793938</v>
      </c>
      <c r="L136" s="19">
        <f t="shared" si="9"/>
        <v>110789.19999999995</v>
      </c>
      <c r="M136" s="19">
        <f t="shared" si="10"/>
        <v>112.25443934899133</v>
      </c>
    </row>
    <row r="137" spans="1:13" s="20" customFormat="1" ht="15.75">
      <c r="A137" s="98"/>
      <c r="B137" s="74"/>
      <c r="C137" s="50"/>
      <c r="D137" s="18" t="s">
        <v>67</v>
      </c>
      <c r="E137" s="19">
        <f>SUM(E125:E127,E130:E135)</f>
        <v>847509.3</v>
      </c>
      <c r="F137" s="19">
        <f>SUM(F125:F127,F130:F135)</f>
        <v>2428568.5</v>
      </c>
      <c r="G137" s="19">
        <f>SUM(G125:G127,G130:G135)</f>
        <v>761672.7999999999</v>
      </c>
      <c r="H137" s="19">
        <f>SUM(H125:H127,H130:H135)</f>
        <v>993441.8999999999</v>
      </c>
      <c r="I137" s="19">
        <f t="shared" si="8"/>
        <v>231769.09999999998</v>
      </c>
      <c r="J137" s="19">
        <f>H137/G137*100</f>
        <v>130.42895847140662</v>
      </c>
      <c r="K137" s="19">
        <f>H137/F137*100</f>
        <v>40.90648050487354</v>
      </c>
      <c r="L137" s="19">
        <f t="shared" si="9"/>
        <v>145932.59999999986</v>
      </c>
      <c r="M137" s="19">
        <f t="shared" si="10"/>
        <v>117.21899688888368</v>
      </c>
    </row>
    <row r="138" spans="1:13" s="20" customFormat="1" ht="31.5">
      <c r="A138" s="89" t="s">
        <v>97</v>
      </c>
      <c r="B138" s="91" t="s">
        <v>98</v>
      </c>
      <c r="C138" s="54" t="s">
        <v>20</v>
      </c>
      <c r="D138" s="15" t="s">
        <v>21</v>
      </c>
      <c r="E138" s="10"/>
      <c r="F138" s="19"/>
      <c r="G138" s="19"/>
      <c r="H138" s="10">
        <v>14.9</v>
      </c>
      <c r="I138" s="10">
        <f t="shared" si="8"/>
        <v>14.9</v>
      </c>
      <c r="J138" s="10"/>
      <c r="K138" s="10"/>
      <c r="L138" s="10">
        <f t="shared" si="9"/>
        <v>14.9</v>
      </c>
      <c r="M138" s="10"/>
    </row>
    <row r="139" spans="1:13" ht="15.75">
      <c r="A139" s="94"/>
      <c r="B139" s="99"/>
      <c r="C139" s="54" t="s">
        <v>28</v>
      </c>
      <c r="D139" s="13" t="s">
        <v>29</v>
      </c>
      <c r="E139" s="10">
        <f>E141+E140</f>
        <v>1</v>
      </c>
      <c r="F139" s="10">
        <f>F141+F140</f>
        <v>0</v>
      </c>
      <c r="G139" s="10">
        <f>G141+G140</f>
        <v>0</v>
      </c>
      <c r="H139" s="10">
        <f>H141+H140</f>
        <v>2.3</v>
      </c>
      <c r="I139" s="10">
        <f t="shared" si="8"/>
        <v>2.3</v>
      </c>
      <c r="J139" s="10"/>
      <c r="K139" s="10"/>
      <c r="L139" s="10">
        <f t="shared" si="9"/>
        <v>1.2999999999999998</v>
      </c>
      <c r="M139" s="10">
        <f t="shared" si="10"/>
        <v>229.99999999999997</v>
      </c>
    </row>
    <row r="140" spans="1:13" ht="63" hidden="1">
      <c r="A140" s="94"/>
      <c r="B140" s="99"/>
      <c r="C140" s="53" t="s">
        <v>30</v>
      </c>
      <c r="D140" s="17" t="s">
        <v>31</v>
      </c>
      <c r="E140" s="10"/>
      <c r="F140" s="10"/>
      <c r="G140" s="10"/>
      <c r="H140" s="10"/>
      <c r="I140" s="10">
        <f t="shared" si="8"/>
        <v>0</v>
      </c>
      <c r="J140" s="10"/>
      <c r="K140" s="10"/>
      <c r="L140" s="10">
        <f t="shared" si="9"/>
        <v>0</v>
      </c>
      <c r="M140" s="10" t="e">
        <f t="shared" si="10"/>
        <v>#DIV/0!</v>
      </c>
    </row>
    <row r="141" spans="1:13" ht="47.25" hidden="1">
      <c r="A141" s="94"/>
      <c r="B141" s="99"/>
      <c r="C141" s="53" t="s">
        <v>32</v>
      </c>
      <c r="D141" s="14" t="s">
        <v>33</v>
      </c>
      <c r="E141" s="10">
        <v>1</v>
      </c>
      <c r="F141" s="10"/>
      <c r="G141" s="10"/>
      <c r="H141" s="10">
        <v>2.3</v>
      </c>
      <c r="I141" s="10">
        <f t="shared" si="8"/>
        <v>2.3</v>
      </c>
      <c r="J141" s="10"/>
      <c r="K141" s="10"/>
      <c r="L141" s="10">
        <f t="shared" si="9"/>
        <v>1.2999999999999998</v>
      </c>
      <c r="M141" s="10">
        <f t="shared" si="10"/>
        <v>229.99999999999997</v>
      </c>
    </row>
    <row r="142" spans="1:13" ht="15.75">
      <c r="A142" s="94"/>
      <c r="B142" s="99"/>
      <c r="C142" s="54" t="s">
        <v>34</v>
      </c>
      <c r="D142" s="13" t="s">
        <v>35</v>
      </c>
      <c r="E142" s="10"/>
      <c r="F142" s="10"/>
      <c r="G142" s="10"/>
      <c r="H142" s="10">
        <v>3.3</v>
      </c>
      <c r="I142" s="10">
        <f t="shared" si="8"/>
        <v>3.3</v>
      </c>
      <c r="J142" s="10"/>
      <c r="K142" s="10"/>
      <c r="L142" s="10">
        <f t="shared" si="9"/>
        <v>3.3</v>
      </c>
      <c r="M142" s="10"/>
    </row>
    <row r="143" spans="1:13" ht="15.75">
      <c r="A143" s="94"/>
      <c r="B143" s="99"/>
      <c r="C143" s="54" t="s">
        <v>36</v>
      </c>
      <c r="D143" s="13" t="s">
        <v>37</v>
      </c>
      <c r="E143" s="10">
        <v>611.3</v>
      </c>
      <c r="F143" s="68">
        <v>836.6</v>
      </c>
      <c r="G143" s="68"/>
      <c r="H143" s="10"/>
      <c r="I143" s="10">
        <f t="shared" si="8"/>
        <v>0</v>
      </c>
      <c r="J143" s="10"/>
      <c r="K143" s="10">
        <f>H143/F143*100</f>
        <v>0</v>
      </c>
      <c r="L143" s="10">
        <f t="shared" si="9"/>
        <v>-611.3</v>
      </c>
      <c r="M143" s="10">
        <f t="shared" si="10"/>
        <v>0</v>
      </c>
    </row>
    <row r="144" spans="1:13" ht="15.75" hidden="1">
      <c r="A144" s="94"/>
      <c r="B144" s="99"/>
      <c r="C144" s="54" t="s">
        <v>39</v>
      </c>
      <c r="D144" s="13" t="s">
        <v>40</v>
      </c>
      <c r="E144" s="28"/>
      <c r="F144" s="10"/>
      <c r="G144" s="10"/>
      <c r="H144" s="10"/>
      <c r="I144" s="10">
        <f t="shared" si="8"/>
        <v>0</v>
      </c>
      <c r="J144" s="10" t="e">
        <f>H144/G144*100</f>
        <v>#DIV/0!</v>
      </c>
      <c r="K144" s="10" t="e">
        <f>H144/F144*100</f>
        <v>#DIV/0!</v>
      </c>
      <c r="L144" s="10">
        <f t="shared" si="9"/>
        <v>0</v>
      </c>
      <c r="M144" s="10" t="e">
        <f t="shared" si="10"/>
        <v>#DIV/0!</v>
      </c>
    </row>
    <row r="145" spans="1:13" ht="15.75">
      <c r="A145" s="94"/>
      <c r="B145" s="99"/>
      <c r="C145" s="54" t="s">
        <v>41</v>
      </c>
      <c r="D145" s="13" t="s">
        <v>91</v>
      </c>
      <c r="E145" s="10">
        <v>1654.1</v>
      </c>
      <c r="F145" s="10">
        <v>3140.9</v>
      </c>
      <c r="G145" s="10">
        <v>953.2</v>
      </c>
      <c r="H145" s="10">
        <v>1412.3</v>
      </c>
      <c r="I145" s="10">
        <f t="shared" si="8"/>
        <v>459.0999999999999</v>
      </c>
      <c r="J145" s="10">
        <f>H145/G145*100</f>
        <v>148.16407889215273</v>
      </c>
      <c r="K145" s="10">
        <f>H145/F145*100</f>
        <v>44.9648190009233</v>
      </c>
      <c r="L145" s="10">
        <f t="shared" si="9"/>
        <v>-241.79999999999995</v>
      </c>
      <c r="M145" s="10">
        <f t="shared" si="10"/>
        <v>85.38177861072487</v>
      </c>
    </row>
    <row r="146" spans="1:13" ht="15.75" hidden="1">
      <c r="A146" s="94"/>
      <c r="B146" s="99"/>
      <c r="C146" s="54" t="s">
        <v>59</v>
      </c>
      <c r="D146" s="14" t="s">
        <v>60</v>
      </c>
      <c r="E146" s="10"/>
      <c r="F146" s="10"/>
      <c r="G146" s="10"/>
      <c r="H146" s="10"/>
      <c r="I146" s="10">
        <f t="shared" si="8"/>
        <v>0</v>
      </c>
      <c r="J146" s="10" t="e">
        <f>H146/G146*100</f>
        <v>#DIV/0!</v>
      </c>
      <c r="K146" s="10" t="e">
        <f>H146/F146*100</f>
        <v>#DIV/0!</v>
      </c>
      <c r="L146" s="10">
        <f t="shared" si="9"/>
        <v>0</v>
      </c>
      <c r="M146" s="10" t="e">
        <f t="shared" si="10"/>
        <v>#DIV/0!</v>
      </c>
    </row>
    <row r="147" spans="1:13" ht="15.75">
      <c r="A147" s="94"/>
      <c r="B147" s="99"/>
      <c r="C147" s="54" t="s">
        <v>43</v>
      </c>
      <c r="D147" s="13" t="s">
        <v>38</v>
      </c>
      <c r="E147" s="10">
        <v>-659.7</v>
      </c>
      <c r="F147" s="10"/>
      <c r="G147" s="10"/>
      <c r="H147" s="10">
        <v>-25.6</v>
      </c>
      <c r="I147" s="10">
        <f t="shared" si="8"/>
        <v>-25.6</v>
      </c>
      <c r="J147" s="10"/>
      <c r="K147" s="10"/>
      <c r="L147" s="10">
        <f t="shared" si="9"/>
        <v>634.1</v>
      </c>
      <c r="M147" s="10">
        <f t="shared" si="10"/>
        <v>3.880551765954222</v>
      </c>
    </row>
    <row r="148" spans="1:13" s="20" customFormat="1" ht="31.5">
      <c r="A148" s="94"/>
      <c r="B148" s="99"/>
      <c r="C148" s="56"/>
      <c r="D148" s="18" t="s">
        <v>48</v>
      </c>
      <c r="E148" s="19">
        <f>E149-E147</f>
        <v>2266.3999999999996</v>
      </c>
      <c r="F148" s="19">
        <f>F149-F147</f>
        <v>3977.5</v>
      </c>
      <c r="G148" s="19">
        <f>G149-G147</f>
        <v>953.2</v>
      </c>
      <c r="H148" s="19">
        <f>H149-H147</f>
        <v>1432.8</v>
      </c>
      <c r="I148" s="19">
        <f t="shared" si="8"/>
        <v>479.5999999999999</v>
      </c>
      <c r="J148" s="19">
        <f>H148/G148*100</f>
        <v>150.31472933277382</v>
      </c>
      <c r="K148" s="19">
        <f>H148/F148*100</f>
        <v>36.022627278441234</v>
      </c>
      <c r="L148" s="19">
        <f t="shared" si="9"/>
        <v>-833.5999999999997</v>
      </c>
      <c r="M148" s="19">
        <f t="shared" si="10"/>
        <v>63.219202259089315</v>
      </c>
    </row>
    <row r="149" spans="1:13" s="20" customFormat="1" ht="15.75">
      <c r="A149" s="90"/>
      <c r="B149" s="100"/>
      <c r="C149" s="62"/>
      <c r="D149" s="18" t="s">
        <v>67</v>
      </c>
      <c r="E149" s="26">
        <f>SUM(E138:E139,E142:E147)</f>
        <v>1606.6999999999996</v>
      </c>
      <c r="F149" s="26">
        <f>SUM(F138:F139,F142:F147)</f>
        <v>3977.5</v>
      </c>
      <c r="G149" s="26">
        <f>SUM(G138:G139,G142:G147)</f>
        <v>953.2</v>
      </c>
      <c r="H149" s="26">
        <f>SUM(H138:H139,H142:H147)</f>
        <v>1407.2</v>
      </c>
      <c r="I149" s="19">
        <f t="shared" si="8"/>
        <v>454</v>
      </c>
      <c r="J149" s="19">
        <f>H149/G149*100</f>
        <v>147.62903902643728</v>
      </c>
      <c r="K149" s="19">
        <f>H149/F149*100</f>
        <v>35.379006913890635</v>
      </c>
      <c r="L149" s="19">
        <f t="shared" si="9"/>
        <v>-199.49999999999955</v>
      </c>
      <c r="M149" s="19">
        <f t="shared" si="10"/>
        <v>87.5832451608888</v>
      </c>
    </row>
    <row r="150" spans="1:13" ht="31.5">
      <c r="A150" s="98" t="s">
        <v>99</v>
      </c>
      <c r="B150" s="74" t="s">
        <v>100</v>
      </c>
      <c r="C150" s="54" t="s">
        <v>20</v>
      </c>
      <c r="D150" s="15" t="s">
        <v>21</v>
      </c>
      <c r="E150" s="10">
        <v>2</v>
      </c>
      <c r="F150" s="10"/>
      <c r="G150" s="10"/>
      <c r="H150" s="10">
        <v>55.6</v>
      </c>
      <c r="I150" s="10">
        <f t="shared" si="8"/>
        <v>55.6</v>
      </c>
      <c r="J150" s="10"/>
      <c r="K150" s="10"/>
      <c r="L150" s="10">
        <f t="shared" si="9"/>
        <v>53.6</v>
      </c>
      <c r="M150" s="10">
        <f t="shared" si="10"/>
        <v>2780</v>
      </c>
    </row>
    <row r="151" spans="1:13" ht="15.75" hidden="1">
      <c r="A151" s="98"/>
      <c r="B151" s="74"/>
      <c r="C151" s="54" t="s">
        <v>101</v>
      </c>
      <c r="D151" s="13" t="s">
        <v>102</v>
      </c>
      <c r="E151" s="10"/>
      <c r="F151" s="10"/>
      <c r="G151" s="10"/>
      <c r="H151" s="10"/>
      <c r="I151" s="10">
        <f t="shared" si="8"/>
        <v>0</v>
      </c>
      <c r="J151" s="10"/>
      <c r="K151" s="10"/>
      <c r="L151" s="10">
        <f t="shared" si="9"/>
        <v>0</v>
      </c>
      <c r="M151" s="10" t="e">
        <f t="shared" si="10"/>
        <v>#DIV/0!</v>
      </c>
    </row>
    <row r="152" spans="1:13" ht="15.75">
      <c r="A152" s="101"/>
      <c r="B152" s="102"/>
      <c r="C152" s="54" t="s">
        <v>28</v>
      </c>
      <c r="D152" s="13" t="s">
        <v>29</v>
      </c>
      <c r="E152" s="10">
        <f>E154+E153</f>
        <v>0</v>
      </c>
      <c r="F152" s="10">
        <f>F154+F153</f>
        <v>0</v>
      </c>
      <c r="G152" s="10">
        <f>G154+G153</f>
        <v>0</v>
      </c>
      <c r="H152" s="10">
        <f>H154+H153</f>
        <v>510</v>
      </c>
      <c r="I152" s="10">
        <f t="shared" si="8"/>
        <v>510</v>
      </c>
      <c r="J152" s="10"/>
      <c r="K152" s="10"/>
      <c r="L152" s="10">
        <f t="shared" si="9"/>
        <v>510</v>
      </c>
      <c r="M152" s="10"/>
    </row>
    <row r="153" spans="1:13" ht="63" hidden="1">
      <c r="A153" s="101"/>
      <c r="B153" s="102"/>
      <c r="C153" s="53" t="s">
        <v>30</v>
      </c>
      <c r="D153" s="17" t="s">
        <v>31</v>
      </c>
      <c r="E153" s="10"/>
      <c r="F153" s="10"/>
      <c r="G153" s="10"/>
      <c r="H153" s="10">
        <v>510</v>
      </c>
      <c r="I153" s="10">
        <f t="shared" si="8"/>
        <v>510</v>
      </c>
      <c r="J153" s="10"/>
      <c r="K153" s="10"/>
      <c r="L153" s="10">
        <f t="shared" si="9"/>
        <v>510</v>
      </c>
      <c r="M153" s="10" t="e">
        <f t="shared" si="10"/>
        <v>#DIV/0!</v>
      </c>
    </row>
    <row r="154" spans="1:13" ht="47.25" hidden="1">
      <c r="A154" s="101"/>
      <c r="B154" s="102"/>
      <c r="C154" s="53" t="s">
        <v>32</v>
      </c>
      <c r="D154" s="14" t="s">
        <v>33</v>
      </c>
      <c r="E154" s="10"/>
      <c r="F154" s="10"/>
      <c r="G154" s="10"/>
      <c r="H154" s="10"/>
      <c r="I154" s="10">
        <f t="shared" si="8"/>
        <v>0</v>
      </c>
      <c r="J154" s="10"/>
      <c r="K154" s="10"/>
      <c r="L154" s="10">
        <f t="shared" si="9"/>
        <v>0</v>
      </c>
      <c r="M154" s="10" t="e">
        <f t="shared" si="10"/>
        <v>#DIV/0!</v>
      </c>
    </row>
    <row r="155" spans="1:13" ht="15.75">
      <c r="A155" s="101"/>
      <c r="B155" s="102"/>
      <c r="C155" s="54" t="s">
        <v>34</v>
      </c>
      <c r="D155" s="13" t="s">
        <v>35</v>
      </c>
      <c r="E155" s="10">
        <v>-2</v>
      </c>
      <c r="F155" s="10"/>
      <c r="G155" s="10"/>
      <c r="H155" s="10"/>
      <c r="I155" s="10">
        <f t="shared" si="8"/>
        <v>0</v>
      </c>
      <c r="J155" s="10"/>
      <c r="K155" s="10"/>
      <c r="L155" s="10">
        <f t="shared" si="9"/>
        <v>2</v>
      </c>
      <c r="M155" s="10">
        <f t="shared" si="10"/>
        <v>0</v>
      </c>
    </row>
    <row r="156" spans="1:13" ht="15.75">
      <c r="A156" s="101"/>
      <c r="B156" s="102"/>
      <c r="C156" s="54" t="s">
        <v>36</v>
      </c>
      <c r="D156" s="13" t="s">
        <v>37</v>
      </c>
      <c r="E156" s="10">
        <v>420.3</v>
      </c>
      <c r="F156" s="10">
        <v>684.9</v>
      </c>
      <c r="G156" s="10"/>
      <c r="H156" s="10"/>
      <c r="I156" s="10">
        <f t="shared" si="8"/>
        <v>0</v>
      </c>
      <c r="J156" s="10"/>
      <c r="K156" s="10">
        <f>H156/F156*100</f>
        <v>0</v>
      </c>
      <c r="L156" s="10">
        <f t="shared" si="9"/>
        <v>-420.3</v>
      </c>
      <c r="M156" s="10">
        <f t="shared" si="10"/>
        <v>0</v>
      </c>
    </row>
    <row r="157" spans="1:13" ht="15.75">
      <c r="A157" s="101"/>
      <c r="B157" s="102"/>
      <c r="C157" s="54" t="s">
        <v>39</v>
      </c>
      <c r="D157" s="13" t="s">
        <v>40</v>
      </c>
      <c r="E157" s="10"/>
      <c r="F157" s="10"/>
      <c r="G157" s="10"/>
      <c r="H157" s="10"/>
      <c r="I157" s="10">
        <f aca="true" t="shared" si="11" ref="I157:I220">H157-G157</f>
        <v>0</v>
      </c>
      <c r="J157" s="10"/>
      <c r="K157" s="10"/>
      <c r="L157" s="10">
        <f aca="true" t="shared" si="12" ref="L157:L220">H157-E157</f>
        <v>0</v>
      </c>
      <c r="M157" s="10"/>
    </row>
    <row r="158" spans="1:13" ht="15.75">
      <c r="A158" s="101"/>
      <c r="B158" s="102"/>
      <c r="C158" s="54" t="s">
        <v>41</v>
      </c>
      <c r="D158" s="13" t="s">
        <v>91</v>
      </c>
      <c r="E158" s="10">
        <v>2428.3</v>
      </c>
      <c r="F158" s="10">
        <f>3800+1252+30</f>
        <v>5082</v>
      </c>
      <c r="G158" s="10">
        <v>1470.6</v>
      </c>
      <c r="H158" s="10">
        <v>2110.5</v>
      </c>
      <c r="I158" s="10">
        <f t="shared" si="11"/>
        <v>639.9000000000001</v>
      </c>
      <c r="J158" s="10">
        <f aca="true" t="shared" si="13" ref="J157:J220">H158/G158*100</f>
        <v>143.51285189718485</v>
      </c>
      <c r="K158" s="10">
        <f aca="true" t="shared" si="14" ref="K157:K220">H158/F158*100</f>
        <v>41.52892561983471</v>
      </c>
      <c r="L158" s="10">
        <f t="shared" si="12"/>
        <v>-317.8000000000002</v>
      </c>
      <c r="M158" s="10">
        <f aca="true" t="shared" si="15" ref="M157:M220">H158/E158*100</f>
        <v>86.91265494378783</v>
      </c>
    </row>
    <row r="159" spans="1:13" ht="15.75" hidden="1">
      <c r="A159" s="101"/>
      <c r="B159" s="102"/>
      <c r="C159" s="54" t="s">
        <v>59</v>
      </c>
      <c r="D159" s="14" t="s">
        <v>60</v>
      </c>
      <c r="E159" s="10"/>
      <c r="F159" s="10"/>
      <c r="G159" s="10"/>
      <c r="H159" s="10"/>
      <c r="I159" s="10">
        <f t="shared" si="11"/>
        <v>0</v>
      </c>
      <c r="J159" s="10" t="e">
        <f t="shared" si="13"/>
        <v>#DIV/0!</v>
      </c>
      <c r="K159" s="10" t="e">
        <f t="shared" si="14"/>
        <v>#DIV/0!</v>
      </c>
      <c r="L159" s="10">
        <f t="shared" si="12"/>
        <v>0</v>
      </c>
      <c r="M159" s="10" t="e">
        <f t="shared" si="15"/>
        <v>#DIV/0!</v>
      </c>
    </row>
    <row r="160" spans="1:13" ht="15.75">
      <c r="A160" s="101"/>
      <c r="B160" s="102"/>
      <c r="C160" s="54" t="s">
        <v>43</v>
      </c>
      <c r="D160" s="13" t="s">
        <v>38</v>
      </c>
      <c r="E160" s="10">
        <v>-679.5</v>
      </c>
      <c r="F160" s="10"/>
      <c r="G160" s="10"/>
      <c r="H160" s="10">
        <v>-244.1</v>
      </c>
      <c r="I160" s="10">
        <f t="shared" si="11"/>
        <v>-244.1</v>
      </c>
      <c r="J160" s="10"/>
      <c r="K160" s="10"/>
      <c r="L160" s="10">
        <f t="shared" si="12"/>
        <v>435.4</v>
      </c>
      <c r="M160" s="10">
        <f t="shared" si="15"/>
        <v>35.923473142016185</v>
      </c>
    </row>
    <row r="161" spans="1:13" s="20" customFormat="1" ht="31.5">
      <c r="A161" s="101"/>
      <c r="B161" s="102"/>
      <c r="C161" s="56"/>
      <c r="D161" s="18" t="s">
        <v>48</v>
      </c>
      <c r="E161" s="19">
        <f>E162-E160</f>
        <v>2848.6000000000004</v>
      </c>
      <c r="F161" s="19">
        <f>F162-F160</f>
        <v>5766.9</v>
      </c>
      <c r="G161" s="19">
        <f>G162-G160</f>
        <v>1470.6</v>
      </c>
      <c r="H161" s="19">
        <f>H162-H160</f>
        <v>2676.1</v>
      </c>
      <c r="I161" s="19">
        <f t="shared" si="11"/>
        <v>1205.5</v>
      </c>
      <c r="J161" s="19">
        <f t="shared" si="13"/>
        <v>181.9733442132463</v>
      </c>
      <c r="K161" s="19">
        <f t="shared" si="14"/>
        <v>46.40448074355373</v>
      </c>
      <c r="L161" s="19">
        <f t="shared" si="12"/>
        <v>-172.50000000000045</v>
      </c>
      <c r="M161" s="19">
        <f t="shared" si="15"/>
        <v>93.94439373727444</v>
      </c>
    </row>
    <row r="162" spans="1:13" s="20" customFormat="1" ht="15.75">
      <c r="A162" s="101"/>
      <c r="B162" s="102"/>
      <c r="C162" s="62"/>
      <c r="D162" s="18" t="s">
        <v>67</v>
      </c>
      <c r="E162" s="26">
        <f>SUM(E150:E152,E155:E160)</f>
        <v>2169.1000000000004</v>
      </c>
      <c r="F162" s="26">
        <f>SUM(F150:F152,F155:F160)</f>
        <v>5766.9</v>
      </c>
      <c r="G162" s="26">
        <f>SUM(G150:G152,G155:G160)</f>
        <v>1470.6</v>
      </c>
      <c r="H162" s="26">
        <f>SUM(H150:H152,H155:H160)</f>
        <v>2432</v>
      </c>
      <c r="I162" s="19">
        <f t="shared" si="11"/>
        <v>961.4000000000001</v>
      </c>
      <c r="J162" s="19">
        <f t="shared" si="13"/>
        <v>165.37467700258398</v>
      </c>
      <c r="K162" s="19">
        <f t="shared" si="14"/>
        <v>42.171704035096845</v>
      </c>
      <c r="L162" s="19">
        <f t="shared" si="12"/>
        <v>262.89999999999964</v>
      </c>
      <c r="M162" s="19">
        <f t="shared" si="15"/>
        <v>112.12023419851549</v>
      </c>
    </row>
    <row r="163" spans="1:13" ht="31.5">
      <c r="A163" s="98" t="s">
        <v>103</v>
      </c>
      <c r="B163" s="74" t="s">
        <v>104</v>
      </c>
      <c r="C163" s="54" t="s">
        <v>20</v>
      </c>
      <c r="D163" s="15" t="s">
        <v>21</v>
      </c>
      <c r="E163" s="10">
        <v>455.9</v>
      </c>
      <c r="F163" s="10"/>
      <c r="G163" s="10"/>
      <c r="H163" s="10">
        <v>3.5</v>
      </c>
      <c r="I163" s="10">
        <f t="shared" si="11"/>
        <v>3.5</v>
      </c>
      <c r="J163" s="10"/>
      <c r="K163" s="10"/>
      <c r="L163" s="10">
        <f t="shared" si="12"/>
        <v>-452.4</v>
      </c>
      <c r="M163" s="10">
        <f t="shared" si="15"/>
        <v>0.7677122175915772</v>
      </c>
    </row>
    <row r="164" spans="1:13" ht="15.75" hidden="1">
      <c r="A164" s="98"/>
      <c r="B164" s="74"/>
      <c r="C164" s="54" t="s">
        <v>101</v>
      </c>
      <c r="D164" s="13" t="s">
        <v>102</v>
      </c>
      <c r="E164" s="10"/>
      <c r="F164" s="10"/>
      <c r="G164" s="10"/>
      <c r="H164" s="10"/>
      <c r="I164" s="10">
        <f t="shared" si="11"/>
        <v>0</v>
      </c>
      <c r="J164" s="10"/>
      <c r="K164" s="10"/>
      <c r="L164" s="10">
        <f t="shared" si="12"/>
        <v>0</v>
      </c>
      <c r="M164" s="10" t="e">
        <f t="shared" si="15"/>
        <v>#DIV/0!</v>
      </c>
    </row>
    <row r="165" spans="1:13" ht="15.75">
      <c r="A165" s="101"/>
      <c r="B165" s="102"/>
      <c r="C165" s="54" t="s">
        <v>28</v>
      </c>
      <c r="D165" s="13" t="s">
        <v>29</v>
      </c>
      <c r="E165" s="10">
        <f>E166</f>
        <v>270</v>
      </c>
      <c r="F165" s="10">
        <f>F166</f>
        <v>0</v>
      </c>
      <c r="G165" s="10">
        <f>G166</f>
        <v>0</v>
      </c>
      <c r="H165" s="10">
        <f>H166</f>
        <v>180</v>
      </c>
      <c r="I165" s="10">
        <f t="shared" si="11"/>
        <v>180</v>
      </c>
      <c r="J165" s="10"/>
      <c r="K165" s="10"/>
      <c r="L165" s="10">
        <f t="shared" si="12"/>
        <v>-90</v>
      </c>
      <c r="M165" s="10">
        <f t="shared" si="15"/>
        <v>66.66666666666666</v>
      </c>
    </row>
    <row r="166" spans="1:13" ht="47.25" hidden="1">
      <c r="A166" s="101"/>
      <c r="B166" s="102"/>
      <c r="C166" s="53" t="s">
        <v>32</v>
      </c>
      <c r="D166" s="14" t="s">
        <v>33</v>
      </c>
      <c r="E166" s="10">
        <v>270</v>
      </c>
      <c r="F166" s="10"/>
      <c r="G166" s="10"/>
      <c r="H166" s="10">
        <v>180</v>
      </c>
      <c r="I166" s="10">
        <f t="shared" si="11"/>
        <v>180</v>
      </c>
      <c r="J166" s="10"/>
      <c r="K166" s="10"/>
      <c r="L166" s="10">
        <f t="shared" si="12"/>
        <v>-90</v>
      </c>
      <c r="M166" s="10">
        <f t="shared" si="15"/>
        <v>66.66666666666666</v>
      </c>
    </row>
    <row r="167" spans="1:13" ht="15.75">
      <c r="A167" s="101"/>
      <c r="B167" s="102"/>
      <c r="C167" s="54" t="s">
        <v>34</v>
      </c>
      <c r="D167" s="13" t="s">
        <v>35</v>
      </c>
      <c r="E167" s="10">
        <v>15</v>
      </c>
      <c r="F167" s="10"/>
      <c r="G167" s="10"/>
      <c r="H167" s="10"/>
      <c r="I167" s="10">
        <f t="shared" si="11"/>
        <v>0</v>
      </c>
      <c r="J167" s="10"/>
      <c r="K167" s="10"/>
      <c r="L167" s="10">
        <f t="shared" si="12"/>
        <v>-15</v>
      </c>
      <c r="M167" s="10">
        <f t="shared" si="15"/>
        <v>0</v>
      </c>
    </row>
    <row r="168" spans="1:13" ht="15.75">
      <c r="A168" s="101"/>
      <c r="B168" s="102"/>
      <c r="C168" s="54" t="s">
        <v>36</v>
      </c>
      <c r="D168" s="13" t="s">
        <v>37</v>
      </c>
      <c r="E168" s="10">
        <v>250.3</v>
      </c>
      <c r="F168" s="10">
        <v>391.9</v>
      </c>
      <c r="G168" s="10">
        <v>200</v>
      </c>
      <c r="H168" s="10">
        <v>12.3</v>
      </c>
      <c r="I168" s="10">
        <f t="shared" si="11"/>
        <v>-187.7</v>
      </c>
      <c r="J168" s="10">
        <f t="shared" si="13"/>
        <v>6.15</v>
      </c>
      <c r="K168" s="10">
        <f t="shared" si="14"/>
        <v>3.1385557540188826</v>
      </c>
      <c r="L168" s="10">
        <f t="shared" si="12"/>
        <v>-238</v>
      </c>
      <c r="M168" s="10">
        <f t="shared" si="15"/>
        <v>4.91410307630843</v>
      </c>
    </row>
    <row r="169" spans="1:13" ht="15.75">
      <c r="A169" s="101"/>
      <c r="B169" s="102"/>
      <c r="C169" s="54" t="s">
        <v>39</v>
      </c>
      <c r="D169" s="13" t="s">
        <v>40</v>
      </c>
      <c r="E169" s="10"/>
      <c r="F169" s="10"/>
      <c r="G169" s="10"/>
      <c r="H169" s="10"/>
      <c r="I169" s="10">
        <f t="shared" si="11"/>
        <v>0</v>
      </c>
      <c r="J169" s="10"/>
      <c r="K169" s="10"/>
      <c r="L169" s="10">
        <f t="shared" si="12"/>
        <v>0</v>
      </c>
      <c r="M169" s="10"/>
    </row>
    <row r="170" spans="1:13" ht="15.75">
      <c r="A170" s="101"/>
      <c r="B170" s="102"/>
      <c r="C170" s="54" t="s">
        <v>41</v>
      </c>
      <c r="D170" s="13" t="s">
        <v>91</v>
      </c>
      <c r="E170" s="10">
        <v>2799.2</v>
      </c>
      <c r="F170" s="10">
        <f>3850+1252+50</f>
        <v>5152</v>
      </c>
      <c r="G170" s="10">
        <v>1747.5</v>
      </c>
      <c r="H170" s="10">
        <v>2279.5</v>
      </c>
      <c r="I170" s="10">
        <f t="shared" si="11"/>
        <v>532</v>
      </c>
      <c r="J170" s="10">
        <f t="shared" si="13"/>
        <v>130.44349070100142</v>
      </c>
      <c r="K170" s="10">
        <f t="shared" si="14"/>
        <v>44.244953416149066</v>
      </c>
      <c r="L170" s="10">
        <f t="shared" si="12"/>
        <v>-519.6999999999998</v>
      </c>
      <c r="M170" s="10">
        <f t="shared" si="15"/>
        <v>81.43398113746785</v>
      </c>
    </row>
    <row r="171" spans="1:13" ht="15.75" hidden="1">
      <c r="A171" s="101"/>
      <c r="B171" s="102"/>
      <c r="C171" s="54" t="s">
        <v>59</v>
      </c>
      <c r="D171" s="14" t="s">
        <v>60</v>
      </c>
      <c r="E171" s="10"/>
      <c r="F171" s="10"/>
      <c r="G171" s="10"/>
      <c r="H171" s="10"/>
      <c r="I171" s="10">
        <f t="shared" si="11"/>
        <v>0</v>
      </c>
      <c r="J171" s="10" t="e">
        <f t="shared" si="13"/>
        <v>#DIV/0!</v>
      </c>
      <c r="K171" s="10" t="e">
        <f t="shared" si="14"/>
        <v>#DIV/0!</v>
      </c>
      <c r="L171" s="10">
        <f t="shared" si="12"/>
        <v>0</v>
      </c>
      <c r="M171" s="10" t="e">
        <f t="shared" si="15"/>
        <v>#DIV/0!</v>
      </c>
    </row>
    <row r="172" spans="1:13" ht="15.75">
      <c r="A172" s="101"/>
      <c r="B172" s="102"/>
      <c r="C172" s="54" t="s">
        <v>43</v>
      </c>
      <c r="D172" s="13" t="s">
        <v>38</v>
      </c>
      <c r="E172" s="10">
        <v>-1007.6</v>
      </c>
      <c r="F172" s="10"/>
      <c r="G172" s="10"/>
      <c r="H172" s="10">
        <v>-2047.2</v>
      </c>
      <c r="I172" s="10">
        <f t="shared" si="11"/>
        <v>-2047.2</v>
      </c>
      <c r="J172" s="10"/>
      <c r="K172" s="10"/>
      <c r="L172" s="10">
        <f t="shared" si="12"/>
        <v>-1039.6</v>
      </c>
      <c r="M172" s="10">
        <f t="shared" si="15"/>
        <v>203.17586343787215</v>
      </c>
    </row>
    <row r="173" spans="1:13" s="20" customFormat="1" ht="31.5">
      <c r="A173" s="101"/>
      <c r="B173" s="102"/>
      <c r="C173" s="56"/>
      <c r="D173" s="18" t="s">
        <v>48</v>
      </c>
      <c r="E173" s="19">
        <f>E174-E172</f>
        <v>3790.3999999999996</v>
      </c>
      <c r="F173" s="19">
        <f>F174-F172</f>
        <v>5543.9</v>
      </c>
      <c r="G173" s="19">
        <f>G174-G172</f>
        <v>1947.5</v>
      </c>
      <c r="H173" s="19">
        <f>H174-H172</f>
        <v>2475.3</v>
      </c>
      <c r="I173" s="19">
        <f t="shared" si="11"/>
        <v>527.8000000000002</v>
      </c>
      <c r="J173" s="19">
        <f t="shared" si="13"/>
        <v>127.10141206675225</v>
      </c>
      <c r="K173" s="19">
        <f t="shared" si="14"/>
        <v>44.64907375674165</v>
      </c>
      <c r="L173" s="19">
        <f t="shared" si="12"/>
        <v>-1315.0999999999995</v>
      </c>
      <c r="M173" s="19">
        <f t="shared" si="15"/>
        <v>65.30445335584636</v>
      </c>
    </row>
    <row r="174" spans="1:13" s="20" customFormat="1" ht="15.75">
      <c r="A174" s="101"/>
      <c r="B174" s="102"/>
      <c r="C174" s="62"/>
      <c r="D174" s="18" t="s">
        <v>67</v>
      </c>
      <c r="E174" s="26">
        <f>SUM(E163:E165,E167:E172)</f>
        <v>2782.7999999999997</v>
      </c>
      <c r="F174" s="26">
        <f>SUM(F163:F165,F167:F172)</f>
        <v>5543.9</v>
      </c>
      <c r="G174" s="26">
        <f>SUM(G163:G165,G167:G172)</f>
        <v>1947.5</v>
      </c>
      <c r="H174" s="26">
        <f>SUM(H163:H165,H167:H172)</f>
        <v>428.10000000000014</v>
      </c>
      <c r="I174" s="19">
        <f t="shared" si="11"/>
        <v>-1519.3999999999999</v>
      </c>
      <c r="J174" s="19">
        <f t="shared" si="13"/>
        <v>21.98202824133505</v>
      </c>
      <c r="K174" s="19">
        <f t="shared" si="14"/>
        <v>7.722000757589425</v>
      </c>
      <c r="L174" s="19">
        <f t="shared" si="12"/>
        <v>-2354.7</v>
      </c>
      <c r="M174" s="19">
        <f t="shared" si="15"/>
        <v>15.38378611470462</v>
      </c>
    </row>
    <row r="175" spans="1:13" ht="31.5">
      <c r="A175" s="98" t="s">
        <v>105</v>
      </c>
      <c r="B175" s="74" t="s">
        <v>106</v>
      </c>
      <c r="C175" s="54" t="s">
        <v>20</v>
      </c>
      <c r="D175" s="15" t="s">
        <v>21</v>
      </c>
      <c r="E175" s="10">
        <v>34.9</v>
      </c>
      <c r="F175" s="10"/>
      <c r="G175" s="10"/>
      <c r="H175" s="10">
        <v>25.5</v>
      </c>
      <c r="I175" s="10">
        <f t="shared" si="11"/>
        <v>25.5</v>
      </c>
      <c r="J175" s="10"/>
      <c r="K175" s="10"/>
      <c r="L175" s="10">
        <f t="shared" si="12"/>
        <v>-9.399999999999999</v>
      </c>
      <c r="M175" s="10">
        <f t="shared" si="15"/>
        <v>73.06590257879655</v>
      </c>
    </row>
    <row r="176" spans="1:13" ht="15.75" hidden="1">
      <c r="A176" s="98"/>
      <c r="B176" s="74"/>
      <c r="C176" s="54" t="s">
        <v>101</v>
      </c>
      <c r="D176" s="13" t="s">
        <v>102</v>
      </c>
      <c r="E176" s="10"/>
      <c r="F176" s="10"/>
      <c r="G176" s="10"/>
      <c r="H176" s="10"/>
      <c r="I176" s="10">
        <f t="shared" si="11"/>
        <v>0</v>
      </c>
      <c r="J176" s="10"/>
      <c r="K176" s="10"/>
      <c r="L176" s="10">
        <f t="shared" si="12"/>
        <v>0</v>
      </c>
      <c r="M176" s="10" t="e">
        <f t="shared" si="15"/>
        <v>#DIV/0!</v>
      </c>
    </row>
    <row r="177" spans="1:13" ht="15.75">
      <c r="A177" s="101"/>
      <c r="B177" s="102"/>
      <c r="C177" s="54" t="s">
        <v>28</v>
      </c>
      <c r="D177" s="13" t="s">
        <v>29</v>
      </c>
      <c r="E177" s="10">
        <f>SUM(E178:E179)</f>
        <v>32.6</v>
      </c>
      <c r="F177" s="10">
        <f>SUM(F178:F179)</f>
        <v>0</v>
      </c>
      <c r="G177" s="10">
        <f>SUM(G178:G179)</f>
        <v>0</v>
      </c>
      <c r="H177" s="10">
        <f>SUM(H178:H179)</f>
        <v>0</v>
      </c>
      <c r="I177" s="10">
        <f t="shared" si="11"/>
        <v>0</v>
      </c>
      <c r="J177" s="10"/>
      <c r="K177" s="10"/>
      <c r="L177" s="10">
        <f t="shared" si="12"/>
        <v>-32.6</v>
      </c>
      <c r="M177" s="10">
        <f t="shared" si="15"/>
        <v>0</v>
      </c>
    </row>
    <row r="178" spans="1:13" ht="63" hidden="1">
      <c r="A178" s="101"/>
      <c r="B178" s="102"/>
      <c r="C178" s="53" t="s">
        <v>30</v>
      </c>
      <c r="D178" s="17" t="s">
        <v>31</v>
      </c>
      <c r="E178" s="10"/>
      <c r="F178" s="10"/>
      <c r="G178" s="10"/>
      <c r="H178" s="10"/>
      <c r="I178" s="10">
        <f t="shared" si="11"/>
        <v>0</v>
      </c>
      <c r="J178" s="10"/>
      <c r="K178" s="10"/>
      <c r="L178" s="10">
        <f t="shared" si="12"/>
        <v>0</v>
      </c>
      <c r="M178" s="10" t="e">
        <f t="shared" si="15"/>
        <v>#DIV/0!</v>
      </c>
    </row>
    <row r="179" spans="1:13" ht="47.25" hidden="1">
      <c r="A179" s="101"/>
      <c r="B179" s="102"/>
      <c r="C179" s="53" t="s">
        <v>32</v>
      </c>
      <c r="D179" s="14" t="s">
        <v>33</v>
      </c>
      <c r="E179" s="10">
        <v>32.6</v>
      </c>
      <c r="F179" s="10"/>
      <c r="G179" s="10"/>
      <c r="H179" s="10"/>
      <c r="I179" s="10">
        <f t="shared" si="11"/>
        <v>0</v>
      </c>
      <c r="J179" s="10"/>
      <c r="K179" s="10"/>
      <c r="L179" s="10">
        <f t="shared" si="12"/>
        <v>-32.6</v>
      </c>
      <c r="M179" s="10">
        <f t="shared" si="15"/>
        <v>0</v>
      </c>
    </row>
    <row r="180" spans="1:13" ht="15.75">
      <c r="A180" s="101"/>
      <c r="B180" s="102"/>
      <c r="C180" s="54" t="s">
        <v>34</v>
      </c>
      <c r="D180" s="13" t="s">
        <v>35</v>
      </c>
      <c r="E180" s="10">
        <v>5</v>
      </c>
      <c r="F180" s="10"/>
      <c r="G180" s="10"/>
      <c r="H180" s="10"/>
      <c r="I180" s="10">
        <f t="shared" si="11"/>
        <v>0</v>
      </c>
      <c r="J180" s="10"/>
      <c r="K180" s="10"/>
      <c r="L180" s="10">
        <f t="shared" si="12"/>
        <v>-5</v>
      </c>
      <c r="M180" s="10">
        <f t="shared" si="15"/>
        <v>0</v>
      </c>
    </row>
    <row r="181" spans="1:13" ht="15.75">
      <c r="A181" s="101"/>
      <c r="B181" s="102"/>
      <c r="C181" s="54" t="s">
        <v>36</v>
      </c>
      <c r="D181" s="13" t="s">
        <v>37</v>
      </c>
      <c r="E181" s="10">
        <v>245.3</v>
      </c>
      <c r="F181" s="10">
        <v>186.9</v>
      </c>
      <c r="G181" s="10">
        <v>183</v>
      </c>
      <c r="H181" s="10"/>
      <c r="I181" s="10">
        <f t="shared" si="11"/>
        <v>-183</v>
      </c>
      <c r="J181" s="10">
        <f t="shared" si="13"/>
        <v>0</v>
      </c>
      <c r="K181" s="10">
        <f t="shared" si="14"/>
        <v>0</v>
      </c>
      <c r="L181" s="10">
        <f t="shared" si="12"/>
        <v>-245.3</v>
      </c>
      <c r="M181" s="10">
        <f t="shared" si="15"/>
        <v>0</v>
      </c>
    </row>
    <row r="182" spans="1:13" ht="15.75" hidden="1">
      <c r="A182" s="101"/>
      <c r="B182" s="102"/>
      <c r="C182" s="54" t="s">
        <v>39</v>
      </c>
      <c r="D182" s="13" t="s">
        <v>40</v>
      </c>
      <c r="E182" s="10"/>
      <c r="F182" s="10"/>
      <c r="G182" s="10"/>
      <c r="H182" s="10"/>
      <c r="I182" s="10">
        <f t="shared" si="11"/>
        <v>0</v>
      </c>
      <c r="J182" s="10" t="e">
        <f t="shared" si="13"/>
        <v>#DIV/0!</v>
      </c>
      <c r="K182" s="10" t="e">
        <f t="shared" si="14"/>
        <v>#DIV/0!</v>
      </c>
      <c r="L182" s="10">
        <f t="shared" si="12"/>
        <v>0</v>
      </c>
      <c r="M182" s="10" t="e">
        <f t="shared" si="15"/>
        <v>#DIV/0!</v>
      </c>
    </row>
    <row r="183" spans="1:13" ht="15.75">
      <c r="A183" s="101"/>
      <c r="B183" s="102"/>
      <c r="C183" s="54" t="s">
        <v>41</v>
      </c>
      <c r="D183" s="13" t="s">
        <v>91</v>
      </c>
      <c r="E183" s="10">
        <v>2124.7</v>
      </c>
      <c r="F183" s="10">
        <f>3000+1252+60</f>
        <v>4312</v>
      </c>
      <c r="G183" s="10">
        <v>1169.9</v>
      </c>
      <c r="H183" s="10">
        <v>1811.9</v>
      </c>
      <c r="I183" s="10">
        <f t="shared" si="11"/>
        <v>642</v>
      </c>
      <c r="J183" s="10">
        <f t="shared" si="13"/>
        <v>154.8764851696726</v>
      </c>
      <c r="K183" s="10">
        <f t="shared" si="14"/>
        <v>42.01994434137292</v>
      </c>
      <c r="L183" s="10">
        <f t="shared" si="12"/>
        <v>-312.7999999999997</v>
      </c>
      <c r="M183" s="10">
        <f t="shared" si="15"/>
        <v>85.27792158893021</v>
      </c>
    </row>
    <row r="184" spans="1:13" ht="15.75" hidden="1">
      <c r="A184" s="101"/>
      <c r="B184" s="102"/>
      <c r="C184" s="54" t="s">
        <v>59</v>
      </c>
      <c r="D184" s="14" t="s">
        <v>60</v>
      </c>
      <c r="E184" s="10"/>
      <c r="F184" s="10"/>
      <c r="G184" s="10"/>
      <c r="H184" s="10"/>
      <c r="I184" s="10">
        <f t="shared" si="11"/>
        <v>0</v>
      </c>
      <c r="J184" s="10" t="e">
        <f t="shared" si="13"/>
        <v>#DIV/0!</v>
      </c>
      <c r="K184" s="10" t="e">
        <f t="shared" si="14"/>
        <v>#DIV/0!</v>
      </c>
      <c r="L184" s="10">
        <f t="shared" si="12"/>
        <v>0</v>
      </c>
      <c r="M184" s="10" t="e">
        <f t="shared" si="15"/>
        <v>#DIV/0!</v>
      </c>
    </row>
    <row r="185" spans="1:13" ht="15.75">
      <c r="A185" s="101"/>
      <c r="B185" s="102"/>
      <c r="C185" s="54" t="s">
        <v>43</v>
      </c>
      <c r="D185" s="13" t="s">
        <v>38</v>
      </c>
      <c r="E185" s="10">
        <v>-454.8</v>
      </c>
      <c r="F185" s="10"/>
      <c r="G185" s="10"/>
      <c r="H185" s="10">
        <v>-291.2</v>
      </c>
      <c r="I185" s="10">
        <f t="shared" si="11"/>
        <v>-291.2</v>
      </c>
      <c r="J185" s="10"/>
      <c r="K185" s="10"/>
      <c r="L185" s="10">
        <f t="shared" si="12"/>
        <v>163.60000000000002</v>
      </c>
      <c r="M185" s="10">
        <f t="shared" si="15"/>
        <v>64.02814423922602</v>
      </c>
    </row>
    <row r="186" spans="1:13" s="20" customFormat="1" ht="31.5">
      <c r="A186" s="101"/>
      <c r="B186" s="102"/>
      <c r="C186" s="56"/>
      <c r="D186" s="18" t="s">
        <v>48</v>
      </c>
      <c r="E186" s="19">
        <f>E187-E185</f>
        <v>2442.5</v>
      </c>
      <c r="F186" s="19">
        <f>F187-F185</f>
        <v>4498.9</v>
      </c>
      <c r="G186" s="19">
        <f>G187-G185</f>
        <v>1352.9</v>
      </c>
      <c r="H186" s="19">
        <f>H187-H185</f>
        <v>1837.4</v>
      </c>
      <c r="I186" s="19">
        <f t="shared" si="11"/>
        <v>484.5</v>
      </c>
      <c r="J186" s="19">
        <f t="shared" si="13"/>
        <v>135.8119594944194</v>
      </c>
      <c r="K186" s="19">
        <f t="shared" si="14"/>
        <v>40.84109448976417</v>
      </c>
      <c r="L186" s="19">
        <f t="shared" si="12"/>
        <v>-605.0999999999999</v>
      </c>
      <c r="M186" s="19">
        <f t="shared" si="15"/>
        <v>75.2262026612078</v>
      </c>
    </row>
    <row r="187" spans="1:13" s="20" customFormat="1" ht="15.75">
      <c r="A187" s="101"/>
      <c r="B187" s="102"/>
      <c r="C187" s="62"/>
      <c r="D187" s="18" t="s">
        <v>67</v>
      </c>
      <c r="E187" s="26">
        <f>SUM(E175:E177,E180:E185)</f>
        <v>1987.7</v>
      </c>
      <c r="F187" s="26">
        <f>SUM(F175:F177,F180:F185)</f>
        <v>4498.9</v>
      </c>
      <c r="G187" s="26">
        <f>SUM(G175:G177,G180:G185)</f>
        <v>1352.9</v>
      </c>
      <c r="H187" s="26">
        <f>SUM(H175:H177,H180:H185)</f>
        <v>1546.2</v>
      </c>
      <c r="I187" s="19">
        <f t="shared" si="11"/>
        <v>193.29999999999995</v>
      </c>
      <c r="J187" s="19">
        <f t="shared" si="13"/>
        <v>114.28782615123068</v>
      </c>
      <c r="K187" s="19">
        <f t="shared" si="14"/>
        <v>34.368401164729164</v>
      </c>
      <c r="L187" s="19">
        <f t="shared" si="12"/>
        <v>-441.5</v>
      </c>
      <c r="M187" s="19">
        <f t="shared" si="15"/>
        <v>77.78839865170801</v>
      </c>
    </row>
    <row r="188" spans="1:13" ht="31.5">
      <c r="A188" s="98" t="s">
        <v>107</v>
      </c>
      <c r="B188" s="74" t="s">
        <v>108</v>
      </c>
      <c r="C188" s="54" t="s">
        <v>20</v>
      </c>
      <c r="D188" s="15" t="s">
        <v>21</v>
      </c>
      <c r="E188" s="10"/>
      <c r="F188" s="10"/>
      <c r="G188" s="10"/>
      <c r="H188" s="10">
        <v>63.7</v>
      </c>
      <c r="I188" s="10">
        <f t="shared" si="11"/>
        <v>63.7</v>
      </c>
      <c r="J188" s="10"/>
      <c r="K188" s="10"/>
      <c r="L188" s="10">
        <f t="shared" si="12"/>
        <v>63.7</v>
      </c>
      <c r="M188" s="10"/>
    </row>
    <row r="189" spans="1:13" ht="15.75" hidden="1">
      <c r="A189" s="98"/>
      <c r="B189" s="74"/>
      <c r="C189" s="54" t="s">
        <v>101</v>
      </c>
      <c r="D189" s="13" t="s">
        <v>102</v>
      </c>
      <c r="E189" s="10"/>
      <c r="F189" s="10"/>
      <c r="G189" s="10"/>
      <c r="H189" s="10"/>
      <c r="I189" s="10">
        <f t="shared" si="11"/>
        <v>0</v>
      </c>
      <c r="J189" s="10"/>
      <c r="K189" s="10"/>
      <c r="L189" s="10">
        <f t="shared" si="12"/>
        <v>0</v>
      </c>
      <c r="M189" s="10" t="e">
        <f t="shared" si="15"/>
        <v>#DIV/0!</v>
      </c>
    </row>
    <row r="190" spans="1:13" ht="15.75" hidden="1">
      <c r="A190" s="101"/>
      <c r="B190" s="102"/>
      <c r="C190" s="54" t="s">
        <v>28</v>
      </c>
      <c r="D190" s="13" t="s">
        <v>29</v>
      </c>
      <c r="E190" s="10">
        <f>E191</f>
        <v>0</v>
      </c>
      <c r="F190" s="10">
        <f>F191</f>
        <v>0</v>
      </c>
      <c r="G190" s="10">
        <f>G191</f>
        <v>0</v>
      </c>
      <c r="H190" s="10">
        <f>H191</f>
        <v>0</v>
      </c>
      <c r="I190" s="10">
        <f t="shared" si="11"/>
        <v>0</v>
      </c>
      <c r="J190" s="10"/>
      <c r="K190" s="10"/>
      <c r="L190" s="10">
        <f t="shared" si="12"/>
        <v>0</v>
      </c>
      <c r="M190" s="10" t="e">
        <f t="shared" si="15"/>
        <v>#DIV/0!</v>
      </c>
    </row>
    <row r="191" spans="1:13" ht="47.25" hidden="1">
      <c r="A191" s="101"/>
      <c r="B191" s="102"/>
      <c r="C191" s="53" t="s">
        <v>32</v>
      </c>
      <c r="D191" s="14" t="s">
        <v>33</v>
      </c>
      <c r="E191" s="10"/>
      <c r="F191" s="10"/>
      <c r="G191" s="10"/>
      <c r="H191" s="10"/>
      <c r="I191" s="10">
        <f t="shared" si="11"/>
        <v>0</v>
      </c>
      <c r="J191" s="10"/>
      <c r="K191" s="10"/>
      <c r="L191" s="10">
        <f t="shared" si="12"/>
        <v>0</v>
      </c>
      <c r="M191" s="10" t="e">
        <f t="shared" si="15"/>
        <v>#DIV/0!</v>
      </c>
    </row>
    <row r="192" spans="1:13" ht="15.75">
      <c r="A192" s="101"/>
      <c r="B192" s="102"/>
      <c r="C192" s="54" t="s">
        <v>34</v>
      </c>
      <c r="D192" s="13" t="s">
        <v>35</v>
      </c>
      <c r="E192" s="10">
        <v>52.3</v>
      </c>
      <c r="F192" s="10"/>
      <c r="G192" s="10"/>
      <c r="H192" s="10">
        <v>-0.1</v>
      </c>
      <c r="I192" s="10">
        <f t="shared" si="11"/>
        <v>-0.1</v>
      </c>
      <c r="J192" s="10"/>
      <c r="K192" s="10"/>
      <c r="L192" s="10">
        <f t="shared" si="12"/>
        <v>-52.4</v>
      </c>
      <c r="M192" s="10">
        <f t="shared" si="15"/>
        <v>-0.19120458891013387</v>
      </c>
    </row>
    <row r="193" spans="1:13" ht="15.75">
      <c r="A193" s="101"/>
      <c r="B193" s="102"/>
      <c r="C193" s="54" t="s">
        <v>36</v>
      </c>
      <c r="D193" s="13" t="s">
        <v>37</v>
      </c>
      <c r="E193" s="10">
        <v>282.8</v>
      </c>
      <c r="F193" s="10">
        <v>1117.1</v>
      </c>
      <c r="G193" s="10"/>
      <c r="H193" s="10"/>
      <c r="I193" s="10">
        <f t="shared" si="11"/>
        <v>0</v>
      </c>
      <c r="J193" s="10"/>
      <c r="K193" s="10">
        <f t="shared" si="14"/>
        <v>0</v>
      </c>
      <c r="L193" s="10">
        <f t="shared" si="12"/>
        <v>-282.8</v>
      </c>
      <c r="M193" s="10">
        <f t="shared" si="15"/>
        <v>0</v>
      </c>
    </row>
    <row r="194" spans="1:13" ht="15.75" hidden="1">
      <c r="A194" s="101"/>
      <c r="B194" s="102"/>
      <c r="C194" s="54" t="s">
        <v>39</v>
      </c>
      <c r="D194" s="13" t="s">
        <v>40</v>
      </c>
      <c r="E194" s="10"/>
      <c r="F194" s="10"/>
      <c r="G194" s="10"/>
      <c r="H194" s="10"/>
      <c r="I194" s="10">
        <f t="shared" si="11"/>
        <v>0</v>
      </c>
      <c r="J194" s="10" t="e">
        <f t="shared" si="13"/>
        <v>#DIV/0!</v>
      </c>
      <c r="K194" s="10" t="e">
        <f t="shared" si="14"/>
        <v>#DIV/0!</v>
      </c>
      <c r="L194" s="10">
        <f t="shared" si="12"/>
        <v>0</v>
      </c>
      <c r="M194" s="10" t="e">
        <f t="shared" si="15"/>
        <v>#DIV/0!</v>
      </c>
    </row>
    <row r="195" spans="1:13" ht="15.75">
      <c r="A195" s="101"/>
      <c r="B195" s="102"/>
      <c r="C195" s="54" t="s">
        <v>41</v>
      </c>
      <c r="D195" s="13" t="s">
        <v>91</v>
      </c>
      <c r="E195" s="10">
        <v>2284.2</v>
      </c>
      <c r="F195" s="10">
        <f>3000+1100+30</f>
        <v>4130</v>
      </c>
      <c r="G195" s="10">
        <v>1114.5</v>
      </c>
      <c r="H195" s="10">
        <v>1717.8</v>
      </c>
      <c r="I195" s="10">
        <f t="shared" si="11"/>
        <v>603.3</v>
      </c>
      <c r="J195" s="10">
        <f t="shared" si="13"/>
        <v>154.13189771197847</v>
      </c>
      <c r="K195" s="10">
        <f t="shared" si="14"/>
        <v>41.59322033898305</v>
      </c>
      <c r="L195" s="10">
        <f t="shared" si="12"/>
        <v>-566.3999999999999</v>
      </c>
      <c r="M195" s="10">
        <f t="shared" si="15"/>
        <v>75.20357236669294</v>
      </c>
    </row>
    <row r="196" spans="1:13" ht="15.75" hidden="1">
      <c r="A196" s="101"/>
      <c r="B196" s="102"/>
      <c r="C196" s="54" t="s">
        <v>59</v>
      </c>
      <c r="D196" s="14" t="s">
        <v>60</v>
      </c>
      <c r="E196" s="10"/>
      <c r="F196" s="10"/>
      <c r="G196" s="10"/>
      <c r="H196" s="10"/>
      <c r="I196" s="10">
        <f t="shared" si="11"/>
        <v>0</v>
      </c>
      <c r="J196" s="10" t="e">
        <f t="shared" si="13"/>
        <v>#DIV/0!</v>
      </c>
      <c r="K196" s="10" t="e">
        <f t="shared" si="14"/>
        <v>#DIV/0!</v>
      </c>
      <c r="L196" s="10">
        <f t="shared" si="12"/>
        <v>0</v>
      </c>
      <c r="M196" s="10" t="e">
        <f t="shared" si="15"/>
        <v>#DIV/0!</v>
      </c>
    </row>
    <row r="197" spans="1:13" ht="15.75">
      <c r="A197" s="101"/>
      <c r="B197" s="102"/>
      <c r="C197" s="54" t="s">
        <v>43</v>
      </c>
      <c r="D197" s="13" t="s">
        <v>38</v>
      </c>
      <c r="E197" s="10">
        <v>-731.7</v>
      </c>
      <c r="F197" s="10"/>
      <c r="G197" s="10"/>
      <c r="H197" s="10">
        <v>-456.9</v>
      </c>
      <c r="I197" s="10">
        <f t="shared" si="11"/>
        <v>-456.9</v>
      </c>
      <c r="J197" s="10"/>
      <c r="K197" s="10"/>
      <c r="L197" s="10">
        <f t="shared" si="12"/>
        <v>274.80000000000007</v>
      </c>
      <c r="M197" s="10">
        <f t="shared" si="15"/>
        <v>62.44362443624436</v>
      </c>
    </row>
    <row r="198" spans="1:13" s="20" customFormat="1" ht="31.5">
      <c r="A198" s="101"/>
      <c r="B198" s="102"/>
      <c r="C198" s="56"/>
      <c r="D198" s="18" t="s">
        <v>48</v>
      </c>
      <c r="E198" s="19">
        <f>E199-E197</f>
        <v>2619.2999999999997</v>
      </c>
      <c r="F198" s="19">
        <f>F199-F197</f>
        <v>5247.1</v>
      </c>
      <c r="G198" s="19">
        <f>G199-G197</f>
        <v>1114.5</v>
      </c>
      <c r="H198" s="19">
        <f>H199-H197</f>
        <v>1781.4</v>
      </c>
      <c r="I198" s="19">
        <f t="shared" si="11"/>
        <v>666.9000000000001</v>
      </c>
      <c r="J198" s="19">
        <f t="shared" si="13"/>
        <v>159.83849259757739</v>
      </c>
      <c r="K198" s="19">
        <f t="shared" si="14"/>
        <v>33.95018200529816</v>
      </c>
      <c r="L198" s="19">
        <f t="shared" si="12"/>
        <v>-837.8999999999996</v>
      </c>
      <c r="M198" s="19">
        <f t="shared" si="15"/>
        <v>68.01053716641852</v>
      </c>
    </row>
    <row r="199" spans="1:13" s="20" customFormat="1" ht="15.75">
      <c r="A199" s="101"/>
      <c r="B199" s="102"/>
      <c r="C199" s="62"/>
      <c r="D199" s="18" t="s">
        <v>67</v>
      </c>
      <c r="E199" s="26">
        <f>SUM(E188:E190,E192:E197)</f>
        <v>1887.5999999999997</v>
      </c>
      <c r="F199" s="26">
        <f>SUM(F188:F190,F192:F197)</f>
        <v>5247.1</v>
      </c>
      <c r="G199" s="26">
        <f>SUM(G188:G190,G192:G197)</f>
        <v>1114.5</v>
      </c>
      <c r="H199" s="26">
        <f>SUM(H188:H190,H192:H197)</f>
        <v>1324.5</v>
      </c>
      <c r="I199" s="19">
        <f t="shared" si="11"/>
        <v>210</v>
      </c>
      <c r="J199" s="19">
        <f t="shared" si="13"/>
        <v>118.84253028263797</v>
      </c>
      <c r="K199" s="19">
        <f t="shared" si="14"/>
        <v>25.24251491299956</v>
      </c>
      <c r="L199" s="19">
        <f t="shared" si="12"/>
        <v>-563.0999999999997</v>
      </c>
      <c r="M199" s="19">
        <f t="shared" si="15"/>
        <v>70.16846789574063</v>
      </c>
    </row>
    <row r="200" spans="1:13" s="20" customFormat="1" ht="15.75">
      <c r="A200" s="91">
        <v>936</v>
      </c>
      <c r="B200" s="91" t="s">
        <v>109</v>
      </c>
      <c r="C200" s="54" t="s">
        <v>28</v>
      </c>
      <c r="D200" s="13" t="s">
        <v>29</v>
      </c>
      <c r="E200" s="10">
        <f>E201</f>
        <v>0</v>
      </c>
      <c r="F200" s="10">
        <f>F201</f>
        <v>0</v>
      </c>
      <c r="G200" s="10">
        <f>G201</f>
        <v>0</v>
      </c>
      <c r="H200" s="10">
        <f>H201</f>
        <v>0</v>
      </c>
      <c r="I200" s="10">
        <f t="shared" si="11"/>
        <v>0</v>
      </c>
      <c r="J200" s="10"/>
      <c r="K200" s="10"/>
      <c r="L200" s="10">
        <f t="shared" si="12"/>
        <v>0</v>
      </c>
      <c r="M200" s="10"/>
    </row>
    <row r="201" spans="1:13" s="20" customFormat="1" ht="47.25" hidden="1">
      <c r="A201" s="94"/>
      <c r="B201" s="99"/>
      <c r="C201" s="53" t="s">
        <v>32</v>
      </c>
      <c r="D201" s="14" t="s">
        <v>33</v>
      </c>
      <c r="E201" s="10"/>
      <c r="F201" s="10"/>
      <c r="G201" s="10"/>
      <c r="H201" s="10"/>
      <c r="I201" s="10">
        <f t="shared" si="11"/>
        <v>0</v>
      </c>
      <c r="J201" s="10" t="e">
        <f t="shared" si="13"/>
        <v>#DIV/0!</v>
      </c>
      <c r="K201" s="10" t="e">
        <f t="shared" si="14"/>
        <v>#DIV/0!</v>
      </c>
      <c r="L201" s="10">
        <f t="shared" si="12"/>
        <v>0</v>
      </c>
      <c r="M201" s="10" t="e">
        <f t="shared" si="15"/>
        <v>#DIV/0!</v>
      </c>
    </row>
    <row r="202" spans="1:13" ht="15.75" hidden="1">
      <c r="A202" s="94"/>
      <c r="B202" s="99"/>
      <c r="C202" s="54" t="s">
        <v>34</v>
      </c>
      <c r="D202" s="13" t="s">
        <v>35</v>
      </c>
      <c r="E202" s="10"/>
      <c r="F202" s="10"/>
      <c r="G202" s="10"/>
      <c r="H202" s="10"/>
      <c r="I202" s="10">
        <f t="shared" si="11"/>
        <v>0</v>
      </c>
      <c r="J202" s="10" t="e">
        <f t="shared" si="13"/>
        <v>#DIV/0!</v>
      </c>
      <c r="K202" s="10" t="e">
        <f t="shared" si="14"/>
        <v>#DIV/0!</v>
      </c>
      <c r="L202" s="10">
        <f t="shared" si="12"/>
        <v>0</v>
      </c>
      <c r="M202" s="10" t="e">
        <f t="shared" si="15"/>
        <v>#DIV/0!</v>
      </c>
    </row>
    <row r="203" spans="1:13" ht="15.75">
      <c r="A203" s="94"/>
      <c r="B203" s="99"/>
      <c r="C203" s="54" t="s">
        <v>36</v>
      </c>
      <c r="D203" s="13" t="s">
        <v>37</v>
      </c>
      <c r="E203" s="10">
        <v>163.4</v>
      </c>
      <c r="F203" s="10">
        <v>50</v>
      </c>
      <c r="G203" s="10">
        <v>50</v>
      </c>
      <c r="H203" s="10"/>
      <c r="I203" s="10">
        <f t="shared" si="11"/>
        <v>-50</v>
      </c>
      <c r="J203" s="10">
        <f t="shared" si="13"/>
        <v>0</v>
      </c>
      <c r="K203" s="10">
        <f t="shared" si="14"/>
        <v>0</v>
      </c>
      <c r="L203" s="10">
        <f t="shared" si="12"/>
        <v>-163.4</v>
      </c>
      <c r="M203" s="10">
        <f t="shared" si="15"/>
        <v>0</v>
      </c>
    </row>
    <row r="204" spans="1:13" ht="15.75">
      <c r="A204" s="94"/>
      <c r="B204" s="99"/>
      <c r="C204" s="54" t="s">
        <v>39</v>
      </c>
      <c r="D204" s="13" t="s">
        <v>40</v>
      </c>
      <c r="E204" s="10"/>
      <c r="F204" s="10">
        <v>600</v>
      </c>
      <c r="G204" s="10">
        <v>200</v>
      </c>
      <c r="H204" s="10"/>
      <c r="I204" s="10">
        <f t="shared" si="11"/>
        <v>-200</v>
      </c>
      <c r="J204" s="10">
        <f t="shared" si="13"/>
        <v>0</v>
      </c>
      <c r="K204" s="10">
        <f t="shared" si="14"/>
        <v>0</v>
      </c>
      <c r="L204" s="10">
        <f t="shared" si="12"/>
        <v>0</v>
      </c>
      <c r="M204" s="10"/>
    </row>
    <row r="205" spans="1:13" ht="15.75">
      <c r="A205" s="94"/>
      <c r="B205" s="99"/>
      <c r="C205" s="54" t="s">
        <v>41</v>
      </c>
      <c r="D205" s="13" t="s">
        <v>91</v>
      </c>
      <c r="E205" s="10">
        <v>1695.9</v>
      </c>
      <c r="F205" s="10">
        <f>2700+1100+95</f>
        <v>3895</v>
      </c>
      <c r="G205" s="10">
        <v>1091.1</v>
      </c>
      <c r="H205" s="10">
        <v>1444.8</v>
      </c>
      <c r="I205" s="10">
        <f t="shared" si="11"/>
        <v>353.70000000000005</v>
      </c>
      <c r="J205" s="10">
        <f t="shared" si="13"/>
        <v>132.41682705526534</v>
      </c>
      <c r="K205" s="10">
        <f t="shared" si="14"/>
        <v>37.093709884467266</v>
      </c>
      <c r="L205" s="10">
        <f t="shared" si="12"/>
        <v>-251.10000000000014</v>
      </c>
      <c r="M205" s="10">
        <f t="shared" si="15"/>
        <v>85.19370245887139</v>
      </c>
    </row>
    <row r="206" spans="1:13" ht="15.75" hidden="1">
      <c r="A206" s="94"/>
      <c r="B206" s="99"/>
      <c r="C206" s="54" t="s">
        <v>59</v>
      </c>
      <c r="D206" s="14" t="s">
        <v>60</v>
      </c>
      <c r="E206" s="10"/>
      <c r="F206" s="10"/>
      <c r="G206" s="10"/>
      <c r="H206" s="10"/>
      <c r="I206" s="10">
        <f t="shared" si="11"/>
        <v>0</v>
      </c>
      <c r="J206" s="10" t="e">
        <f t="shared" si="13"/>
        <v>#DIV/0!</v>
      </c>
      <c r="K206" s="10" t="e">
        <f t="shared" si="14"/>
        <v>#DIV/0!</v>
      </c>
      <c r="L206" s="10">
        <f t="shared" si="12"/>
        <v>0</v>
      </c>
      <c r="M206" s="10" t="e">
        <f t="shared" si="15"/>
        <v>#DIV/0!</v>
      </c>
    </row>
    <row r="207" spans="1:13" ht="15.75">
      <c r="A207" s="94"/>
      <c r="B207" s="99"/>
      <c r="C207" s="54" t="s">
        <v>43</v>
      </c>
      <c r="D207" s="13" t="s">
        <v>38</v>
      </c>
      <c r="E207" s="10">
        <v>-658.3</v>
      </c>
      <c r="F207" s="10"/>
      <c r="G207" s="10"/>
      <c r="H207" s="10">
        <v>-273.8</v>
      </c>
      <c r="I207" s="10">
        <f t="shared" si="11"/>
        <v>-273.8</v>
      </c>
      <c r="J207" s="10"/>
      <c r="K207" s="10"/>
      <c r="L207" s="10">
        <f t="shared" si="12"/>
        <v>384.49999999999994</v>
      </c>
      <c r="M207" s="10">
        <f t="shared" si="15"/>
        <v>41.59197934072611</v>
      </c>
    </row>
    <row r="208" spans="1:13" s="20" customFormat="1" ht="31.5">
      <c r="A208" s="94"/>
      <c r="B208" s="99"/>
      <c r="C208" s="56"/>
      <c r="D208" s="18" t="s">
        <v>48</v>
      </c>
      <c r="E208" s="19">
        <f>E209-E207</f>
        <v>1859.3000000000002</v>
      </c>
      <c r="F208" s="19">
        <f>F209-F207</f>
        <v>4545</v>
      </c>
      <c r="G208" s="19">
        <f>G209-G207</f>
        <v>1341.1</v>
      </c>
      <c r="H208" s="19">
        <f>H209-H207</f>
        <v>1444.8</v>
      </c>
      <c r="I208" s="19">
        <f t="shared" si="11"/>
        <v>103.70000000000005</v>
      </c>
      <c r="J208" s="19">
        <f t="shared" si="13"/>
        <v>107.73245842964731</v>
      </c>
      <c r="K208" s="19">
        <f t="shared" si="14"/>
        <v>31.788778877887786</v>
      </c>
      <c r="L208" s="19">
        <f t="shared" si="12"/>
        <v>-414.5000000000002</v>
      </c>
      <c r="M208" s="19">
        <f t="shared" si="15"/>
        <v>77.7066637982036</v>
      </c>
    </row>
    <row r="209" spans="1:13" s="20" customFormat="1" ht="15.75">
      <c r="A209" s="90"/>
      <c r="B209" s="100"/>
      <c r="C209" s="62"/>
      <c r="D209" s="18" t="s">
        <v>67</v>
      </c>
      <c r="E209" s="26">
        <f>SUM(E200,E202:E207)</f>
        <v>1201.0000000000002</v>
      </c>
      <c r="F209" s="26">
        <f>SUM(F200,F202:F207)</f>
        <v>4545</v>
      </c>
      <c r="G209" s="26">
        <f>SUM(G200,G202:G207)</f>
        <v>1341.1</v>
      </c>
      <c r="H209" s="26">
        <f>SUM(H200,H202:H207)</f>
        <v>1171</v>
      </c>
      <c r="I209" s="19">
        <f t="shared" si="11"/>
        <v>-170.0999999999999</v>
      </c>
      <c r="J209" s="19">
        <f t="shared" si="13"/>
        <v>87.31638207441654</v>
      </c>
      <c r="K209" s="19">
        <f t="shared" si="14"/>
        <v>25.764576457645767</v>
      </c>
      <c r="L209" s="19">
        <f t="shared" si="12"/>
        <v>-30.000000000000227</v>
      </c>
      <c r="M209" s="19">
        <f t="shared" si="15"/>
        <v>97.50208159866776</v>
      </c>
    </row>
    <row r="210" spans="1:13" ht="15.75">
      <c r="A210" s="98" t="s">
        <v>110</v>
      </c>
      <c r="B210" s="74" t="s">
        <v>111</v>
      </c>
      <c r="C210" s="54" t="s">
        <v>14</v>
      </c>
      <c r="D210" s="12" t="s">
        <v>15</v>
      </c>
      <c r="E210" s="10"/>
      <c r="F210" s="10"/>
      <c r="G210" s="10"/>
      <c r="H210" s="10">
        <v>148</v>
      </c>
      <c r="I210" s="10">
        <f t="shared" si="11"/>
        <v>148</v>
      </c>
      <c r="J210" s="10"/>
      <c r="K210" s="10"/>
      <c r="L210" s="10">
        <f t="shared" si="12"/>
        <v>148</v>
      </c>
      <c r="M210" s="10"/>
    </row>
    <row r="211" spans="1:13" ht="31.5">
      <c r="A211" s="98"/>
      <c r="B211" s="74"/>
      <c r="C211" s="54" t="s">
        <v>20</v>
      </c>
      <c r="D211" s="15" t="s">
        <v>21</v>
      </c>
      <c r="E211" s="10">
        <v>81.1</v>
      </c>
      <c r="F211" s="10"/>
      <c r="G211" s="10"/>
      <c r="H211" s="10">
        <v>22.4</v>
      </c>
      <c r="I211" s="10">
        <f t="shared" si="11"/>
        <v>22.4</v>
      </c>
      <c r="J211" s="10"/>
      <c r="K211" s="10"/>
      <c r="L211" s="10">
        <f t="shared" si="12"/>
        <v>-58.699999999999996</v>
      </c>
      <c r="M211" s="10">
        <f t="shared" si="15"/>
        <v>27.62022194821208</v>
      </c>
    </row>
    <row r="212" spans="1:13" ht="15.75" hidden="1">
      <c r="A212" s="98"/>
      <c r="B212" s="74"/>
      <c r="C212" s="54" t="s">
        <v>101</v>
      </c>
      <c r="D212" s="13" t="s">
        <v>102</v>
      </c>
      <c r="E212" s="10"/>
      <c r="F212" s="10"/>
      <c r="G212" s="10"/>
      <c r="H212" s="10"/>
      <c r="I212" s="10">
        <f t="shared" si="11"/>
        <v>0</v>
      </c>
      <c r="J212" s="10"/>
      <c r="K212" s="10"/>
      <c r="L212" s="10">
        <f t="shared" si="12"/>
        <v>0</v>
      </c>
      <c r="M212" s="10" t="e">
        <f t="shared" si="15"/>
        <v>#DIV/0!</v>
      </c>
    </row>
    <row r="213" spans="1:13" ht="15.75" hidden="1">
      <c r="A213" s="101"/>
      <c r="B213" s="102"/>
      <c r="C213" s="54" t="s">
        <v>28</v>
      </c>
      <c r="D213" s="13" t="s">
        <v>29</v>
      </c>
      <c r="E213" s="10">
        <f>E214</f>
        <v>0</v>
      </c>
      <c r="F213" s="10">
        <f>F214</f>
        <v>0</v>
      </c>
      <c r="G213" s="10">
        <f>G214</f>
        <v>0</v>
      </c>
      <c r="H213" s="10">
        <f>H214</f>
        <v>0</v>
      </c>
      <c r="I213" s="10">
        <f t="shared" si="11"/>
        <v>0</v>
      </c>
      <c r="J213" s="10"/>
      <c r="K213" s="10"/>
      <c r="L213" s="10">
        <f t="shared" si="12"/>
        <v>0</v>
      </c>
      <c r="M213" s="10" t="e">
        <f t="shared" si="15"/>
        <v>#DIV/0!</v>
      </c>
    </row>
    <row r="214" spans="1:13" ht="47.25" hidden="1">
      <c r="A214" s="101"/>
      <c r="B214" s="102"/>
      <c r="C214" s="53" t="s">
        <v>32</v>
      </c>
      <c r="D214" s="14" t="s">
        <v>33</v>
      </c>
      <c r="E214" s="10"/>
      <c r="F214" s="10"/>
      <c r="G214" s="10"/>
      <c r="H214" s="10"/>
      <c r="I214" s="10">
        <f t="shared" si="11"/>
        <v>0</v>
      </c>
      <c r="J214" s="10"/>
      <c r="K214" s="10"/>
      <c r="L214" s="10">
        <f t="shared" si="12"/>
        <v>0</v>
      </c>
      <c r="M214" s="10" t="e">
        <f t="shared" si="15"/>
        <v>#DIV/0!</v>
      </c>
    </row>
    <row r="215" spans="1:13" ht="15.75">
      <c r="A215" s="101"/>
      <c r="B215" s="102"/>
      <c r="C215" s="54" t="s">
        <v>34</v>
      </c>
      <c r="D215" s="13" t="s">
        <v>35</v>
      </c>
      <c r="E215" s="10"/>
      <c r="F215" s="10"/>
      <c r="G215" s="10"/>
      <c r="H215" s="10">
        <v>13.7</v>
      </c>
      <c r="I215" s="10">
        <f t="shared" si="11"/>
        <v>13.7</v>
      </c>
      <c r="J215" s="10"/>
      <c r="K215" s="10"/>
      <c r="L215" s="10">
        <f t="shared" si="12"/>
        <v>13.7</v>
      </c>
      <c r="M215" s="10"/>
    </row>
    <row r="216" spans="1:13" ht="15.75">
      <c r="A216" s="101"/>
      <c r="B216" s="102"/>
      <c r="C216" s="54" t="s">
        <v>36</v>
      </c>
      <c r="D216" s="13" t="s">
        <v>37</v>
      </c>
      <c r="E216" s="10">
        <v>640.9</v>
      </c>
      <c r="F216" s="10">
        <v>230</v>
      </c>
      <c r="G216" s="10">
        <v>180</v>
      </c>
      <c r="H216" s="10"/>
      <c r="I216" s="10">
        <f t="shared" si="11"/>
        <v>-180</v>
      </c>
      <c r="J216" s="10">
        <f t="shared" si="13"/>
        <v>0</v>
      </c>
      <c r="K216" s="10">
        <f t="shared" si="14"/>
        <v>0</v>
      </c>
      <c r="L216" s="10">
        <f t="shared" si="12"/>
        <v>-640.9</v>
      </c>
      <c r="M216" s="10">
        <f t="shared" si="15"/>
        <v>0</v>
      </c>
    </row>
    <row r="217" spans="1:13" ht="15.75" hidden="1">
      <c r="A217" s="101"/>
      <c r="B217" s="102"/>
      <c r="C217" s="54" t="s">
        <v>39</v>
      </c>
      <c r="D217" s="13" t="s">
        <v>40</v>
      </c>
      <c r="E217" s="10"/>
      <c r="F217" s="10"/>
      <c r="G217" s="10"/>
      <c r="H217" s="10"/>
      <c r="I217" s="10">
        <f t="shared" si="11"/>
        <v>0</v>
      </c>
      <c r="J217" s="10" t="e">
        <f t="shared" si="13"/>
        <v>#DIV/0!</v>
      </c>
      <c r="K217" s="10" t="e">
        <f t="shared" si="14"/>
        <v>#DIV/0!</v>
      </c>
      <c r="L217" s="10">
        <f t="shared" si="12"/>
        <v>0</v>
      </c>
      <c r="M217" s="10" t="e">
        <f t="shared" si="15"/>
        <v>#DIV/0!</v>
      </c>
    </row>
    <row r="218" spans="1:13" ht="15.75">
      <c r="A218" s="101"/>
      <c r="B218" s="102"/>
      <c r="C218" s="54" t="s">
        <v>41</v>
      </c>
      <c r="D218" s="13" t="s">
        <v>91</v>
      </c>
      <c r="E218" s="10">
        <v>1926</v>
      </c>
      <c r="F218" s="10">
        <f>3000+950+50</f>
        <v>4000</v>
      </c>
      <c r="G218" s="10">
        <v>1260.3</v>
      </c>
      <c r="H218" s="10">
        <v>1771.5</v>
      </c>
      <c r="I218" s="10">
        <f t="shared" si="11"/>
        <v>511.20000000000005</v>
      </c>
      <c r="J218" s="10">
        <f t="shared" si="13"/>
        <v>140.56177100690311</v>
      </c>
      <c r="K218" s="10">
        <f t="shared" si="14"/>
        <v>44.2875</v>
      </c>
      <c r="L218" s="10">
        <f t="shared" si="12"/>
        <v>-154.5</v>
      </c>
      <c r="M218" s="10">
        <f t="shared" si="15"/>
        <v>91.97819314641744</v>
      </c>
    </row>
    <row r="219" spans="1:13" ht="15.75" hidden="1">
      <c r="A219" s="101"/>
      <c r="B219" s="102"/>
      <c r="C219" s="54" t="s">
        <v>59</v>
      </c>
      <c r="D219" s="14" t="s">
        <v>60</v>
      </c>
      <c r="E219" s="10"/>
      <c r="F219" s="10"/>
      <c r="G219" s="10"/>
      <c r="H219" s="10"/>
      <c r="I219" s="10">
        <f t="shared" si="11"/>
        <v>0</v>
      </c>
      <c r="J219" s="10" t="e">
        <f t="shared" si="13"/>
        <v>#DIV/0!</v>
      </c>
      <c r="K219" s="10" t="e">
        <f t="shared" si="14"/>
        <v>#DIV/0!</v>
      </c>
      <c r="L219" s="10">
        <f t="shared" si="12"/>
        <v>0</v>
      </c>
      <c r="M219" s="10" t="e">
        <f t="shared" si="15"/>
        <v>#DIV/0!</v>
      </c>
    </row>
    <row r="220" spans="1:13" ht="15.75">
      <c r="A220" s="101"/>
      <c r="B220" s="102"/>
      <c r="C220" s="54" t="s">
        <v>43</v>
      </c>
      <c r="D220" s="13" t="s">
        <v>38</v>
      </c>
      <c r="E220" s="10">
        <v>-331</v>
      </c>
      <c r="F220" s="10"/>
      <c r="G220" s="10"/>
      <c r="H220" s="10">
        <v>-277.2</v>
      </c>
      <c r="I220" s="10">
        <f t="shared" si="11"/>
        <v>-277.2</v>
      </c>
      <c r="J220" s="10"/>
      <c r="K220" s="10"/>
      <c r="L220" s="10">
        <f t="shared" si="12"/>
        <v>53.80000000000001</v>
      </c>
      <c r="M220" s="10">
        <f t="shared" si="15"/>
        <v>83.74622356495468</v>
      </c>
    </row>
    <row r="221" spans="1:13" s="20" customFormat="1" ht="31.5">
      <c r="A221" s="101"/>
      <c r="B221" s="102"/>
      <c r="C221" s="56"/>
      <c r="D221" s="18" t="s">
        <v>48</v>
      </c>
      <c r="E221" s="19">
        <f>E222-E220</f>
        <v>2648</v>
      </c>
      <c r="F221" s="19">
        <f>F222-F220</f>
        <v>4230</v>
      </c>
      <c r="G221" s="19">
        <f>G222-G220</f>
        <v>1440.3</v>
      </c>
      <c r="H221" s="19">
        <f>H222-H220</f>
        <v>1955.6</v>
      </c>
      <c r="I221" s="19">
        <f aca="true" t="shared" si="16" ref="I221:I284">H221-G221</f>
        <v>515.3</v>
      </c>
      <c r="J221" s="19">
        <f aca="true" t="shared" si="17" ref="J221:J284">H221/G221*100</f>
        <v>135.7772686245921</v>
      </c>
      <c r="K221" s="19">
        <f aca="true" t="shared" si="18" ref="K221:K284">H221/F221*100</f>
        <v>46.23167848699764</v>
      </c>
      <c r="L221" s="19">
        <f aca="true" t="shared" si="19" ref="L221:L284">H221-E221</f>
        <v>-692.4000000000001</v>
      </c>
      <c r="M221" s="19">
        <f aca="true" t="shared" si="20" ref="M221:M284">H221/E221*100</f>
        <v>73.85196374622356</v>
      </c>
    </row>
    <row r="222" spans="1:13" s="20" customFormat="1" ht="15.75">
      <c r="A222" s="101"/>
      <c r="B222" s="102"/>
      <c r="C222" s="62"/>
      <c r="D222" s="18" t="s">
        <v>67</v>
      </c>
      <c r="E222" s="26">
        <f>SUM(E210:E213,E215:E220)</f>
        <v>2317</v>
      </c>
      <c r="F222" s="26">
        <f>SUM(F210:F213,F215:F220)</f>
        <v>4230</v>
      </c>
      <c r="G222" s="26">
        <f>SUM(G210:G213,G215:G220)</f>
        <v>1440.3</v>
      </c>
      <c r="H222" s="26">
        <f>SUM(H210:H213,H215:H220)</f>
        <v>1678.3999999999999</v>
      </c>
      <c r="I222" s="19">
        <f t="shared" si="16"/>
        <v>238.0999999999999</v>
      </c>
      <c r="J222" s="19">
        <f t="shared" si="17"/>
        <v>116.53127820592933</v>
      </c>
      <c r="K222" s="19">
        <f t="shared" si="18"/>
        <v>39.67848699763593</v>
      </c>
      <c r="L222" s="19">
        <f t="shared" si="19"/>
        <v>-638.6000000000001</v>
      </c>
      <c r="M222" s="19">
        <f t="shared" si="20"/>
        <v>72.4384980578334</v>
      </c>
    </row>
    <row r="223" spans="1:13" ht="31.5">
      <c r="A223" s="98" t="s">
        <v>112</v>
      </c>
      <c r="B223" s="91" t="s">
        <v>113</v>
      </c>
      <c r="C223" s="54" t="s">
        <v>20</v>
      </c>
      <c r="D223" s="15" t="s">
        <v>21</v>
      </c>
      <c r="E223" s="10">
        <v>28.7</v>
      </c>
      <c r="F223" s="10"/>
      <c r="G223" s="10"/>
      <c r="H223" s="10">
        <v>9.3</v>
      </c>
      <c r="I223" s="10">
        <f t="shared" si="16"/>
        <v>9.3</v>
      </c>
      <c r="J223" s="10"/>
      <c r="K223" s="10"/>
      <c r="L223" s="10">
        <f t="shared" si="19"/>
        <v>-19.4</v>
      </c>
      <c r="M223" s="10">
        <f t="shared" si="20"/>
        <v>32.40418118466899</v>
      </c>
    </row>
    <row r="224" spans="1:13" ht="15.75" hidden="1">
      <c r="A224" s="98"/>
      <c r="B224" s="99"/>
      <c r="C224" s="54" t="s">
        <v>101</v>
      </c>
      <c r="D224" s="13" t="s">
        <v>102</v>
      </c>
      <c r="E224" s="10"/>
      <c r="F224" s="10"/>
      <c r="G224" s="10"/>
      <c r="H224" s="10"/>
      <c r="I224" s="10">
        <f t="shared" si="16"/>
        <v>0</v>
      </c>
      <c r="J224" s="10"/>
      <c r="K224" s="10"/>
      <c r="L224" s="10">
        <f t="shared" si="19"/>
        <v>0</v>
      </c>
      <c r="M224" s="10" t="e">
        <f t="shared" si="20"/>
        <v>#DIV/0!</v>
      </c>
    </row>
    <row r="225" spans="1:13" ht="15.75" hidden="1">
      <c r="A225" s="101"/>
      <c r="B225" s="99"/>
      <c r="C225" s="54" t="s">
        <v>28</v>
      </c>
      <c r="D225" s="13" t="s">
        <v>29</v>
      </c>
      <c r="E225" s="10">
        <f>E226</f>
        <v>0</v>
      </c>
      <c r="F225" s="10">
        <f>F226</f>
        <v>0</v>
      </c>
      <c r="G225" s="10">
        <f>G226</f>
        <v>0</v>
      </c>
      <c r="H225" s="10">
        <f>H226</f>
        <v>0</v>
      </c>
      <c r="I225" s="10">
        <f t="shared" si="16"/>
        <v>0</v>
      </c>
      <c r="J225" s="10"/>
      <c r="K225" s="10"/>
      <c r="L225" s="10">
        <f t="shared" si="19"/>
        <v>0</v>
      </c>
      <c r="M225" s="10" t="e">
        <f t="shared" si="20"/>
        <v>#DIV/0!</v>
      </c>
    </row>
    <row r="226" spans="1:13" ht="47.25" hidden="1">
      <c r="A226" s="101"/>
      <c r="B226" s="99"/>
      <c r="C226" s="53" t="s">
        <v>32</v>
      </c>
      <c r="D226" s="14" t="s">
        <v>33</v>
      </c>
      <c r="E226" s="10"/>
      <c r="F226" s="10"/>
      <c r="G226" s="10"/>
      <c r="H226" s="10"/>
      <c r="I226" s="10">
        <f t="shared" si="16"/>
        <v>0</v>
      </c>
      <c r="J226" s="10"/>
      <c r="K226" s="10"/>
      <c r="L226" s="10">
        <f t="shared" si="19"/>
        <v>0</v>
      </c>
      <c r="M226" s="10" t="e">
        <f t="shared" si="20"/>
        <v>#DIV/0!</v>
      </c>
    </row>
    <row r="227" spans="1:13" ht="15.75">
      <c r="A227" s="101"/>
      <c r="B227" s="99"/>
      <c r="C227" s="54" t="s">
        <v>34</v>
      </c>
      <c r="D227" s="13" t="s">
        <v>35</v>
      </c>
      <c r="E227" s="6">
        <v>-2.5</v>
      </c>
      <c r="F227" s="10"/>
      <c r="G227" s="10"/>
      <c r="H227" s="10"/>
      <c r="I227" s="10">
        <f t="shared" si="16"/>
        <v>0</v>
      </c>
      <c r="J227" s="10"/>
      <c r="K227" s="10"/>
      <c r="L227" s="10">
        <f t="shared" si="19"/>
        <v>2.5</v>
      </c>
      <c r="M227" s="10">
        <f t="shared" si="20"/>
        <v>0</v>
      </c>
    </row>
    <row r="228" spans="1:13" ht="15.75">
      <c r="A228" s="101"/>
      <c r="B228" s="99"/>
      <c r="C228" s="54" t="s">
        <v>36</v>
      </c>
      <c r="D228" s="13" t="s">
        <v>37</v>
      </c>
      <c r="E228" s="10"/>
      <c r="F228" s="10">
        <v>44</v>
      </c>
      <c r="G228" s="10"/>
      <c r="H228" s="10"/>
      <c r="I228" s="10">
        <f t="shared" si="16"/>
        <v>0</v>
      </c>
      <c r="J228" s="10"/>
      <c r="K228" s="10">
        <f t="shared" si="18"/>
        <v>0</v>
      </c>
      <c r="L228" s="10">
        <f t="shared" si="19"/>
        <v>0</v>
      </c>
      <c r="M228" s="10"/>
    </row>
    <row r="229" spans="1:13" ht="15.75" hidden="1">
      <c r="A229" s="101"/>
      <c r="B229" s="99"/>
      <c r="C229" s="54" t="s">
        <v>39</v>
      </c>
      <c r="D229" s="13" t="s">
        <v>40</v>
      </c>
      <c r="E229" s="10"/>
      <c r="F229" s="10"/>
      <c r="G229" s="10"/>
      <c r="H229" s="10"/>
      <c r="I229" s="10">
        <f t="shared" si="16"/>
        <v>0</v>
      </c>
      <c r="J229" s="10" t="e">
        <f t="shared" si="17"/>
        <v>#DIV/0!</v>
      </c>
      <c r="K229" s="10" t="e">
        <f t="shared" si="18"/>
        <v>#DIV/0!</v>
      </c>
      <c r="L229" s="10">
        <f t="shared" si="19"/>
        <v>0</v>
      </c>
      <c r="M229" s="10" t="e">
        <f t="shared" si="20"/>
        <v>#DIV/0!</v>
      </c>
    </row>
    <row r="230" spans="1:13" ht="15.75">
      <c r="A230" s="101"/>
      <c r="B230" s="99"/>
      <c r="C230" s="54" t="s">
        <v>41</v>
      </c>
      <c r="D230" s="13" t="s">
        <v>91</v>
      </c>
      <c r="E230" s="10">
        <v>416.4</v>
      </c>
      <c r="F230" s="10">
        <f>850+50</f>
        <v>900</v>
      </c>
      <c r="G230" s="10">
        <v>177.6</v>
      </c>
      <c r="H230" s="10">
        <v>312.3</v>
      </c>
      <c r="I230" s="10">
        <f t="shared" si="16"/>
        <v>134.70000000000002</v>
      </c>
      <c r="J230" s="10">
        <f t="shared" si="17"/>
        <v>175.8445945945946</v>
      </c>
      <c r="K230" s="10">
        <f t="shared" si="18"/>
        <v>34.7</v>
      </c>
      <c r="L230" s="10">
        <f t="shared" si="19"/>
        <v>-104.09999999999997</v>
      </c>
      <c r="M230" s="10">
        <f t="shared" si="20"/>
        <v>75.00000000000001</v>
      </c>
    </row>
    <row r="231" spans="1:13" ht="15.75">
      <c r="A231" s="101"/>
      <c r="B231" s="99"/>
      <c r="C231" s="54" t="s">
        <v>43</v>
      </c>
      <c r="D231" s="13" t="s">
        <v>38</v>
      </c>
      <c r="E231" s="10">
        <v>-1</v>
      </c>
      <c r="F231" s="10"/>
      <c r="G231" s="10"/>
      <c r="H231" s="10">
        <v>-0.9</v>
      </c>
      <c r="I231" s="10">
        <f t="shared" si="16"/>
        <v>-0.9</v>
      </c>
      <c r="J231" s="10"/>
      <c r="K231" s="10"/>
      <c r="L231" s="10">
        <f t="shared" si="19"/>
        <v>0.09999999999999998</v>
      </c>
      <c r="M231" s="10">
        <f t="shared" si="20"/>
        <v>90</v>
      </c>
    </row>
    <row r="232" spans="1:13" s="20" customFormat="1" ht="31.5">
      <c r="A232" s="101"/>
      <c r="B232" s="99"/>
      <c r="C232" s="56"/>
      <c r="D232" s="18" t="s">
        <v>48</v>
      </c>
      <c r="E232" s="19">
        <f>E233-E231</f>
        <v>442.59999999999997</v>
      </c>
      <c r="F232" s="19">
        <f>F233-F231</f>
        <v>944</v>
      </c>
      <c r="G232" s="19">
        <f>G233-G231</f>
        <v>177.6</v>
      </c>
      <c r="H232" s="19">
        <f>H233-H231</f>
        <v>321.6</v>
      </c>
      <c r="I232" s="19">
        <f t="shared" si="16"/>
        <v>144.00000000000003</v>
      </c>
      <c r="J232" s="19">
        <f t="shared" si="17"/>
        <v>181.0810810810811</v>
      </c>
      <c r="K232" s="19">
        <f t="shared" si="18"/>
        <v>34.067796610169495</v>
      </c>
      <c r="L232" s="19">
        <f t="shared" si="19"/>
        <v>-120.99999999999994</v>
      </c>
      <c r="M232" s="19">
        <f t="shared" si="20"/>
        <v>72.66154541346589</v>
      </c>
    </row>
    <row r="233" spans="1:13" s="20" customFormat="1" ht="15.75">
      <c r="A233" s="101"/>
      <c r="B233" s="99"/>
      <c r="C233" s="62"/>
      <c r="D233" s="18" t="s">
        <v>67</v>
      </c>
      <c r="E233" s="26">
        <f>SUM(E223:E225,E227:E231)</f>
        <v>441.59999999999997</v>
      </c>
      <c r="F233" s="26">
        <f>SUM(F223:F225,F227:F231)</f>
        <v>944</v>
      </c>
      <c r="G233" s="26">
        <f>SUM(G223:G225,G227:G231)</f>
        <v>177.6</v>
      </c>
      <c r="H233" s="26">
        <f>SUM(H223:H225,H227:H231)</f>
        <v>320.70000000000005</v>
      </c>
      <c r="I233" s="19">
        <f t="shared" si="16"/>
        <v>143.10000000000005</v>
      </c>
      <c r="J233" s="19">
        <f t="shared" si="17"/>
        <v>180.57432432432435</v>
      </c>
      <c r="K233" s="19">
        <f t="shared" si="18"/>
        <v>33.972457627118644</v>
      </c>
      <c r="L233" s="19">
        <f t="shared" si="19"/>
        <v>-120.89999999999992</v>
      </c>
      <c r="M233" s="19">
        <f t="shared" si="20"/>
        <v>72.62228260869567</v>
      </c>
    </row>
    <row r="234" spans="1:13" ht="78.75">
      <c r="A234" s="89" t="s">
        <v>114</v>
      </c>
      <c r="B234" s="91" t="s">
        <v>115</v>
      </c>
      <c r="C234" s="53" t="s">
        <v>18</v>
      </c>
      <c r="D234" s="14" t="s">
        <v>116</v>
      </c>
      <c r="E234" s="10">
        <v>947</v>
      </c>
      <c r="F234" s="10">
        <v>1612.5</v>
      </c>
      <c r="G234" s="10">
        <v>304.2</v>
      </c>
      <c r="H234" s="10">
        <v>358.4</v>
      </c>
      <c r="I234" s="10">
        <f t="shared" si="16"/>
        <v>54.19999999999999</v>
      </c>
      <c r="J234" s="10">
        <f t="shared" si="17"/>
        <v>117.8172255095332</v>
      </c>
      <c r="K234" s="10">
        <f t="shared" si="18"/>
        <v>22.226356589147287</v>
      </c>
      <c r="L234" s="10">
        <f t="shared" si="19"/>
        <v>-588.6</v>
      </c>
      <c r="M234" s="10">
        <f t="shared" si="20"/>
        <v>37.845828933474124</v>
      </c>
    </row>
    <row r="235" spans="1:13" ht="31.5">
      <c r="A235" s="94"/>
      <c r="B235" s="95"/>
      <c r="C235" s="54" t="s">
        <v>20</v>
      </c>
      <c r="D235" s="15" t="s">
        <v>21</v>
      </c>
      <c r="E235" s="25">
        <v>3384.9</v>
      </c>
      <c r="F235" s="10"/>
      <c r="G235" s="10"/>
      <c r="H235" s="25">
        <v>4263.1</v>
      </c>
      <c r="I235" s="10">
        <f t="shared" si="16"/>
        <v>4263.1</v>
      </c>
      <c r="J235" s="10"/>
      <c r="K235" s="10"/>
      <c r="L235" s="10">
        <f t="shared" si="19"/>
        <v>878.2000000000003</v>
      </c>
      <c r="M235" s="10">
        <f t="shared" si="20"/>
        <v>125.94463647375107</v>
      </c>
    </row>
    <row r="236" spans="1:13" ht="15.75">
      <c r="A236" s="94"/>
      <c r="B236" s="95"/>
      <c r="C236" s="54" t="s">
        <v>28</v>
      </c>
      <c r="D236" s="13" t="s">
        <v>29</v>
      </c>
      <c r="E236" s="10">
        <f>SUM(E237:E238)</f>
        <v>527.2</v>
      </c>
      <c r="F236" s="10">
        <f>SUM(F237:F238)</f>
        <v>0</v>
      </c>
      <c r="G236" s="10">
        <f>SUM(G237:G238)</f>
        <v>0</v>
      </c>
      <c r="H236" s="10">
        <f>SUM(H237:H238)</f>
        <v>101.6</v>
      </c>
      <c r="I236" s="10">
        <f t="shared" si="16"/>
        <v>101.6</v>
      </c>
      <c r="J236" s="10"/>
      <c r="K236" s="10"/>
      <c r="L236" s="10">
        <f t="shared" si="19"/>
        <v>-425.6</v>
      </c>
      <c r="M236" s="10">
        <f t="shared" si="20"/>
        <v>19.27162367223065</v>
      </c>
    </row>
    <row r="237" spans="1:13" ht="63" hidden="1">
      <c r="A237" s="94"/>
      <c r="B237" s="95"/>
      <c r="C237" s="53" t="s">
        <v>30</v>
      </c>
      <c r="D237" s="17" t="s">
        <v>31</v>
      </c>
      <c r="E237" s="10">
        <v>82.6</v>
      </c>
      <c r="F237" s="10"/>
      <c r="G237" s="10"/>
      <c r="H237" s="10"/>
      <c r="I237" s="10">
        <f t="shared" si="16"/>
        <v>0</v>
      </c>
      <c r="J237" s="10" t="e">
        <f t="shared" si="17"/>
        <v>#DIV/0!</v>
      </c>
      <c r="K237" s="10" t="e">
        <f t="shared" si="18"/>
        <v>#DIV/0!</v>
      </c>
      <c r="L237" s="10">
        <f t="shared" si="19"/>
        <v>-82.6</v>
      </c>
      <c r="M237" s="10">
        <f t="shared" si="20"/>
        <v>0</v>
      </c>
    </row>
    <row r="238" spans="1:13" ht="47.25" hidden="1">
      <c r="A238" s="94"/>
      <c r="B238" s="95"/>
      <c r="C238" s="53" t="s">
        <v>32</v>
      </c>
      <c r="D238" s="14" t="s">
        <v>33</v>
      </c>
      <c r="E238" s="10">
        <v>444.6</v>
      </c>
      <c r="F238" s="10"/>
      <c r="G238" s="10"/>
      <c r="H238" s="10">
        <v>101.6</v>
      </c>
      <c r="I238" s="10">
        <f t="shared" si="16"/>
        <v>101.6</v>
      </c>
      <c r="J238" s="10" t="e">
        <f t="shared" si="17"/>
        <v>#DIV/0!</v>
      </c>
      <c r="K238" s="10" t="e">
        <f t="shared" si="18"/>
        <v>#DIV/0!</v>
      </c>
      <c r="L238" s="10">
        <f t="shared" si="19"/>
        <v>-343</v>
      </c>
      <c r="M238" s="10">
        <f t="shared" si="20"/>
        <v>22.852001799370218</v>
      </c>
    </row>
    <row r="239" spans="1:13" ht="15.75" hidden="1">
      <c r="A239" s="94"/>
      <c r="B239" s="95"/>
      <c r="C239" s="54" t="s">
        <v>34</v>
      </c>
      <c r="D239" s="13" t="s">
        <v>35</v>
      </c>
      <c r="E239" s="10"/>
      <c r="F239" s="10"/>
      <c r="G239" s="10"/>
      <c r="H239" s="10"/>
      <c r="I239" s="10">
        <f t="shared" si="16"/>
        <v>0</v>
      </c>
      <c r="J239" s="10" t="e">
        <f t="shared" si="17"/>
        <v>#DIV/0!</v>
      </c>
      <c r="K239" s="10" t="e">
        <f t="shared" si="18"/>
        <v>#DIV/0!</v>
      </c>
      <c r="L239" s="10">
        <f t="shared" si="19"/>
        <v>0</v>
      </c>
      <c r="M239" s="10" t="e">
        <f t="shared" si="20"/>
        <v>#DIV/0!</v>
      </c>
    </row>
    <row r="240" spans="1:13" ht="15.75" hidden="1">
      <c r="A240" s="94"/>
      <c r="B240" s="95"/>
      <c r="C240" s="54" t="s">
        <v>36</v>
      </c>
      <c r="D240" s="13" t="s">
        <v>37</v>
      </c>
      <c r="E240" s="10"/>
      <c r="F240" s="10"/>
      <c r="G240" s="10"/>
      <c r="H240" s="10"/>
      <c r="I240" s="10">
        <f t="shared" si="16"/>
        <v>0</v>
      </c>
      <c r="J240" s="10" t="e">
        <f t="shared" si="17"/>
        <v>#DIV/0!</v>
      </c>
      <c r="K240" s="10" t="e">
        <f t="shared" si="18"/>
        <v>#DIV/0!</v>
      </c>
      <c r="L240" s="10">
        <f t="shared" si="19"/>
        <v>0</v>
      </c>
      <c r="M240" s="10" t="e">
        <f t="shared" si="20"/>
        <v>#DIV/0!</v>
      </c>
    </row>
    <row r="241" spans="1:13" ht="15.75" hidden="1">
      <c r="A241" s="94"/>
      <c r="B241" s="95"/>
      <c r="C241" s="54" t="s">
        <v>39</v>
      </c>
      <c r="D241" s="13" t="s">
        <v>40</v>
      </c>
      <c r="E241" s="10"/>
      <c r="F241" s="25"/>
      <c r="G241" s="25"/>
      <c r="H241" s="10"/>
      <c r="I241" s="10">
        <f t="shared" si="16"/>
        <v>0</v>
      </c>
      <c r="J241" s="10" t="e">
        <f t="shared" si="17"/>
        <v>#DIV/0!</v>
      </c>
      <c r="K241" s="10" t="e">
        <f t="shared" si="18"/>
        <v>#DIV/0!</v>
      </c>
      <c r="L241" s="10">
        <f t="shared" si="19"/>
        <v>0</v>
      </c>
      <c r="M241" s="10" t="e">
        <f t="shared" si="20"/>
        <v>#DIV/0!</v>
      </c>
    </row>
    <row r="242" spans="1:13" ht="15.75">
      <c r="A242" s="94"/>
      <c r="B242" s="95"/>
      <c r="C242" s="54" t="s">
        <v>41</v>
      </c>
      <c r="D242" s="13" t="s">
        <v>91</v>
      </c>
      <c r="E242" s="10"/>
      <c r="F242" s="25">
        <v>120</v>
      </c>
      <c r="G242" s="25">
        <v>32</v>
      </c>
      <c r="H242" s="10"/>
      <c r="I242" s="10">
        <f t="shared" si="16"/>
        <v>-32</v>
      </c>
      <c r="J242" s="10">
        <f t="shared" si="17"/>
        <v>0</v>
      </c>
      <c r="K242" s="10">
        <f t="shared" si="18"/>
        <v>0</v>
      </c>
      <c r="L242" s="10">
        <f t="shared" si="19"/>
        <v>0</v>
      </c>
      <c r="M242" s="10"/>
    </row>
    <row r="243" spans="1:13" ht="15.75" hidden="1">
      <c r="A243" s="94"/>
      <c r="B243" s="95"/>
      <c r="C243" s="54" t="s">
        <v>70</v>
      </c>
      <c r="D243" s="13" t="s">
        <v>71</v>
      </c>
      <c r="E243" s="10"/>
      <c r="F243" s="25"/>
      <c r="G243" s="25"/>
      <c r="H243" s="10"/>
      <c r="I243" s="10">
        <f t="shared" si="16"/>
        <v>0</v>
      </c>
      <c r="J243" s="10" t="e">
        <f t="shared" si="17"/>
        <v>#DIV/0!</v>
      </c>
      <c r="K243" s="10" t="e">
        <f t="shared" si="18"/>
        <v>#DIV/0!</v>
      </c>
      <c r="L243" s="10">
        <f t="shared" si="19"/>
        <v>0</v>
      </c>
      <c r="M243" s="10" t="e">
        <f t="shared" si="20"/>
        <v>#DIV/0!</v>
      </c>
    </row>
    <row r="244" spans="1:13" ht="15.75">
      <c r="A244" s="94"/>
      <c r="B244" s="95"/>
      <c r="C244" s="54" t="s">
        <v>43</v>
      </c>
      <c r="D244" s="13" t="s">
        <v>38</v>
      </c>
      <c r="E244" s="10">
        <v>-63962.9</v>
      </c>
      <c r="F244" s="25"/>
      <c r="G244" s="25"/>
      <c r="H244" s="10">
        <v>-7286</v>
      </c>
      <c r="I244" s="10">
        <f t="shared" si="16"/>
        <v>-7286</v>
      </c>
      <c r="J244" s="10"/>
      <c r="K244" s="10"/>
      <c r="L244" s="10">
        <f t="shared" si="19"/>
        <v>56676.9</v>
      </c>
      <c r="M244" s="10">
        <f t="shared" si="20"/>
        <v>11.390978207679764</v>
      </c>
    </row>
    <row r="245" spans="1:13" s="20" customFormat="1" ht="15.75">
      <c r="A245" s="94"/>
      <c r="B245" s="95"/>
      <c r="C245" s="55"/>
      <c r="D245" s="18" t="s">
        <v>44</v>
      </c>
      <c r="E245" s="26">
        <f>SUM(E234:E236,E239:E244)</f>
        <v>-59103.8</v>
      </c>
      <c r="F245" s="26">
        <f>SUM(F234:F236,F239:F244)</f>
        <v>1732.5</v>
      </c>
      <c r="G245" s="26">
        <f>SUM(G234:G236,G239:G244)</f>
        <v>336.2</v>
      </c>
      <c r="H245" s="26">
        <f>SUM(H234:H236,H239:H244)</f>
        <v>-2562.8999999999996</v>
      </c>
      <c r="I245" s="19">
        <f t="shared" si="16"/>
        <v>-2899.0999999999995</v>
      </c>
      <c r="J245" s="19">
        <f t="shared" si="17"/>
        <v>-762.3140987507435</v>
      </c>
      <c r="K245" s="19">
        <f t="shared" si="18"/>
        <v>-147.93073593073592</v>
      </c>
      <c r="L245" s="19">
        <f t="shared" si="19"/>
        <v>56540.9</v>
      </c>
      <c r="M245" s="19">
        <f t="shared" si="20"/>
        <v>4.336269410765467</v>
      </c>
    </row>
    <row r="246" spans="1:13" ht="15.75">
      <c r="A246" s="94"/>
      <c r="B246" s="95"/>
      <c r="C246" s="54" t="s">
        <v>28</v>
      </c>
      <c r="D246" s="13" t="s">
        <v>29</v>
      </c>
      <c r="E246" s="10">
        <f>E247</f>
        <v>2816.6</v>
      </c>
      <c r="F246" s="10">
        <f>F247</f>
        <v>6990</v>
      </c>
      <c r="G246" s="10">
        <f>G247</f>
        <v>1715</v>
      </c>
      <c r="H246" s="10">
        <f>H247</f>
        <v>2618</v>
      </c>
      <c r="I246" s="10">
        <f t="shared" si="16"/>
        <v>903</v>
      </c>
      <c r="J246" s="10">
        <f t="shared" si="17"/>
        <v>152.65306122448982</v>
      </c>
      <c r="K246" s="10">
        <f t="shared" si="18"/>
        <v>37.453505007153076</v>
      </c>
      <c r="L246" s="10">
        <f t="shared" si="19"/>
        <v>-198.5999999999999</v>
      </c>
      <c r="M246" s="10">
        <f t="shared" si="20"/>
        <v>92.94894553717248</v>
      </c>
    </row>
    <row r="247" spans="1:13" ht="47.25" hidden="1">
      <c r="A247" s="94"/>
      <c r="B247" s="95"/>
      <c r="C247" s="53" t="s">
        <v>32</v>
      </c>
      <c r="D247" s="14" t="s">
        <v>33</v>
      </c>
      <c r="E247" s="10">
        <v>2816.6</v>
      </c>
      <c r="F247" s="10">
        <v>6990</v>
      </c>
      <c r="G247" s="10">
        <v>1715</v>
      </c>
      <c r="H247" s="10">
        <v>2618</v>
      </c>
      <c r="I247" s="10">
        <f t="shared" si="16"/>
        <v>903</v>
      </c>
      <c r="J247" s="10">
        <f t="shared" si="17"/>
        <v>152.65306122448982</v>
      </c>
      <c r="K247" s="10">
        <f t="shared" si="18"/>
        <v>37.453505007153076</v>
      </c>
      <c r="L247" s="10">
        <f t="shared" si="19"/>
        <v>-198.5999999999999</v>
      </c>
      <c r="M247" s="10">
        <f t="shared" si="20"/>
        <v>92.94894553717248</v>
      </c>
    </row>
    <row r="248" spans="1:13" s="20" customFormat="1" ht="15.75">
      <c r="A248" s="94"/>
      <c r="B248" s="95"/>
      <c r="C248" s="55"/>
      <c r="D248" s="18" t="s">
        <v>47</v>
      </c>
      <c r="E248" s="26">
        <f>E246</f>
        <v>2816.6</v>
      </c>
      <c r="F248" s="26">
        <f>F246</f>
        <v>6990</v>
      </c>
      <c r="G248" s="26">
        <f>G246</f>
        <v>1715</v>
      </c>
      <c r="H248" s="26">
        <f>H246</f>
        <v>2618</v>
      </c>
      <c r="I248" s="10">
        <f t="shared" si="16"/>
        <v>903</v>
      </c>
      <c r="J248" s="10">
        <f t="shared" si="17"/>
        <v>152.65306122448982</v>
      </c>
      <c r="K248" s="10">
        <f t="shared" si="18"/>
        <v>37.453505007153076</v>
      </c>
      <c r="L248" s="10">
        <f t="shared" si="19"/>
        <v>-198.5999999999999</v>
      </c>
      <c r="M248" s="10">
        <f t="shared" si="20"/>
        <v>92.94894553717248</v>
      </c>
    </row>
    <row r="249" spans="1:13" s="20" customFormat="1" ht="31.5">
      <c r="A249" s="94"/>
      <c r="B249" s="95"/>
      <c r="C249" s="55"/>
      <c r="D249" s="18" t="s">
        <v>48</v>
      </c>
      <c r="E249" s="26">
        <f>E250-E244</f>
        <v>7675.699999999997</v>
      </c>
      <c r="F249" s="26">
        <f>F250-F244</f>
        <v>8722.5</v>
      </c>
      <c r="G249" s="26">
        <f>G250-G244</f>
        <v>2051.2</v>
      </c>
      <c r="H249" s="26">
        <f>H250-H244</f>
        <v>7341.1</v>
      </c>
      <c r="I249" s="19">
        <f t="shared" si="16"/>
        <v>5289.900000000001</v>
      </c>
      <c r="J249" s="19">
        <f t="shared" si="17"/>
        <v>357.89294071762873</v>
      </c>
      <c r="K249" s="19">
        <f t="shared" si="18"/>
        <v>84.16279736314131</v>
      </c>
      <c r="L249" s="19">
        <f t="shared" si="19"/>
        <v>-334.5999999999967</v>
      </c>
      <c r="M249" s="19">
        <f t="shared" si="20"/>
        <v>95.64078846229013</v>
      </c>
    </row>
    <row r="250" spans="1:13" s="20" customFormat="1" ht="15.75">
      <c r="A250" s="90"/>
      <c r="B250" s="97"/>
      <c r="C250" s="55"/>
      <c r="D250" s="18" t="s">
        <v>67</v>
      </c>
      <c r="E250" s="26">
        <f>E245+E248</f>
        <v>-56287.200000000004</v>
      </c>
      <c r="F250" s="26">
        <f>F245+F248</f>
        <v>8722.5</v>
      </c>
      <c r="G250" s="26">
        <f>G245+G248</f>
        <v>2051.2</v>
      </c>
      <c r="H250" s="26">
        <f>H245+H248</f>
        <v>55.100000000000364</v>
      </c>
      <c r="I250" s="19">
        <f t="shared" si="16"/>
        <v>-1996.0999999999995</v>
      </c>
      <c r="J250" s="19">
        <f t="shared" si="17"/>
        <v>2.68623244929799</v>
      </c>
      <c r="K250" s="19">
        <f t="shared" si="18"/>
        <v>0.6316996274004054</v>
      </c>
      <c r="L250" s="19">
        <f t="shared" si="19"/>
        <v>56342.3</v>
      </c>
      <c r="M250" s="19">
        <f t="shared" si="20"/>
        <v>-0.09789081709518392</v>
      </c>
    </row>
    <row r="251" spans="1:13" s="20" customFormat="1" ht="31.5" hidden="1">
      <c r="A251" s="91">
        <v>943</v>
      </c>
      <c r="B251" s="91" t="s">
        <v>117</v>
      </c>
      <c r="C251" s="54" t="s">
        <v>20</v>
      </c>
      <c r="D251" s="15" t="s">
        <v>21</v>
      </c>
      <c r="E251" s="25"/>
      <c r="F251" s="26"/>
      <c r="G251" s="26"/>
      <c r="H251" s="25"/>
      <c r="I251" s="10">
        <f t="shared" si="16"/>
        <v>0</v>
      </c>
      <c r="J251" s="10" t="e">
        <f t="shared" si="17"/>
        <v>#DIV/0!</v>
      </c>
      <c r="K251" s="10" t="e">
        <f t="shared" si="18"/>
        <v>#DIV/0!</v>
      </c>
      <c r="L251" s="10">
        <f t="shared" si="19"/>
        <v>0</v>
      </c>
      <c r="M251" s="10" t="e">
        <f t="shared" si="20"/>
        <v>#DIV/0!</v>
      </c>
    </row>
    <row r="252" spans="1:13" s="20" customFormat="1" ht="94.5">
      <c r="A252" s="94"/>
      <c r="B252" s="99"/>
      <c r="C252" s="53" t="s">
        <v>22</v>
      </c>
      <c r="D252" s="16" t="s">
        <v>23</v>
      </c>
      <c r="E252" s="25">
        <v>16.9</v>
      </c>
      <c r="F252" s="26"/>
      <c r="G252" s="26"/>
      <c r="H252" s="25"/>
      <c r="I252" s="10">
        <f t="shared" si="16"/>
        <v>0</v>
      </c>
      <c r="J252" s="10"/>
      <c r="K252" s="10"/>
      <c r="L252" s="10">
        <f t="shared" si="19"/>
        <v>-16.9</v>
      </c>
      <c r="M252" s="10">
        <f t="shared" si="20"/>
        <v>0</v>
      </c>
    </row>
    <row r="253" spans="1:13" s="20" customFormat="1" ht="15.75" hidden="1">
      <c r="A253" s="94"/>
      <c r="B253" s="99"/>
      <c r="C253" s="54" t="s">
        <v>28</v>
      </c>
      <c r="D253" s="13" t="s">
        <v>29</v>
      </c>
      <c r="E253" s="10">
        <f>SUM(E254:E255)</f>
        <v>0</v>
      </c>
      <c r="F253" s="10">
        <f>SUM(F254:F255)</f>
        <v>0</v>
      </c>
      <c r="G253" s="10">
        <f>SUM(G254:G255)</f>
        <v>0</v>
      </c>
      <c r="H253" s="10">
        <f>SUM(H254:H255)</f>
        <v>0</v>
      </c>
      <c r="I253" s="10">
        <f t="shared" si="16"/>
        <v>0</v>
      </c>
      <c r="J253" s="10"/>
      <c r="K253" s="10"/>
      <c r="L253" s="10">
        <f t="shared" si="19"/>
        <v>0</v>
      </c>
      <c r="M253" s="10" t="e">
        <f t="shared" si="20"/>
        <v>#DIV/0!</v>
      </c>
    </row>
    <row r="254" spans="1:13" s="20" customFormat="1" ht="63" hidden="1">
      <c r="A254" s="94"/>
      <c r="B254" s="99"/>
      <c r="C254" s="53" t="s">
        <v>30</v>
      </c>
      <c r="D254" s="17" t="s">
        <v>31</v>
      </c>
      <c r="E254" s="10"/>
      <c r="F254" s="10"/>
      <c r="G254" s="10"/>
      <c r="H254" s="10"/>
      <c r="I254" s="10">
        <f t="shared" si="16"/>
        <v>0</v>
      </c>
      <c r="J254" s="10"/>
      <c r="K254" s="10"/>
      <c r="L254" s="10">
        <f t="shared" si="19"/>
        <v>0</v>
      </c>
      <c r="M254" s="10" t="e">
        <f t="shared" si="20"/>
        <v>#DIV/0!</v>
      </c>
    </row>
    <row r="255" spans="1:13" s="20" customFormat="1" ht="47.25" hidden="1">
      <c r="A255" s="94"/>
      <c r="B255" s="99"/>
      <c r="C255" s="53" t="s">
        <v>32</v>
      </c>
      <c r="D255" s="14" t="s">
        <v>33</v>
      </c>
      <c r="E255" s="10"/>
      <c r="F255" s="10"/>
      <c r="G255" s="10"/>
      <c r="H255" s="10"/>
      <c r="I255" s="10">
        <f t="shared" si="16"/>
        <v>0</v>
      </c>
      <c r="J255" s="10"/>
      <c r="K255" s="10"/>
      <c r="L255" s="10">
        <f t="shared" si="19"/>
        <v>0</v>
      </c>
      <c r="M255" s="10" t="e">
        <f t="shared" si="20"/>
        <v>#DIV/0!</v>
      </c>
    </row>
    <row r="256" spans="1:13" s="20" customFormat="1" ht="15.75">
      <c r="A256" s="94"/>
      <c r="B256" s="99"/>
      <c r="C256" s="54" t="s">
        <v>34</v>
      </c>
      <c r="D256" s="13" t="s">
        <v>35</v>
      </c>
      <c r="E256" s="25">
        <v>183.9</v>
      </c>
      <c r="F256" s="26"/>
      <c r="G256" s="26"/>
      <c r="H256" s="25"/>
      <c r="I256" s="10">
        <f t="shared" si="16"/>
        <v>0</v>
      </c>
      <c r="J256" s="10"/>
      <c r="K256" s="10"/>
      <c r="L256" s="10">
        <f t="shared" si="19"/>
        <v>-183.9</v>
      </c>
      <c r="M256" s="10">
        <f t="shared" si="20"/>
        <v>0</v>
      </c>
    </row>
    <row r="257" spans="1:13" s="20" customFormat="1" ht="15.75" hidden="1">
      <c r="A257" s="94"/>
      <c r="B257" s="99"/>
      <c r="C257" s="54" t="s">
        <v>36</v>
      </c>
      <c r="D257" s="13" t="s">
        <v>37</v>
      </c>
      <c r="E257" s="25"/>
      <c r="F257" s="26"/>
      <c r="G257" s="26"/>
      <c r="H257" s="25"/>
      <c r="I257" s="10">
        <f t="shared" si="16"/>
        <v>0</v>
      </c>
      <c r="J257" s="10" t="e">
        <f t="shared" si="17"/>
        <v>#DIV/0!</v>
      </c>
      <c r="K257" s="10" t="e">
        <f t="shared" si="18"/>
        <v>#DIV/0!</v>
      </c>
      <c r="L257" s="10">
        <f t="shared" si="19"/>
        <v>0</v>
      </c>
      <c r="M257" s="10" t="e">
        <f t="shared" si="20"/>
        <v>#DIV/0!</v>
      </c>
    </row>
    <row r="258" spans="1:13" s="20" customFormat="1" ht="15.75">
      <c r="A258" s="94"/>
      <c r="B258" s="99"/>
      <c r="C258" s="54" t="s">
        <v>39</v>
      </c>
      <c r="D258" s="13" t="s">
        <v>40</v>
      </c>
      <c r="E258" s="25"/>
      <c r="F258" s="25">
        <v>301092</v>
      </c>
      <c r="G258" s="25"/>
      <c r="H258" s="25"/>
      <c r="I258" s="10">
        <f t="shared" si="16"/>
        <v>0</v>
      </c>
      <c r="J258" s="10"/>
      <c r="K258" s="10">
        <f t="shared" si="18"/>
        <v>0</v>
      </c>
      <c r="L258" s="10">
        <f t="shared" si="19"/>
        <v>0</v>
      </c>
      <c r="M258" s="10"/>
    </row>
    <row r="259" spans="1:13" s="20" customFormat="1" ht="15.75">
      <c r="A259" s="94"/>
      <c r="B259" s="99"/>
      <c r="C259" s="54" t="s">
        <v>41</v>
      </c>
      <c r="D259" s="13" t="s">
        <v>91</v>
      </c>
      <c r="E259" s="25"/>
      <c r="F259" s="25">
        <v>95</v>
      </c>
      <c r="G259" s="25">
        <v>21.7</v>
      </c>
      <c r="H259" s="25"/>
      <c r="I259" s="10">
        <f t="shared" si="16"/>
        <v>-21.7</v>
      </c>
      <c r="J259" s="10">
        <f t="shared" si="17"/>
        <v>0</v>
      </c>
      <c r="K259" s="10">
        <f t="shared" si="18"/>
        <v>0</v>
      </c>
      <c r="L259" s="10">
        <f t="shared" si="19"/>
        <v>0</v>
      </c>
      <c r="M259" s="10"/>
    </row>
    <row r="260" spans="1:13" s="20" customFormat="1" ht="15.75" hidden="1">
      <c r="A260" s="94"/>
      <c r="B260" s="99"/>
      <c r="C260" s="54" t="s">
        <v>59</v>
      </c>
      <c r="D260" s="14" t="s">
        <v>60</v>
      </c>
      <c r="E260" s="25"/>
      <c r="F260" s="25"/>
      <c r="G260" s="25"/>
      <c r="H260" s="25"/>
      <c r="I260" s="10">
        <f t="shared" si="16"/>
        <v>0</v>
      </c>
      <c r="J260" s="10" t="e">
        <f t="shared" si="17"/>
        <v>#DIV/0!</v>
      </c>
      <c r="K260" s="10" t="e">
        <f t="shared" si="18"/>
        <v>#DIV/0!</v>
      </c>
      <c r="L260" s="10">
        <f t="shared" si="19"/>
        <v>0</v>
      </c>
      <c r="M260" s="10"/>
    </row>
    <row r="261" spans="1:13" s="20" customFormat="1" ht="15.75">
      <c r="A261" s="94"/>
      <c r="B261" s="99"/>
      <c r="C261" s="54" t="s">
        <v>43</v>
      </c>
      <c r="D261" s="13" t="s">
        <v>38</v>
      </c>
      <c r="E261" s="25"/>
      <c r="F261" s="25"/>
      <c r="G261" s="25"/>
      <c r="H261" s="25">
        <v>-236</v>
      </c>
      <c r="I261" s="10">
        <f t="shared" si="16"/>
        <v>-236</v>
      </c>
      <c r="J261" s="10"/>
      <c r="K261" s="10"/>
      <c r="L261" s="10">
        <f t="shared" si="19"/>
        <v>-236</v>
      </c>
      <c r="M261" s="10"/>
    </row>
    <row r="262" spans="1:13" s="20" customFormat="1" ht="31.5">
      <c r="A262" s="94"/>
      <c r="B262" s="99"/>
      <c r="C262" s="56"/>
      <c r="D262" s="18" t="s">
        <v>48</v>
      </c>
      <c r="E262" s="26">
        <f>E263-E261</f>
        <v>200.8</v>
      </c>
      <c r="F262" s="26">
        <f>F263-F261</f>
        <v>301187</v>
      </c>
      <c r="G262" s="26">
        <f>G263-G261</f>
        <v>21.7</v>
      </c>
      <c r="H262" s="26">
        <f>H263-H261</f>
        <v>0</v>
      </c>
      <c r="I262" s="19">
        <f t="shared" si="16"/>
        <v>-21.7</v>
      </c>
      <c r="J262" s="19">
        <f t="shared" si="17"/>
        <v>0</v>
      </c>
      <c r="K262" s="19">
        <f t="shared" si="18"/>
        <v>0</v>
      </c>
      <c r="L262" s="19">
        <f t="shared" si="19"/>
        <v>-200.8</v>
      </c>
      <c r="M262" s="19">
        <f t="shared" si="20"/>
        <v>0</v>
      </c>
    </row>
    <row r="263" spans="1:13" s="20" customFormat="1" ht="15.75">
      <c r="A263" s="90"/>
      <c r="B263" s="100"/>
      <c r="C263" s="55"/>
      <c r="D263" s="18" t="s">
        <v>67</v>
      </c>
      <c r="E263" s="26">
        <f>SUM(E251:E253,E256:E261)</f>
        <v>200.8</v>
      </c>
      <c r="F263" s="26">
        <f>SUM(F251:F253,F256:F261)</f>
        <v>301187</v>
      </c>
      <c r="G263" s="26">
        <f>SUM(G251:G253,G256:G261)</f>
        <v>21.7</v>
      </c>
      <c r="H263" s="26">
        <f>SUM(H251:H253,H256:H261)</f>
        <v>-236</v>
      </c>
      <c r="I263" s="19">
        <f t="shared" si="16"/>
        <v>-257.7</v>
      </c>
      <c r="J263" s="19">
        <f t="shared" si="17"/>
        <v>-1087.557603686636</v>
      </c>
      <c r="K263" s="19">
        <f t="shared" si="18"/>
        <v>-0.07835663557856083</v>
      </c>
      <c r="L263" s="19">
        <f t="shared" si="19"/>
        <v>-436.8</v>
      </c>
      <c r="M263" s="19">
        <f t="shared" si="20"/>
        <v>-117.52988047808763</v>
      </c>
    </row>
    <row r="264" spans="1:13" ht="31.5">
      <c r="A264" s="89" t="s">
        <v>118</v>
      </c>
      <c r="B264" s="91" t="s">
        <v>119</v>
      </c>
      <c r="C264" s="54" t="s">
        <v>20</v>
      </c>
      <c r="D264" s="15" t="s">
        <v>21</v>
      </c>
      <c r="E264" s="10">
        <v>444</v>
      </c>
      <c r="F264" s="10"/>
      <c r="G264" s="10"/>
      <c r="H264" s="10">
        <v>408.2</v>
      </c>
      <c r="I264" s="10">
        <f t="shared" si="16"/>
        <v>408.2</v>
      </c>
      <c r="J264" s="10"/>
      <c r="K264" s="10"/>
      <c r="L264" s="10">
        <f t="shared" si="19"/>
        <v>-35.80000000000001</v>
      </c>
      <c r="M264" s="10">
        <f t="shared" si="20"/>
        <v>91.93693693693693</v>
      </c>
    </row>
    <row r="265" spans="1:13" ht="15.75" hidden="1">
      <c r="A265" s="93"/>
      <c r="B265" s="95"/>
      <c r="C265" s="54" t="s">
        <v>28</v>
      </c>
      <c r="D265" s="13" t="s">
        <v>29</v>
      </c>
      <c r="E265" s="10">
        <f>SUM(E266:E267)</f>
        <v>0</v>
      </c>
      <c r="F265" s="10">
        <f>SUM(F266:F267)</f>
        <v>0</v>
      </c>
      <c r="G265" s="10">
        <f>SUM(G266:G267)</f>
        <v>0</v>
      </c>
      <c r="H265" s="10">
        <f>SUM(H266:H267)</f>
        <v>0</v>
      </c>
      <c r="I265" s="10">
        <f t="shared" si="16"/>
        <v>0</v>
      </c>
      <c r="J265" s="10"/>
      <c r="K265" s="10"/>
      <c r="L265" s="10">
        <f t="shared" si="19"/>
        <v>0</v>
      </c>
      <c r="M265" s="10" t="e">
        <f t="shared" si="20"/>
        <v>#DIV/0!</v>
      </c>
    </row>
    <row r="266" spans="1:13" ht="31.5" hidden="1">
      <c r="A266" s="93"/>
      <c r="B266" s="95"/>
      <c r="C266" s="53" t="s">
        <v>52</v>
      </c>
      <c r="D266" s="14" t="s">
        <v>53</v>
      </c>
      <c r="E266" s="10"/>
      <c r="F266" s="10"/>
      <c r="G266" s="10"/>
      <c r="H266" s="10"/>
      <c r="I266" s="10">
        <f t="shared" si="16"/>
        <v>0</v>
      </c>
      <c r="J266" s="10"/>
      <c r="K266" s="10"/>
      <c r="L266" s="10">
        <f t="shared" si="19"/>
        <v>0</v>
      </c>
      <c r="M266" s="10" t="e">
        <f t="shared" si="20"/>
        <v>#DIV/0!</v>
      </c>
    </row>
    <row r="267" spans="1:13" ht="47.25" hidden="1">
      <c r="A267" s="93"/>
      <c r="B267" s="95"/>
      <c r="C267" s="53" t="s">
        <v>32</v>
      </c>
      <c r="D267" s="14" t="s">
        <v>33</v>
      </c>
      <c r="E267" s="10"/>
      <c r="F267" s="10">
        <f>2050.9-2050.9</f>
        <v>0</v>
      </c>
      <c r="G267" s="10"/>
      <c r="H267" s="10"/>
      <c r="I267" s="10">
        <f t="shared" si="16"/>
        <v>0</v>
      </c>
      <c r="J267" s="10"/>
      <c r="K267" s="10"/>
      <c r="L267" s="10">
        <f t="shared" si="19"/>
        <v>0</v>
      </c>
      <c r="M267" s="10" t="e">
        <f t="shared" si="20"/>
        <v>#DIV/0!</v>
      </c>
    </row>
    <row r="268" spans="1:13" ht="15.75" hidden="1">
      <c r="A268" s="93"/>
      <c r="B268" s="95"/>
      <c r="C268" s="54" t="s">
        <v>34</v>
      </c>
      <c r="D268" s="13" t="s">
        <v>35</v>
      </c>
      <c r="E268" s="10"/>
      <c r="F268" s="10"/>
      <c r="G268" s="10"/>
      <c r="H268" s="10"/>
      <c r="I268" s="10">
        <f t="shared" si="16"/>
        <v>0</v>
      </c>
      <c r="J268" s="10"/>
      <c r="K268" s="10"/>
      <c r="L268" s="10">
        <f t="shared" si="19"/>
        <v>0</v>
      </c>
      <c r="M268" s="10" t="e">
        <f t="shared" si="20"/>
        <v>#DIV/0!</v>
      </c>
    </row>
    <row r="269" spans="1:13" ht="15.75">
      <c r="A269" s="93"/>
      <c r="B269" s="95"/>
      <c r="C269" s="54" t="s">
        <v>36</v>
      </c>
      <c r="D269" s="13" t="s">
        <v>37</v>
      </c>
      <c r="E269" s="10"/>
      <c r="F269" s="10"/>
      <c r="G269" s="10"/>
      <c r="H269" s="10">
        <v>11.4</v>
      </c>
      <c r="I269" s="10">
        <f t="shared" si="16"/>
        <v>11.4</v>
      </c>
      <c r="J269" s="10"/>
      <c r="K269" s="10"/>
      <c r="L269" s="10">
        <f t="shared" si="19"/>
        <v>11.4</v>
      </c>
      <c r="M269" s="10"/>
    </row>
    <row r="270" spans="1:13" ht="15.75">
      <c r="A270" s="93"/>
      <c r="B270" s="95"/>
      <c r="C270" s="54" t="s">
        <v>39</v>
      </c>
      <c r="D270" s="13" t="s">
        <v>120</v>
      </c>
      <c r="E270" s="10"/>
      <c r="F270" s="10">
        <f>764816+9678.3+40475.5+509880+240527.5</f>
        <v>1565377.3</v>
      </c>
      <c r="G270" s="10">
        <v>3226.1</v>
      </c>
      <c r="H270" s="10"/>
      <c r="I270" s="10">
        <f t="shared" si="16"/>
        <v>-3226.1</v>
      </c>
      <c r="J270" s="10">
        <f t="shared" si="17"/>
        <v>0</v>
      </c>
      <c r="K270" s="10">
        <f t="shared" si="18"/>
        <v>0</v>
      </c>
      <c r="L270" s="10">
        <f t="shared" si="19"/>
        <v>0</v>
      </c>
      <c r="M270" s="10"/>
    </row>
    <row r="271" spans="1:13" ht="15.75">
      <c r="A271" s="93"/>
      <c r="B271" s="95"/>
      <c r="C271" s="54" t="s">
        <v>41</v>
      </c>
      <c r="D271" s="13" t="s">
        <v>91</v>
      </c>
      <c r="E271" s="10"/>
      <c r="F271" s="10">
        <v>25</v>
      </c>
      <c r="G271" s="10">
        <v>6.7</v>
      </c>
      <c r="H271" s="10">
        <v>2.5</v>
      </c>
      <c r="I271" s="10">
        <f t="shared" si="16"/>
        <v>-4.2</v>
      </c>
      <c r="J271" s="10">
        <f t="shared" si="17"/>
        <v>37.31343283582089</v>
      </c>
      <c r="K271" s="10">
        <f t="shared" si="18"/>
        <v>10</v>
      </c>
      <c r="L271" s="10">
        <f t="shared" si="19"/>
        <v>2.5</v>
      </c>
      <c r="M271" s="10"/>
    </row>
    <row r="272" spans="1:13" ht="15.75">
      <c r="A272" s="93"/>
      <c r="B272" s="95"/>
      <c r="C272" s="54" t="s">
        <v>43</v>
      </c>
      <c r="D272" s="13" t="s">
        <v>38</v>
      </c>
      <c r="E272" s="10">
        <v>-0.5</v>
      </c>
      <c r="F272" s="10"/>
      <c r="G272" s="10"/>
      <c r="H272" s="10">
        <v>-53485.7</v>
      </c>
      <c r="I272" s="10">
        <f t="shared" si="16"/>
        <v>-53485.7</v>
      </c>
      <c r="J272" s="10"/>
      <c r="K272" s="10"/>
      <c r="L272" s="10">
        <f t="shared" si="19"/>
        <v>-53485.2</v>
      </c>
      <c r="M272" s="10">
        <f t="shared" si="20"/>
        <v>10697140</v>
      </c>
    </row>
    <row r="273" spans="1:13" s="20" customFormat="1" ht="31.5">
      <c r="A273" s="93"/>
      <c r="B273" s="95"/>
      <c r="C273" s="56"/>
      <c r="D273" s="18" t="s">
        <v>48</v>
      </c>
      <c r="E273" s="19">
        <f>E274-E272</f>
        <v>444</v>
      </c>
      <c r="F273" s="19">
        <f>F274-F272</f>
        <v>1565402.3</v>
      </c>
      <c r="G273" s="19">
        <f>G274-G272</f>
        <v>3232.7999999999997</v>
      </c>
      <c r="H273" s="19">
        <f>H274-H272</f>
        <v>422.09999999999854</v>
      </c>
      <c r="I273" s="19">
        <f t="shared" si="16"/>
        <v>-2810.700000000001</v>
      </c>
      <c r="J273" s="19">
        <f t="shared" si="17"/>
        <v>13.056792873051181</v>
      </c>
      <c r="K273" s="19">
        <f t="shared" si="18"/>
        <v>0.026964314540741285</v>
      </c>
      <c r="L273" s="19">
        <f t="shared" si="19"/>
        <v>-21.900000000001455</v>
      </c>
      <c r="M273" s="19">
        <f t="shared" si="20"/>
        <v>95.06756756756724</v>
      </c>
    </row>
    <row r="274" spans="1:13" s="20" customFormat="1" ht="15.75">
      <c r="A274" s="96"/>
      <c r="B274" s="97"/>
      <c r="C274" s="56"/>
      <c r="D274" s="18" t="s">
        <v>67</v>
      </c>
      <c r="E274" s="19">
        <f>SUM(E264:E265,E268:E272)</f>
        <v>443.5</v>
      </c>
      <c r="F274" s="19">
        <f>SUM(F264:F265,F268:F272)</f>
        <v>1565402.3</v>
      </c>
      <c r="G274" s="19">
        <f>SUM(G264:G265,G268:G272)</f>
        <v>3232.7999999999997</v>
      </c>
      <c r="H274" s="19">
        <f>SUM(H264:H265,H268:H272)</f>
        <v>-53063.6</v>
      </c>
      <c r="I274" s="19">
        <f t="shared" si="16"/>
        <v>-56296.4</v>
      </c>
      <c r="J274" s="19">
        <f t="shared" si="17"/>
        <v>-1641.4130165800548</v>
      </c>
      <c r="K274" s="19">
        <f t="shared" si="18"/>
        <v>-3.389773989727752</v>
      </c>
      <c r="L274" s="19">
        <f t="shared" si="19"/>
        <v>-53507.1</v>
      </c>
      <c r="M274" s="19">
        <f t="shared" si="20"/>
        <v>-11964.735062006765</v>
      </c>
    </row>
    <row r="275" spans="1:13" s="20" customFormat="1" ht="31.5">
      <c r="A275" s="89" t="s">
        <v>121</v>
      </c>
      <c r="B275" s="91" t="s">
        <v>122</v>
      </c>
      <c r="C275" s="54" t="s">
        <v>20</v>
      </c>
      <c r="D275" s="15" t="s">
        <v>21</v>
      </c>
      <c r="E275" s="10">
        <v>14005.3</v>
      </c>
      <c r="F275" s="10"/>
      <c r="G275" s="10"/>
      <c r="H275" s="10">
        <v>494.4</v>
      </c>
      <c r="I275" s="10">
        <f t="shared" si="16"/>
        <v>494.4</v>
      </c>
      <c r="J275" s="10"/>
      <c r="K275" s="10"/>
      <c r="L275" s="10">
        <f t="shared" si="19"/>
        <v>-13510.9</v>
      </c>
      <c r="M275" s="10">
        <f t="shared" si="20"/>
        <v>3.5300921793892313</v>
      </c>
    </row>
    <row r="276" spans="1:13" s="20" customFormat="1" ht="15.75">
      <c r="A276" s="93"/>
      <c r="B276" s="95"/>
      <c r="C276" s="54" t="s">
        <v>34</v>
      </c>
      <c r="D276" s="13" t="s">
        <v>35</v>
      </c>
      <c r="E276" s="10">
        <v>-855.2</v>
      </c>
      <c r="F276" s="10"/>
      <c r="G276" s="10"/>
      <c r="H276" s="10">
        <v>-414.4</v>
      </c>
      <c r="I276" s="10">
        <f t="shared" si="16"/>
        <v>-414.4</v>
      </c>
      <c r="J276" s="10"/>
      <c r="K276" s="10"/>
      <c r="L276" s="10">
        <f t="shared" si="19"/>
        <v>440.80000000000007</v>
      </c>
      <c r="M276" s="10">
        <f t="shared" si="20"/>
        <v>48.45650140318053</v>
      </c>
    </row>
    <row r="277" spans="1:13" s="20" customFormat="1" ht="78.75" customHeight="1">
      <c r="A277" s="94"/>
      <c r="B277" s="94"/>
      <c r="C277" s="54" t="s">
        <v>36</v>
      </c>
      <c r="D277" s="13" t="s">
        <v>123</v>
      </c>
      <c r="E277" s="10">
        <v>77498.1</v>
      </c>
      <c r="F277" s="10">
        <v>141706.4</v>
      </c>
      <c r="G277" s="10">
        <v>47235.6</v>
      </c>
      <c r="H277" s="10">
        <v>13133.3</v>
      </c>
      <c r="I277" s="10">
        <f t="shared" si="16"/>
        <v>-34102.3</v>
      </c>
      <c r="J277" s="10">
        <f t="shared" si="17"/>
        <v>27.803817459712587</v>
      </c>
      <c r="K277" s="10">
        <f t="shared" si="18"/>
        <v>9.267965314198936</v>
      </c>
      <c r="L277" s="10">
        <f t="shared" si="19"/>
        <v>-64364.8</v>
      </c>
      <c r="M277" s="10">
        <f t="shared" si="20"/>
        <v>16.94660901364033</v>
      </c>
    </row>
    <row r="278" spans="1:13" s="20" customFormat="1" ht="15.75">
      <c r="A278" s="94"/>
      <c r="B278" s="94"/>
      <c r="C278" s="54" t="s">
        <v>41</v>
      </c>
      <c r="D278" s="13" t="s">
        <v>91</v>
      </c>
      <c r="E278" s="10">
        <v>23.5</v>
      </c>
      <c r="F278" s="10">
        <v>25.7</v>
      </c>
      <c r="G278" s="10">
        <v>25.7</v>
      </c>
      <c r="H278" s="10">
        <v>25.7</v>
      </c>
      <c r="I278" s="10">
        <f t="shared" si="16"/>
        <v>0</v>
      </c>
      <c r="J278" s="10">
        <f t="shared" si="17"/>
        <v>100</v>
      </c>
      <c r="K278" s="10">
        <f t="shared" si="18"/>
        <v>100</v>
      </c>
      <c r="L278" s="10">
        <f t="shared" si="19"/>
        <v>2.1999999999999993</v>
      </c>
      <c r="M278" s="10">
        <f t="shared" si="20"/>
        <v>109.36170212765957</v>
      </c>
    </row>
    <row r="279" spans="1:13" s="20" customFormat="1" ht="15.75" hidden="1">
      <c r="A279" s="94"/>
      <c r="B279" s="94"/>
      <c r="C279" s="54" t="s">
        <v>59</v>
      </c>
      <c r="D279" s="14" t="s">
        <v>60</v>
      </c>
      <c r="E279" s="10"/>
      <c r="F279" s="10"/>
      <c r="G279" s="10"/>
      <c r="H279" s="10"/>
      <c r="I279" s="10">
        <f t="shared" si="16"/>
        <v>0</v>
      </c>
      <c r="J279" s="10" t="e">
        <f t="shared" si="17"/>
        <v>#DIV/0!</v>
      </c>
      <c r="K279" s="10" t="e">
        <f t="shared" si="18"/>
        <v>#DIV/0!</v>
      </c>
      <c r="L279" s="10">
        <f t="shared" si="19"/>
        <v>0</v>
      </c>
      <c r="M279" s="10" t="e">
        <f t="shared" si="20"/>
        <v>#DIV/0!</v>
      </c>
    </row>
    <row r="280" spans="1:13" s="20" customFormat="1" ht="15.75">
      <c r="A280" s="94"/>
      <c r="B280" s="94"/>
      <c r="C280" s="54" t="s">
        <v>43</v>
      </c>
      <c r="D280" s="13" t="s">
        <v>38</v>
      </c>
      <c r="E280" s="10">
        <v>-1051.6</v>
      </c>
      <c r="F280" s="10"/>
      <c r="G280" s="10"/>
      <c r="H280" s="10">
        <v>-19313.5</v>
      </c>
      <c r="I280" s="10">
        <f t="shared" si="16"/>
        <v>-19313.5</v>
      </c>
      <c r="J280" s="10"/>
      <c r="K280" s="10"/>
      <c r="L280" s="10">
        <f t="shared" si="19"/>
        <v>-18261.9</v>
      </c>
      <c r="M280" s="10">
        <f t="shared" si="20"/>
        <v>1836.5823507036896</v>
      </c>
    </row>
    <row r="281" spans="1:13" s="20" customFormat="1" ht="15.75">
      <c r="A281" s="94"/>
      <c r="B281" s="94"/>
      <c r="C281" s="56"/>
      <c r="D281" s="18" t="s">
        <v>44</v>
      </c>
      <c r="E281" s="19">
        <f>SUM(E275:E280)</f>
        <v>89620.1</v>
      </c>
      <c r="F281" s="19">
        <f>SUM(F275:F280)</f>
        <v>141732.1</v>
      </c>
      <c r="G281" s="19">
        <f>SUM(G275:G280)</f>
        <v>47261.299999999996</v>
      </c>
      <c r="H281" s="19">
        <f>SUM(H275:H280)</f>
        <v>-6074.5</v>
      </c>
      <c r="I281" s="19">
        <f t="shared" si="16"/>
        <v>-53335.799999999996</v>
      </c>
      <c r="J281" s="19">
        <f t="shared" si="17"/>
        <v>-12.85301081434493</v>
      </c>
      <c r="K281" s="19">
        <f t="shared" si="18"/>
        <v>-4.2859027700852526</v>
      </c>
      <c r="L281" s="19">
        <f t="shared" si="19"/>
        <v>-95694.6</v>
      </c>
      <c r="M281" s="19">
        <f t="shared" si="20"/>
        <v>-6.778055369275419</v>
      </c>
    </row>
    <row r="282" spans="1:13" ht="15.75">
      <c r="A282" s="94"/>
      <c r="B282" s="94"/>
      <c r="C282" s="54" t="s">
        <v>124</v>
      </c>
      <c r="D282" s="21" t="s">
        <v>125</v>
      </c>
      <c r="E282" s="10">
        <v>312852.7</v>
      </c>
      <c r="F282" s="10">
        <f>198120.2+703953.2</f>
        <v>902073.3999999999</v>
      </c>
      <c r="G282" s="10">
        <v>107612.8</v>
      </c>
      <c r="H282" s="10">
        <v>90605.2</v>
      </c>
      <c r="I282" s="10">
        <f t="shared" si="16"/>
        <v>-17007.600000000006</v>
      </c>
      <c r="J282" s="10">
        <f t="shared" si="17"/>
        <v>84.19556037943441</v>
      </c>
      <c r="K282" s="10">
        <f t="shared" si="18"/>
        <v>10.044105058413209</v>
      </c>
      <c r="L282" s="10">
        <f t="shared" si="19"/>
        <v>-222247.5</v>
      </c>
      <c r="M282" s="10">
        <f t="shared" si="20"/>
        <v>28.96097748237429</v>
      </c>
    </row>
    <row r="283" spans="1:13" ht="15.75">
      <c r="A283" s="94"/>
      <c r="B283" s="94"/>
      <c r="C283" s="54" t="s">
        <v>126</v>
      </c>
      <c r="D283" s="13" t="s">
        <v>127</v>
      </c>
      <c r="E283" s="10">
        <v>46800.3</v>
      </c>
      <c r="F283" s="10">
        <v>187783.8</v>
      </c>
      <c r="G283" s="10">
        <v>53265</v>
      </c>
      <c r="H283" s="10">
        <v>66037.2</v>
      </c>
      <c r="I283" s="10">
        <f t="shared" si="16"/>
        <v>12772.199999999997</v>
      </c>
      <c r="J283" s="10">
        <f t="shared" si="17"/>
        <v>123.978597578147</v>
      </c>
      <c r="K283" s="10">
        <f t="shared" si="18"/>
        <v>35.16661181635477</v>
      </c>
      <c r="L283" s="10">
        <f t="shared" si="19"/>
        <v>19236.899999999994</v>
      </c>
      <c r="M283" s="10">
        <f t="shared" si="20"/>
        <v>141.10422369087377</v>
      </c>
    </row>
    <row r="284" spans="1:13" ht="15.75">
      <c r="A284" s="94"/>
      <c r="B284" s="94"/>
      <c r="C284" s="54" t="s">
        <v>28</v>
      </c>
      <c r="D284" s="13" t="s">
        <v>29</v>
      </c>
      <c r="E284" s="10">
        <f>E285+E286</f>
        <v>18922.5</v>
      </c>
      <c r="F284" s="10">
        <f>F285+F286</f>
        <v>80770.8</v>
      </c>
      <c r="G284" s="10">
        <f>G285+G286</f>
        <v>21246.1</v>
      </c>
      <c r="H284" s="10">
        <f>H285+H286</f>
        <v>20235.9</v>
      </c>
      <c r="I284" s="10">
        <f t="shared" si="16"/>
        <v>-1010.1999999999971</v>
      </c>
      <c r="J284" s="10">
        <f t="shared" si="17"/>
        <v>95.24524500967237</v>
      </c>
      <c r="K284" s="10">
        <f t="shared" si="18"/>
        <v>25.053484675154884</v>
      </c>
      <c r="L284" s="10">
        <f t="shared" si="19"/>
        <v>1313.4000000000015</v>
      </c>
      <c r="M284" s="10">
        <f t="shared" si="20"/>
        <v>106.94094332144273</v>
      </c>
    </row>
    <row r="285" spans="1:13" s="20" customFormat="1" ht="31.5" hidden="1">
      <c r="A285" s="94"/>
      <c r="B285" s="94"/>
      <c r="C285" s="53" t="s">
        <v>128</v>
      </c>
      <c r="D285" s="14" t="s">
        <v>129</v>
      </c>
      <c r="E285" s="10">
        <v>18888</v>
      </c>
      <c r="F285" s="10">
        <v>80638.8</v>
      </c>
      <c r="G285" s="10">
        <v>21202.1</v>
      </c>
      <c r="H285" s="10">
        <v>20137</v>
      </c>
      <c r="I285" s="10">
        <f aca="true" t="shared" si="21" ref="I285:I348">H285-G285</f>
        <v>-1065.0999999999985</v>
      </c>
      <c r="J285" s="10">
        <f aca="true" t="shared" si="22" ref="J285:J348">H285/G285*100</f>
        <v>94.97644101291853</v>
      </c>
      <c r="K285" s="10">
        <f aca="true" t="shared" si="23" ref="K285:K348">H285/F285*100</f>
        <v>24.971849779510606</v>
      </c>
      <c r="L285" s="10">
        <f aca="true" t="shared" si="24" ref="L285:L348">H285-E285</f>
        <v>1249</v>
      </c>
      <c r="M285" s="10">
        <f aca="true" t="shared" si="25" ref="M285:M348">H285/E285*100</f>
        <v>106.6126641253706</v>
      </c>
    </row>
    <row r="286" spans="1:13" s="20" customFormat="1" ht="47.25" hidden="1">
      <c r="A286" s="94"/>
      <c r="B286" s="94"/>
      <c r="C286" s="53" t="s">
        <v>32</v>
      </c>
      <c r="D286" s="14" t="s">
        <v>33</v>
      </c>
      <c r="E286" s="10">
        <v>34.5</v>
      </c>
      <c r="F286" s="10">
        <v>132</v>
      </c>
      <c r="G286" s="10">
        <v>44</v>
      </c>
      <c r="H286" s="10">
        <v>98.9</v>
      </c>
      <c r="I286" s="10">
        <f t="shared" si="21"/>
        <v>54.900000000000006</v>
      </c>
      <c r="J286" s="10">
        <f t="shared" si="22"/>
        <v>224.7727272727273</v>
      </c>
      <c r="K286" s="10">
        <f t="shared" si="23"/>
        <v>74.92424242424242</v>
      </c>
      <c r="L286" s="10">
        <f t="shared" si="24"/>
        <v>64.4</v>
      </c>
      <c r="M286" s="10">
        <f t="shared" si="25"/>
        <v>286.6666666666667</v>
      </c>
    </row>
    <row r="287" spans="1:13" s="20" customFormat="1" ht="15.75">
      <c r="A287" s="94"/>
      <c r="B287" s="94"/>
      <c r="C287" s="56"/>
      <c r="D287" s="18" t="s">
        <v>47</v>
      </c>
      <c r="E287" s="19">
        <f>SUM(E282:E284)</f>
        <v>378575.5</v>
      </c>
      <c r="F287" s="19">
        <f>SUM(F282:F284)</f>
        <v>1170628</v>
      </c>
      <c r="G287" s="19">
        <f>SUM(G282:G284)</f>
        <v>182123.9</v>
      </c>
      <c r="H287" s="19">
        <f>SUM(H282:H284)</f>
        <v>176878.3</v>
      </c>
      <c r="I287" s="19">
        <f t="shared" si="21"/>
        <v>-5245.600000000006</v>
      </c>
      <c r="J287" s="19">
        <f t="shared" si="22"/>
        <v>97.11976297454645</v>
      </c>
      <c r="K287" s="19">
        <f t="shared" si="23"/>
        <v>15.10969325866116</v>
      </c>
      <c r="L287" s="19">
        <f t="shared" si="24"/>
        <v>-201697.2</v>
      </c>
      <c r="M287" s="19">
        <f t="shared" si="25"/>
        <v>46.72206732870986</v>
      </c>
    </row>
    <row r="288" spans="1:13" s="20" customFormat="1" ht="31.5">
      <c r="A288" s="94"/>
      <c r="B288" s="94"/>
      <c r="C288" s="56"/>
      <c r="D288" s="18" t="s">
        <v>48</v>
      </c>
      <c r="E288" s="19">
        <f>E289-E280</f>
        <v>469247.19999999995</v>
      </c>
      <c r="F288" s="19">
        <f>F289-F280</f>
        <v>1312360.1</v>
      </c>
      <c r="G288" s="19">
        <f>G289-G280</f>
        <v>229385.19999999998</v>
      </c>
      <c r="H288" s="19">
        <f>H289-H280</f>
        <v>190117.3</v>
      </c>
      <c r="I288" s="19">
        <f t="shared" si="21"/>
        <v>-39267.899999999994</v>
      </c>
      <c r="J288" s="19">
        <f t="shared" si="22"/>
        <v>82.88124081239766</v>
      </c>
      <c r="K288" s="19">
        <f t="shared" si="23"/>
        <v>14.48667176028896</v>
      </c>
      <c r="L288" s="19">
        <f t="shared" si="24"/>
        <v>-279129.89999999997</v>
      </c>
      <c r="M288" s="19">
        <f t="shared" si="25"/>
        <v>40.515382936754875</v>
      </c>
    </row>
    <row r="289" spans="1:13" s="20" customFormat="1" ht="15.75">
      <c r="A289" s="90"/>
      <c r="B289" s="90"/>
      <c r="C289" s="56"/>
      <c r="D289" s="18" t="s">
        <v>67</v>
      </c>
      <c r="E289" s="19">
        <f>E281+E287</f>
        <v>468195.6</v>
      </c>
      <c r="F289" s="19">
        <f>F281+F287</f>
        <v>1312360.1</v>
      </c>
      <c r="G289" s="19">
        <f>G281+G287</f>
        <v>229385.19999999998</v>
      </c>
      <c r="H289" s="19">
        <f>H281+H287</f>
        <v>170803.8</v>
      </c>
      <c r="I289" s="19">
        <f t="shared" si="21"/>
        <v>-58581.399999999994</v>
      </c>
      <c r="J289" s="19">
        <f t="shared" si="22"/>
        <v>74.46156072841666</v>
      </c>
      <c r="K289" s="19">
        <f t="shared" si="23"/>
        <v>13.015010133270586</v>
      </c>
      <c r="L289" s="19">
        <f t="shared" si="24"/>
        <v>-297391.8</v>
      </c>
      <c r="M289" s="19">
        <f t="shared" si="25"/>
        <v>36.481291152672085</v>
      </c>
    </row>
    <row r="290" spans="1:13" s="20" customFormat="1" ht="31.5">
      <c r="A290" s="89" t="s">
        <v>130</v>
      </c>
      <c r="B290" s="91" t="s">
        <v>131</v>
      </c>
      <c r="C290" s="54" t="s">
        <v>20</v>
      </c>
      <c r="D290" s="15" t="s">
        <v>21</v>
      </c>
      <c r="E290" s="10">
        <v>7.5</v>
      </c>
      <c r="F290" s="19"/>
      <c r="G290" s="19"/>
      <c r="H290" s="10"/>
      <c r="I290" s="10">
        <f t="shared" si="21"/>
        <v>0</v>
      </c>
      <c r="J290" s="10"/>
      <c r="K290" s="10"/>
      <c r="L290" s="10">
        <f t="shared" si="24"/>
        <v>-7.5</v>
      </c>
      <c r="M290" s="10">
        <f t="shared" si="25"/>
        <v>0</v>
      </c>
    </row>
    <row r="291" spans="1:13" s="20" customFormat="1" ht="15.75" hidden="1">
      <c r="A291" s="93"/>
      <c r="B291" s="95"/>
      <c r="C291" s="54" t="s">
        <v>34</v>
      </c>
      <c r="D291" s="13" t="s">
        <v>35</v>
      </c>
      <c r="E291" s="10"/>
      <c r="F291" s="19"/>
      <c r="G291" s="19"/>
      <c r="H291" s="10"/>
      <c r="I291" s="10">
        <f t="shared" si="21"/>
        <v>0</v>
      </c>
      <c r="J291" s="10"/>
      <c r="K291" s="10"/>
      <c r="L291" s="10">
        <f t="shared" si="24"/>
        <v>0</v>
      </c>
      <c r="M291" s="10" t="e">
        <f t="shared" si="25"/>
        <v>#DIV/0!</v>
      </c>
    </row>
    <row r="292" spans="1:13" s="20" customFormat="1" ht="15.75" hidden="1">
      <c r="A292" s="93"/>
      <c r="B292" s="95"/>
      <c r="C292" s="54" t="s">
        <v>59</v>
      </c>
      <c r="D292" s="14" t="s">
        <v>60</v>
      </c>
      <c r="E292" s="10"/>
      <c r="F292" s="10"/>
      <c r="G292" s="10"/>
      <c r="H292" s="10"/>
      <c r="I292" s="10">
        <f t="shared" si="21"/>
        <v>0</v>
      </c>
      <c r="J292" s="10"/>
      <c r="K292" s="10"/>
      <c r="L292" s="10">
        <f t="shared" si="24"/>
        <v>0</v>
      </c>
      <c r="M292" s="10" t="e">
        <f t="shared" si="25"/>
        <v>#DIV/0!</v>
      </c>
    </row>
    <row r="293" spans="1:13" s="20" customFormat="1" ht="15.75">
      <c r="A293" s="93"/>
      <c r="B293" s="95"/>
      <c r="C293" s="63" t="s">
        <v>43</v>
      </c>
      <c r="D293" s="13" t="s">
        <v>38</v>
      </c>
      <c r="E293" s="10">
        <v>-674.2</v>
      </c>
      <c r="F293" s="10"/>
      <c r="G293" s="10"/>
      <c r="H293" s="10">
        <v>-216.6</v>
      </c>
      <c r="I293" s="10">
        <f t="shared" si="21"/>
        <v>-216.6</v>
      </c>
      <c r="J293" s="10"/>
      <c r="K293" s="10"/>
      <c r="L293" s="10">
        <f t="shared" si="24"/>
        <v>457.6</v>
      </c>
      <c r="M293" s="10">
        <f t="shared" si="25"/>
        <v>32.12696529219816</v>
      </c>
    </row>
    <row r="294" spans="1:13" s="20" customFormat="1" ht="15.75">
      <c r="A294" s="94"/>
      <c r="B294" s="94"/>
      <c r="C294" s="56"/>
      <c r="D294" s="18" t="s">
        <v>44</v>
      </c>
      <c r="E294" s="19">
        <f>SUM(E290:E293)</f>
        <v>-666.7</v>
      </c>
      <c r="F294" s="19">
        <f>SUM(F290:F293)</f>
        <v>0</v>
      </c>
      <c r="G294" s="19">
        <f>SUM(G290:G293)</f>
        <v>0</v>
      </c>
      <c r="H294" s="19">
        <f>SUM(H290:H293)</f>
        <v>-216.6</v>
      </c>
      <c r="I294" s="19">
        <f t="shared" si="21"/>
        <v>-216.6</v>
      </c>
      <c r="J294" s="19"/>
      <c r="K294" s="19"/>
      <c r="L294" s="19">
        <f t="shared" si="24"/>
        <v>450.1</v>
      </c>
      <c r="M294" s="19">
        <f t="shared" si="25"/>
        <v>32.488375581220936</v>
      </c>
    </row>
    <row r="295" spans="1:13" ht="15.75">
      <c r="A295" s="94"/>
      <c r="B295" s="94"/>
      <c r="C295" s="54" t="s">
        <v>132</v>
      </c>
      <c r="D295" s="13" t="s">
        <v>133</v>
      </c>
      <c r="E295" s="10">
        <v>1839228.1</v>
      </c>
      <c r="F295" s="28">
        <f>153835.9+458.3+6490621.1+117011.9+6050.2+14629.9+268.8+49192.7</f>
        <v>6832068.800000001</v>
      </c>
      <c r="G295" s="10">
        <v>1986443.1</v>
      </c>
      <c r="H295" s="10">
        <v>2104520.3</v>
      </c>
      <c r="I295" s="10">
        <f t="shared" si="21"/>
        <v>118077.19999999972</v>
      </c>
      <c r="J295" s="10">
        <f t="shared" si="22"/>
        <v>105.9441521380602</v>
      </c>
      <c r="K295" s="10">
        <f t="shared" si="23"/>
        <v>30.803558359950934</v>
      </c>
      <c r="L295" s="10">
        <f t="shared" si="24"/>
        <v>265292.1999999997</v>
      </c>
      <c r="M295" s="10">
        <f t="shared" si="25"/>
        <v>114.42410541683219</v>
      </c>
    </row>
    <row r="296" spans="1:13" ht="15.75">
      <c r="A296" s="94"/>
      <c r="B296" s="94"/>
      <c r="C296" s="54" t="s">
        <v>211</v>
      </c>
      <c r="D296" s="13" t="s">
        <v>210</v>
      </c>
      <c r="E296" s="10">
        <v>191148.9</v>
      </c>
      <c r="F296" s="10">
        <v>483544</v>
      </c>
      <c r="G296" s="10">
        <v>213482.6</v>
      </c>
      <c r="H296" s="10">
        <v>205170.7</v>
      </c>
      <c r="I296" s="10">
        <f t="shared" si="21"/>
        <v>-8311.899999999994</v>
      </c>
      <c r="J296" s="10">
        <f t="shared" si="22"/>
        <v>96.10652109352237</v>
      </c>
      <c r="K296" s="10">
        <f t="shared" si="23"/>
        <v>42.43061644855484</v>
      </c>
      <c r="L296" s="10">
        <f t="shared" si="24"/>
        <v>14021.800000000017</v>
      </c>
      <c r="M296" s="10">
        <f t="shared" si="25"/>
        <v>107.33553789741926</v>
      </c>
    </row>
    <row r="297" spans="1:13" ht="15.75">
      <c r="A297" s="94"/>
      <c r="B297" s="94"/>
      <c r="C297" s="54" t="s">
        <v>28</v>
      </c>
      <c r="D297" s="13" t="s">
        <v>29</v>
      </c>
      <c r="E297" s="10">
        <f>E298+E299+E300</f>
        <v>1337.3000000000002</v>
      </c>
      <c r="F297" s="10">
        <f>F298+F299+F300</f>
        <v>4346</v>
      </c>
      <c r="G297" s="10">
        <f>G298+G299+G300</f>
        <v>1347.6</v>
      </c>
      <c r="H297" s="10">
        <f>H298+H299+H300</f>
        <v>2497</v>
      </c>
      <c r="I297" s="10">
        <f t="shared" si="21"/>
        <v>1149.4</v>
      </c>
      <c r="J297" s="10">
        <f t="shared" si="22"/>
        <v>185.2923716236272</v>
      </c>
      <c r="K297" s="10">
        <f t="shared" si="23"/>
        <v>57.45513115508514</v>
      </c>
      <c r="L297" s="10">
        <f t="shared" si="24"/>
        <v>1159.6999999999998</v>
      </c>
      <c r="M297" s="10">
        <f t="shared" si="25"/>
        <v>186.7195094593584</v>
      </c>
    </row>
    <row r="298" spans="1:13" ht="78.75" hidden="1">
      <c r="A298" s="94"/>
      <c r="B298" s="94"/>
      <c r="C298" s="53" t="s">
        <v>134</v>
      </c>
      <c r="D298" s="14" t="s">
        <v>135</v>
      </c>
      <c r="E298" s="10">
        <v>559.9</v>
      </c>
      <c r="F298" s="10">
        <v>2000</v>
      </c>
      <c r="G298" s="10">
        <v>578</v>
      </c>
      <c r="H298" s="10">
        <v>1197.6</v>
      </c>
      <c r="I298" s="10">
        <f t="shared" si="21"/>
        <v>619.5999999999999</v>
      </c>
      <c r="J298" s="10">
        <f t="shared" si="22"/>
        <v>207.19723183391002</v>
      </c>
      <c r="K298" s="10">
        <f t="shared" si="23"/>
        <v>59.88</v>
      </c>
      <c r="L298" s="10">
        <f t="shared" si="24"/>
        <v>637.6999999999999</v>
      </c>
      <c r="M298" s="10">
        <f t="shared" si="25"/>
        <v>213.8953384532952</v>
      </c>
    </row>
    <row r="299" spans="1:13" ht="63" hidden="1">
      <c r="A299" s="94"/>
      <c r="B299" s="94"/>
      <c r="C299" s="53" t="s">
        <v>136</v>
      </c>
      <c r="D299" s="14" t="s">
        <v>137</v>
      </c>
      <c r="E299" s="10">
        <v>297.3</v>
      </c>
      <c r="F299" s="10">
        <v>1000</v>
      </c>
      <c r="G299" s="10">
        <v>346.7</v>
      </c>
      <c r="H299" s="10">
        <v>418.2</v>
      </c>
      <c r="I299" s="10">
        <f t="shared" si="21"/>
        <v>71.5</v>
      </c>
      <c r="J299" s="10">
        <f t="shared" si="22"/>
        <v>120.62301701759446</v>
      </c>
      <c r="K299" s="10">
        <f t="shared" si="23"/>
        <v>41.82</v>
      </c>
      <c r="L299" s="10">
        <f t="shared" si="24"/>
        <v>120.89999999999998</v>
      </c>
      <c r="M299" s="10">
        <f t="shared" si="25"/>
        <v>140.66599394550957</v>
      </c>
    </row>
    <row r="300" spans="1:13" ht="47.25" hidden="1">
      <c r="A300" s="94"/>
      <c r="B300" s="94"/>
      <c r="C300" s="53" t="s">
        <v>32</v>
      </c>
      <c r="D300" s="14" t="s">
        <v>33</v>
      </c>
      <c r="E300" s="10">
        <v>480.1</v>
      </c>
      <c r="F300" s="10">
        <v>1346</v>
      </c>
      <c r="G300" s="10">
        <v>422.9</v>
      </c>
      <c r="H300" s="10">
        <v>881.2</v>
      </c>
      <c r="I300" s="10">
        <f t="shared" si="21"/>
        <v>458.30000000000007</v>
      </c>
      <c r="J300" s="10">
        <f t="shared" si="22"/>
        <v>208.37077323244267</v>
      </c>
      <c r="K300" s="10">
        <f t="shared" si="23"/>
        <v>65.46805349182763</v>
      </c>
      <c r="L300" s="10">
        <f t="shared" si="24"/>
        <v>401.1</v>
      </c>
      <c r="M300" s="10">
        <f t="shared" si="25"/>
        <v>183.54509477192252</v>
      </c>
    </row>
    <row r="301" spans="1:13" s="20" customFormat="1" ht="15.75">
      <c r="A301" s="94"/>
      <c r="B301" s="94"/>
      <c r="C301" s="58"/>
      <c r="D301" s="18" t="s">
        <v>47</v>
      </c>
      <c r="E301" s="19">
        <f>SUM(E295:E297)</f>
        <v>2031714.3</v>
      </c>
      <c r="F301" s="19">
        <f>SUM(F295:F297)</f>
        <v>7319958.800000001</v>
      </c>
      <c r="G301" s="19">
        <f>SUM(G295:G297)</f>
        <v>2201273.3000000003</v>
      </c>
      <c r="H301" s="19">
        <f>SUM(H295:H297)</f>
        <v>2312188</v>
      </c>
      <c r="I301" s="10">
        <f t="shared" si="21"/>
        <v>110914.69999999972</v>
      </c>
      <c r="J301" s="10">
        <f t="shared" si="22"/>
        <v>105.0386610331393</v>
      </c>
      <c r="K301" s="10">
        <f t="shared" si="23"/>
        <v>31.58744554682466</v>
      </c>
      <c r="L301" s="10">
        <f t="shared" si="24"/>
        <v>280473.69999999995</v>
      </c>
      <c r="M301" s="10">
        <f t="shared" si="25"/>
        <v>113.80478052450582</v>
      </c>
    </row>
    <row r="302" spans="1:13" s="20" customFormat="1" ht="31.5">
      <c r="A302" s="94"/>
      <c r="B302" s="94"/>
      <c r="C302" s="58"/>
      <c r="D302" s="18" t="s">
        <v>48</v>
      </c>
      <c r="E302" s="19">
        <f>E303-E293</f>
        <v>2031721.8</v>
      </c>
      <c r="F302" s="19">
        <f>F303-F293</f>
        <v>7319958.800000001</v>
      </c>
      <c r="G302" s="19">
        <f>G303-G293</f>
        <v>2201273.3000000003</v>
      </c>
      <c r="H302" s="19">
        <f>H303-H293</f>
        <v>2312188</v>
      </c>
      <c r="I302" s="19">
        <f t="shared" si="21"/>
        <v>110914.69999999972</v>
      </c>
      <c r="J302" s="19">
        <f t="shared" si="22"/>
        <v>105.0386610331393</v>
      </c>
      <c r="K302" s="19">
        <f t="shared" si="23"/>
        <v>31.58744554682466</v>
      </c>
      <c r="L302" s="19">
        <f t="shared" si="24"/>
        <v>280466.19999999995</v>
      </c>
      <c r="M302" s="19">
        <f t="shared" si="25"/>
        <v>113.80436041981731</v>
      </c>
    </row>
    <row r="303" spans="1:13" s="20" customFormat="1" ht="15.75">
      <c r="A303" s="90"/>
      <c r="B303" s="90"/>
      <c r="C303" s="56"/>
      <c r="D303" s="18" t="s">
        <v>67</v>
      </c>
      <c r="E303" s="19">
        <f>E294+E301</f>
        <v>2031047.6</v>
      </c>
      <c r="F303" s="19">
        <f>F294+F301</f>
        <v>7319958.800000001</v>
      </c>
      <c r="G303" s="19">
        <f>G294+G301</f>
        <v>2201273.3000000003</v>
      </c>
      <c r="H303" s="19">
        <f>H294+H301</f>
        <v>2311971.4</v>
      </c>
      <c r="I303" s="19">
        <f t="shared" si="21"/>
        <v>110698.09999999963</v>
      </c>
      <c r="J303" s="19">
        <f t="shared" si="22"/>
        <v>105.02882127357833</v>
      </c>
      <c r="K303" s="19">
        <f t="shared" si="23"/>
        <v>31.58448651377655</v>
      </c>
      <c r="L303" s="19">
        <f t="shared" si="24"/>
        <v>280923.7999999998</v>
      </c>
      <c r="M303" s="19">
        <f t="shared" si="25"/>
        <v>113.83147297975684</v>
      </c>
    </row>
    <row r="304" spans="1:13" s="20" customFormat="1" ht="31.5">
      <c r="A304" s="91">
        <v>955</v>
      </c>
      <c r="B304" s="91" t="s">
        <v>138</v>
      </c>
      <c r="C304" s="54" t="s">
        <v>20</v>
      </c>
      <c r="D304" s="15" t="s">
        <v>21</v>
      </c>
      <c r="E304" s="10">
        <v>103.1</v>
      </c>
      <c r="F304" s="19"/>
      <c r="G304" s="19"/>
      <c r="H304" s="10">
        <v>816.8</v>
      </c>
      <c r="I304" s="10">
        <f t="shared" si="21"/>
        <v>816.8</v>
      </c>
      <c r="J304" s="10"/>
      <c r="K304" s="10"/>
      <c r="L304" s="10">
        <f t="shared" si="24"/>
        <v>713.6999999999999</v>
      </c>
      <c r="M304" s="10">
        <f t="shared" si="25"/>
        <v>792.2405431619786</v>
      </c>
    </row>
    <row r="305" spans="1:13" s="20" customFormat="1" ht="15.75">
      <c r="A305" s="94"/>
      <c r="B305" s="94"/>
      <c r="C305" s="54" t="s">
        <v>34</v>
      </c>
      <c r="D305" s="13" t="s">
        <v>35</v>
      </c>
      <c r="E305" s="10"/>
      <c r="F305" s="19"/>
      <c r="G305" s="19"/>
      <c r="H305" s="10">
        <v>2.7</v>
      </c>
      <c r="I305" s="10">
        <f t="shared" si="21"/>
        <v>2.7</v>
      </c>
      <c r="J305" s="10"/>
      <c r="K305" s="10"/>
      <c r="L305" s="10">
        <f t="shared" si="24"/>
        <v>2.7</v>
      </c>
      <c r="M305" s="10"/>
    </row>
    <row r="306" spans="1:13" ht="15.75" hidden="1">
      <c r="A306" s="94"/>
      <c r="B306" s="94"/>
      <c r="C306" s="54" t="s">
        <v>39</v>
      </c>
      <c r="D306" s="13" t="s">
        <v>120</v>
      </c>
      <c r="E306" s="25"/>
      <c r="F306" s="25"/>
      <c r="G306" s="25"/>
      <c r="H306" s="25"/>
      <c r="I306" s="10">
        <f t="shared" si="21"/>
        <v>0</v>
      </c>
      <c r="J306" s="10" t="e">
        <f t="shared" si="22"/>
        <v>#DIV/0!</v>
      </c>
      <c r="K306" s="10" t="e">
        <f t="shared" si="23"/>
        <v>#DIV/0!</v>
      </c>
      <c r="L306" s="10">
        <f t="shared" si="24"/>
        <v>0</v>
      </c>
      <c r="M306" s="10"/>
    </row>
    <row r="307" spans="1:13" ht="15.75">
      <c r="A307" s="94"/>
      <c r="B307" s="94"/>
      <c r="C307" s="54" t="s">
        <v>41</v>
      </c>
      <c r="D307" s="13" t="s">
        <v>91</v>
      </c>
      <c r="E307" s="25"/>
      <c r="F307" s="25">
        <v>56107.6</v>
      </c>
      <c r="G307" s="25">
        <v>15162.6</v>
      </c>
      <c r="H307" s="25">
        <v>5661.3</v>
      </c>
      <c r="I307" s="10">
        <f t="shared" si="21"/>
        <v>-9501.3</v>
      </c>
      <c r="J307" s="10">
        <f t="shared" si="22"/>
        <v>37.33726405761545</v>
      </c>
      <c r="K307" s="10">
        <f t="shared" si="23"/>
        <v>10.09007692362532</v>
      </c>
      <c r="L307" s="10">
        <f t="shared" si="24"/>
        <v>5661.3</v>
      </c>
      <c r="M307" s="10"/>
    </row>
    <row r="308" spans="1:13" ht="15.75" hidden="1">
      <c r="A308" s="94"/>
      <c r="B308" s="94"/>
      <c r="C308" s="54" t="s">
        <v>59</v>
      </c>
      <c r="D308" s="14" t="s">
        <v>60</v>
      </c>
      <c r="E308" s="25"/>
      <c r="F308" s="25"/>
      <c r="G308" s="25"/>
      <c r="H308" s="25"/>
      <c r="I308" s="10">
        <f t="shared" si="21"/>
        <v>0</v>
      </c>
      <c r="J308" s="10" t="e">
        <f t="shared" si="22"/>
        <v>#DIV/0!</v>
      </c>
      <c r="K308" s="10" t="e">
        <f t="shared" si="23"/>
        <v>#DIV/0!</v>
      </c>
      <c r="L308" s="10">
        <f t="shared" si="24"/>
        <v>0</v>
      </c>
      <c r="M308" s="10" t="e">
        <f t="shared" si="25"/>
        <v>#DIV/0!</v>
      </c>
    </row>
    <row r="309" spans="1:13" ht="15.75">
      <c r="A309" s="94"/>
      <c r="B309" s="94"/>
      <c r="C309" s="54" t="s">
        <v>43</v>
      </c>
      <c r="D309" s="13" t="s">
        <v>38</v>
      </c>
      <c r="E309" s="25">
        <v>-2858.6</v>
      </c>
      <c r="F309" s="25"/>
      <c r="G309" s="25"/>
      <c r="H309" s="25">
        <v>-3871.2</v>
      </c>
      <c r="I309" s="10">
        <f t="shared" si="21"/>
        <v>-3871.2</v>
      </c>
      <c r="J309" s="10"/>
      <c r="K309" s="10"/>
      <c r="L309" s="10">
        <f t="shared" si="24"/>
        <v>-1012.5999999999999</v>
      </c>
      <c r="M309" s="10">
        <f t="shared" si="25"/>
        <v>135.4229343035052</v>
      </c>
    </row>
    <row r="310" spans="1:13" s="20" customFormat="1" ht="31.5">
      <c r="A310" s="94"/>
      <c r="B310" s="94"/>
      <c r="C310" s="56"/>
      <c r="D310" s="18" t="s">
        <v>48</v>
      </c>
      <c r="E310" s="26">
        <f>E311-E309</f>
        <v>103.09999999999991</v>
      </c>
      <c r="F310" s="26">
        <f>F311-F309</f>
        <v>56107.6</v>
      </c>
      <c r="G310" s="26">
        <f>G311-G309</f>
        <v>15162.6</v>
      </c>
      <c r="H310" s="26">
        <f>H311-H309</f>
        <v>6480.8</v>
      </c>
      <c r="I310" s="19">
        <f t="shared" si="21"/>
        <v>-8681.8</v>
      </c>
      <c r="J310" s="19">
        <f t="shared" si="22"/>
        <v>42.742009945523854</v>
      </c>
      <c r="K310" s="19">
        <f t="shared" si="23"/>
        <v>11.550663368242448</v>
      </c>
      <c r="L310" s="19">
        <f t="shared" si="24"/>
        <v>6377.700000000001</v>
      </c>
      <c r="M310" s="19">
        <f t="shared" si="25"/>
        <v>6285.9359844810915</v>
      </c>
    </row>
    <row r="311" spans="1:13" s="20" customFormat="1" ht="15.75">
      <c r="A311" s="90"/>
      <c r="B311" s="90"/>
      <c r="C311" s="55"/>
      <c r="D311" s="18" t="s">
        <v>67</v>
      </c>
      <c r="E311" s="26">
        <f>SUM(E304:E309)</f>
        <v>-2755.5</v>
      </c>
      <c r="F311" s="26">
        <f>SUM(F304:F309)</f>
        <v>56107.6</v>
      </c>
      <c r="G311" s="26">
        <f>SUM(G304:G309)</f>
        <v>15162.6</v>
      </c>
      <c r="H311" s="26">
        <f>SUM(H304:H309)</f>
        <v>2609.6000000000004</v>
      </c>
      <c r="I311" s="19">
        <f t="shared" si="21"/>
        <v>-12553</v>
      </c>
      <c r="J311" s="19">
        <f t="shared" si="22"/>
        <v>17.210768601691004</v>
      </c>
      <c r="K311" s="19">
        <f t="shared" si="23"/>
        <v>4.651063314060841</v>
      </c>
      <c r="L311" s="19">
        <f t="shared" si="24"/>
        <v>5365.1</v>
      </c>
      <c r="M311" s="19">
        <f t="shared" si="25"/>
        <v>-94.70513518417711</v>
      </c>
    </row>
    <row r="312" spans="1:13" s="20" customFormat="1" ht="31.5">
      <c r="A312" s="89" t="s">
        <v>139</v>
      </c>
      <c r="B312" s="91" t="s">
        <v>140</v>
      </c>
      <c r="C312" s="54" t="s">
        <v>20</v>
      </c>
      <c r="D312" s="15" t="s">
        <v>21</v>
      </c>
      <c r="E312" s="25">
        <v>210.9</v>
      </c>
      <c r="F312" s="26"/>
      <c r="G312" s="26"/>
      <c r="H312" s="25">
        <v>20.8</v>
      </c>
      <c r="I312" s="10">
        <f t="shared" si="21"/>
        <v>20.8</v>
      </c>
      <c r="J312" s="10"/>
      <c r="K312" s="10"/>
      <c r="L312" s="10">
        <f t="shared" si="24"/>
        <v>-190.1</v>
      </c>
      <c r="M312" s="10">
        <f t="shared" si="25"/>
        <v>9.86249407302039</v>
      </c>
    </row>
    <row r="313" spans="1:13" s="20" customFormat="1" ht="83.25" customHeight="1">
      <c r="A313" s="93"/>
      <c r="B313" s="95"/>
      <c r="C313" s="53" t="s">
        <v>22</v>
      </c>
      <c r="D313" s="16" t="s">
        <v>23</v>
      </c>
      <c r="E313" s="25">
        <v>40.1</v>
      </c>
      <c r="F313" s="26"/>
      <c r="G313" s="26"/>
      <c r="H313" s="25"/>
      <c r="I313" s="10">
        <f t="shared" si="21"/>
        <v>0</v>
      </c>
      <c r="J313" s="10"/>
      <c r="K313" s="10"/>
      <c r="L313" s="10">
        <f t="shared" si="24"/>
        <v>-40.1</v>
      </c>
      <c r="M313" s="10">
        <f t="shared" si="25"/>
        <v>0</v>
      </c>
    </row>
    <row r="314" spans="1:13" ht="15.75">
      <c r="A314" s="93"/>
      <c r="B314" s="95"/>
      <c r="C314" s="54" t="s">
        <v>28</v>
      </c>
      <c r="D314" s="13" t="s">
        <v>29</v>
      </c>
      <c r="E314" s="10">
        <f>E315</f>
        <v>0</v>
      </c>
      <c r="F314" s="10">
        <f>F315</f>
        <v>0</v>
      </c>
      <c r="G314" s="10">
        <f>G315</f>
        <v>0</v>
      </c>
      <c r="H314" s="10">
        <f>H315</f>
        <v>34.5</v>
      </c>
      <c r="I314" s="10">
        <f t="shared" si="21"/>
        <v>34.5</v>
      </c>
      <c r="J314" s="10"/>
      <c r="K314" s="10"/>
      <c r="L314" s="10">
        <f t="shared" si="24"/>
        <v>34.5</v>
      </c>
      <c r="M314" s="10"/>
    </row>
    <row r="315" spans="1:13" ht="47.25" hidden="1">
      <c r="A315" s="93"/>
      <c r="B315" s="95"/>
      <c r="C315" s="53" t="s">
        <v>32</v>
      </c>
      <c r="D315" s="14" t="s">
        <v>33</v>
      </c>
      <c r="E315" s="10"/>
      <c r="F315" s="10"/>
      <c r="G315" s="10"/>
      <c r="H315" s="10">
        <v>34.5</v>
      </c>
      <c r="I315" s="10">
        <f t="shared" si="21"/>
        <v>34.5</v>
      </c>
      <c r="J315" s="10"/>
      <c r="K315" s="10"/>
      <c r="L315" s="10">
        <f t="shared" si="24"/>
        <v>34.5</v>
      </c>
      <c r="M315" s="10" t="e">
        <f t="shared" si="25"/>
        <v>#DIV/0!</v>
      </c>
    </row>
    <row r="316" spans="1:13" ht="15.75">
      <c r="A316" s="93"/>
      <c r="B316" s="95"/>
      <c r="C316" s="54" t="s">
        <v>34</v>
      </c>
      <c r="D316" s="13" t="s">
        <v>35</v>
      </c>
      <c r="E316" s="10">
        <v>33.7</v>
      </c>
      <c r="F316" s="10"/>
      <c r="G316" s="10"/>
      <c r="H316" s="10"/>
      <c r="I316" s="10">
        <f t="shared" si="21"/>
        <v>0</v>
      </c>
      <c r="J316" s="10"/>
      <c r="K316" s="10"/>
      <c r="L316" s="10">
        <f t="shared" si="24"/>
        <v>-33.7</v>
      </c>
      <c r="M316" s="10">
        <f t="shared" si="25"/>
        <v>0</v>
      </c>
    </row>
    <row r="317" spans="1:13" ht="15.75" hidden="1">
      <c r="A317" s="93"/>
      <c r="B317" s="95"/>
      <c r="C317" s="54" t="s">
        <v>36</v>
      </c>
      <c r="D317" s="13" t="s">
        <v>37</v>
      </c>
      <c r="E317" s="10"/>
      <c r="F317" s="10"/>
      <c r="G317" s="10"/>
      <c r="H317" s="10"/>
      <c r="I317" s="10">
        <f t="shared" si="21"/>
        <v>0</v>
      </c>
      <c r="J317" s="10" t="e">
        <f t="shared" si="22"/>
        <v>#DIV/0!</v>
      </c>
      <c r="K317" s="10" t="e">
        <f t="shared" si="23"/>
        <v>#DIV/0!</v>
      </c>
      <c r="L317" s="10">
        <f t="shared" si="24"/>
        <v>0</v>
      </c>
      <c r="M317" s="10" t="e">
        <f t="shared" si="25"/>
        <v>#DIV/0!</v>
      </c>
    </row>
    <row r="318" spans="1:13" ht="15.75">
      <c r="A318" s="93"/>
      <c r="B318" s="95"/>
      <c r="C318" s="54" t="s">
        <v>41</v>
      </c>
      <c r="D318" s="13" t="s">
        <v>91</v>
      </c>
      <c r="E318" s="10">
        <v>144.6</v>
      </c>
      <c r="F318" s="10">
        <f>1488.2+115</f>
        <v>1603.2</v>
      </c>
      <c r="G318" s="10">
        <v>1518.9</v>
      </c>
      <c r="H318" s="10">
        <v>1396.5</v>
      </c>
      <c r="I318" s="10">
        <f t="shared" si="21"/>
        <v>-122.40000000000009</v>
      </c>
      <c r="J318" s="10">
        <f t="shared" si="22"/>
        <v>91.94153663835671</v>
      </c>
      <c r="K318" s="10">
        <f t="shared" si="23"/>
        <v>87.1070359281437</v>
      </c>
      <c r="L318" s="10">
        <f t="shared" si="24"/>
        <v>1251.9</v>
      </c>
      <c r="M318" s="10">
        <f t="shared" si="25"/>
        <v>965.7676348547719</v>
      </c>
    </row>
    <row r="319" spans="1:13" ht="15.75">
      <c r="A319" s="93"/>
      <c r="B319" s="95"/>
      <c r="C319" s="54" t="s">
        <v>59</v>
      </c>
      <c r="D319" s="14" t="s">
        <v>60</v>
      </c>
      <c r="E319" s="10">
        <v>61397.1</v>
      </c>
      <c r="F319" s="10">
        <f>137524.3+47927.6</f>
        <v>185451.9</v>
      </c>
      <c r="G319" s="10">
        <v>61817.3</v>
      </c>
      <c r="H319" s="10">
        <v>43146.3</v>
      </c>
      <c r="I319" s="10">
        <f t="shared" si="21"/>
        <v>-18671</v>
      </c>
      <c r="J319" s="10">
        <f t="shared" si="22"/>
        <v>69.7964809203896</v>
      </c>
      <c r="K319" s="10">
        <f t="shared" si="23"/>
        <v>23.26549364012987</v>
      </c>
      <c r="L319" s="10">
        <f t="shared" si="24"/>
        <v>-18250.799999999996</v>
      </c>
      <c r="M319" s="10">
        <f t="shared" si="25"/>
        <v>70.27416604367308</v>
      </c>
    </row>
    <row r="320" spans="1:13" ht="15.75">
      <c r="A320" s="93"/>
      <c r="B320" s="95"/>
      <c r="C320" s="54" t="s">
        <v>43</v>
      </c>
      <c r="D320" s="13" t="s">
        <v>38</v>
      </c>
      <c r="E320" s="10">
        <v>-156.5</v>
      </c>
      <c r="F320" s="10"/>
      <c r="G320" s="10"/>
      <c r="H320" s="10">
        <v>-861.7</v>
      </c>
      <c r="I320" s="10">
        <f t="shared" si="21"/>
        <v>-861.7</v>
      </c>
      <c r="J320" s="10"/>
      <c r="K320" s="10"/>
      <c r="L320" s="10">
        <f t="shared" si="24"/>
        <v>-705.2</v>
      </c>
      <c r="M320" s="10">
        <f t="shared" si="25"/>
        <v>550.6070287539936</v>
      </c>
    </row>
    <row r="321" spans="1:13" s="20" customFormat="1" ht="15.75">
      <c r="A321" s="93"/>
      <c r="B321" s="95"/>
      <c r="C321" s="50"/>
      <c r="D321" s="18" t="s">
        <v>44</v>
      </c>
      <c r="E321" s="26">
        <f>SUM(E312:E314,E316:E320)</f>
        <v>61669.9</v>
      </c>
      <c r="F321" s="26">
        <f>SUM(F312:F314,F316:F320)</f>
        <v>187055.1</v>
      </c>
      <c r="G321" s="26">
        <f>SUM(G312:G314,G316:G320)</f>
        <v>63336.200000000004</v>
      </c>
      <c r="H321" s="26">
        <f>SUM(H312:H314,H316:H320)</f>
        <v>43736.40000000001</v>
      </c>
      <c r="I321" s="19">
        <f t="shared" si="21"/>
        <v>-19599.799999999996</v>
      </c>
      <c r="J321" s="19">
        <f t="shared" si="22"/>
        <v>69.05434806635068</v>
      </c>
      <c r="K321" s="19">
        <f t="shared" si="23"/>
        <v>23.381559765010422</v>
      </c>
      <c r="L321" s="19">
        <f t="shared" si="24"/>
        <v>-17933.499999999993</v>
      </c>
      <c r="M321" s="19">
        <f t="shared" si="25"/>
        <v>70.92017337469333</v>
      </c>
    </row>
    <row r="322" spans="1:13" ht="15.75">
      <c r="A322" s="93"/>
      <c r="B322" s="95"/>
      <c r="C322" s="54" t="s">
        <v>141</v>
      </c>
      <c r="D322" s="13" t="s">
        <v>142</v>
      </c>
      <c r="E322" s="10">
        <v>47692.7</v>
      </c>
      <c r="F322" s="10">
        <v>153134.7</v>
      </c>
      <c r="G322" s="10">
        <v>38645.4</v>
      </c>
      <c r="H322" s="10">
        <v>39772.7</v>
      </c>
      <c r="I322" s="10">
        <f t="shared" si="21"/>
        <v>1127.2999999999956</v>
      </c>
      <c r="J322" s="10">
        <f t="shared" si="22"/>
        <v>102.91703540395491</v>
      </c>
      <c r="K322" s="10">
        <f t="shared" si="23"/>
        <v>25.972362893583227</v>
      </c>
      <c r="L322" s="10">
        <f t="shared" si="24"/>
        <v>-7920</v>
      </c>
      <c r="M322" s="10">
        <f t="shared" si="25"/>
        <v>83.39368498742994</v>
      </c>
    </row>
    <row r="323" spans="1:13" ht="31.5" hidden="1">
      <c r="A323" s="93"/>
      <c r="B323" s="95"/>
      <c r="C323" s="54" t="s">
        <v>20</v>
      </c>
      <c r="D323" s="15" t="s">
        <v>21</v>
      </c>
      <c r="E323" s="10"/>
      <c r="F323" s="10"/>
      <c r="G323" s="10"/>
      <c r="H323" s="10"/>
      <c r="I323" s="10">
        <f t="shared" si="21"/>
        <v>0</v>
      </c>
      <c r="J323" s="10" t="e">
        <f t="shared" si="22"/>
        <v>#DIV/0!</v>
      </c>
      <c r="K323" s="10" t="e">
        <f t="shared" si="23"/>
        <v>#DIV/0!</v>
      </c>
      <c r="L323" s="10">
        <f t="shared" si="24"/>
        <v>0</v>
      </c>
      <c r="M323" s="10" t="e">
        <f t="shared" si="25"/>
        <v>#DIV/0!</v>
      </c>
    </row>
    <row r="324" spans="1:13" ht="15.75">
      <c r="A324" s="93"/>
      <c r="B324" s="95"/>
      <c r="C324" s="54" t="s">
        <v>28</v>
      </c>
      <c r="D324" s="13" t="s">
        <v>29</v>
      </c>
      <c r="E324" s="10">
        <f>SUM(E325:E328)</f>
        <v>5825.3</v>
      </c>
      <c r="F324" s="10">
        <f>SUM(F325:F328)</f>
        <v>22110.899999999998</v>
      </c>
      <c r="G324" s="10">
        <f>SUM(G325:G328)</f>
        <v>5948.3</v>
      </c>
      <c r="H324" s="10">
        <f>SUM(H325:H328)</f>
        <v>9756</v>
      </c>
      <c r="I324" s="10">
        <f t="shared" si="21"/>
        <v>3807.7</v>
      </c>
      <c r="J324" s="10">
        <f t="shared" si="22"/>
        <v>164.013247482474</v>
      </c>
      <c r="K324" s="10">
        <f t="shared" si="23"/>
        <v>44.12303434052888</v>
      </c>
      <c r="L324" s="10">
        <f t="shared" si="24"/>
        <v>3930.7</v>
      </c>
      <c r="M324" s="10">
        <f t="shared" si="25"/>
        <v>167.476353149194</v>
      </c>
    </row>
    <row r="325" spans="1:13" s="20" customFormat="1" ht="63" hidden="1">
      <c r="A325" s="93"/>
      <c r="B325" s="95"/>
      <c r="C325" s="53" t="s">
        <v>143</v>
      </c>
      <c r="D325" s="14" t="s">
        <v>144</v>
      </c>
      <c r="E325" s="10">
        <v>147.3</v>
      </c>
      <c r="F325" s="10">
        <v>500</v>
      </c>
      <c r="G325" s="10">
        <v>145</v>
      </c>
      <c r="H325" s="10">
        <v>104.4</v>
      </c>
      <c r="I325" s="10">
        <f t="shared" si="21"/>
        <v>-40.599999999999994</v>
      </c>
      <c r="J325" s="10">
        <f t="shared" si="22"/>
        <v>72.00000000000001</v>
      </c>
      <c r="K325" s="10">
        <f t="shared" si="23"/>
        <v>20.880000000000003</v>
      </c>
      <c r="L325" s="10">
        <f t="shared" si="24"/>
        <v>-42.900000000000006</v>
      </c>
      <c r="M325" s="10">
        <f t="shared" si="25"/>
        <v>70.87576374745417</v>
      </c>
    </row>
    <row r="326" spans="1:13" s="20" customFormat="1" ht="63" hidden="1">
      <c r="A326" s="93"/>
      <c r="B326" s="95"/>
      <c r="C326" s="53" t="s">
        <v>145</v>
      </c>
      <c r="D326" s="14" t="s">
        <v>146</v>
      </c>
      <c r="E326" s="10">
        <v>165.8</v>
      </c>
      <c r="F326" s="10">
        <v>529.4</v>
      </c>
      <c r="G326" s="10">
        <v>177.6</v>
      </c>
      <c r="H326" s="10">
        <v>317.9</v>
      </c>
      <c r="I326" s="10">
        <f t="shared" si="21"/>
        <v>140.29999999999998</v>
      </c>
      <c r="J326" s="10">
        <f t="shared" si="22"/>
        <v>178.99774774774775</v>
      </c>
      <c r="K326" s="10">
        <f t="shared" si="23"/>
        <v>60.04911220249338</v>
      </c>
      <c r="L326" s="10">
        <f t="shared" si="24"/>
        <v>152.09999999999997</v>
      </c>
      <c r="M326" s="10">
        <f t="shared" si="25"/>
        <v>191.73703256936065</v>
      </c>
    </row>
    <row r="327" spans="1:13" s="20" customFormat="1" ht="63" hidden="1">
      <c r="A327" s="93"/>
      <c r="B327" s="95"/>
      <c r="C327" s="53" t="s">
        <v>147</v>
      </c>
      <c r="D327" s="14" t="s">
        <v>148</v>
      </c>
      <c r="E327" s="10"/>
      <c r="F327" s="10">
        <v>2.2</v>
      </c>
      <c r="G327" s="10"/>
      <c r="H327" s="10"/>
      <c r="I327" s="10">
        <f t="shared" si="21"/>
        <v>0</v>
      </c>
      <c r="J327" s="10" t="e">
        <f t="shared" si="22"/>
        <v>#DIV/0!</v>
      </c>
      <c r="K327" s="10">
        <f t="shared" si="23"/>
        <v>0</v>
      </c>
      <c r="L327" s="10">
        <f t="shared" si="24"/>
        <v>0</v>
      </c>
      <c r="M327" s="10" t="e">
        <f t="shared" si="25"/>
        <v>#DIV/0!</v>
      </c>
    </row>
    <row r="328" spans="1:13" s="20" customFormat="1" ht="47.25" hidden="1">
      <c r="A328" s="93"/>
      <c r="B328" s="95"/>
      <c r="C328" s="53" t="s">
        <v>32</v>
      </c>
      <c r="D328" s="14" t="s">
        <v>33</v>
      </c>
      <c r="E328" s="10">
        <v>5512.2</v>
      </c>
      <c r="F328" s="10">
        <v>21079.3</v>
      </c>
      <c r="G328" s="10">
        <v>5625.7</v>
      </c>
      <c r="H328" s="10">
        <v>9333.7</v>
      </c>
      <c r="I328" s="10">
        <f t="shared" si="21"/>
        <v>3708.000000000001</v>
      </c>
      <c r="J328" s="10">
        <f t="shared" si="22"/>
        <v>165.91179764296</v>
      </c>
      <c r="K328" s="10">
        <f t="shared" si="23"/>
        <v>44.27898459626269</v>
      </c>
      <c r="L328" s="10">
        <f t="shared" si="24"/>
        <v>3821.500000000001</v>
      </c>
      <c r="M328" s="10">
        <f t="shared" si="25"/>
        <v>169.32803599288852</v>
      </c>
    </row>
    <row r="329" spans="1:13" s="20" customFormat="1" ht="15.75">
      <c r="A329" s="93"/>
      <c r="B329" s="95"/>
      <c r="C329" s="56"/>
      <c r="D329" s="18" t="s">
        <v>47</v>
      </c>
      <c r="E329" s="26">
        <f>SUM(E322:E324)</f>
        <v>53518</v>
      </c>
      <c r="F329" s="26">
        <f>SUM(F322:F324)</f>
        <v>175245.6</v>
      </c>
      <c r="G329" s="26">
        <f>SUM(G322:G324)</f>
        <v>44593.700000000004</v>
      </c>
      <c r="H329" s="26">
        <f>SUM(H322:H324)</f>
        <v>49528.7</v>
      </c>
      <c r="I329" s="19">
        <f t="shared" si="21"/>
        <v>4934.999999999993</v>
      </c>
      <c r="J329" s="19">
        <f t="shared" si="22"/>
        <v>111.06658563877856</v>
      </c>
      <c r="K329" s="19">
        <f t="shared" si="23"/>
        <v>28.262449955947538</v>
      </c>
      <c r="L329" s="19">
        <f t="shared" si="24"/>
        <v>-3989.300000000003</v>
      </c>
      <c r="M329" s="19">
        <f t="shared" si="25"/>
        <v>92.54587241675696</v>
      </c>
    </row>
    <row r="330" spans="1:13" s="20" customFormat="1" ht="31.5">
      <c r="A330" s="93"/>
      <c r="B330" s="95"/>
      <c r="C330" s="56"/>
      <c r="D330" s="18" t="s">
        <v>48</v>
      </c>
      <c r="E330" s="26">
        <f>E331-E320</f>
        <v>115344.4</v>
      </c>
      <c r="F330" s="26">
        <f>F331-F320</f>
        <v>362300.7</v>
      </c>
      <c r="G330" s="26">
        <f>G331-G320</f>
        <v>107929.90000000001</v>
      </c>
      <c r="H330" s="26">
        <f>H331-H320</f>
        <v>94126.8</v>
      </c>
      <c r="I330" s="19">
        <f t="shared" si="21"/>
        <v>-13803.100000000006</v>
      </c>
      <c r="J330" s="19">
        <f t="shared" si="22"/>
        <v>87.21105087654117</v>
      </c>
      <c r="K330" s="19">
        <f t="shared" si="23"/>
        <v>25.980297581539315</v>
      </c>
      <c r="L330" s="19">
        <f t="shared" si="24"/>
        <v>-21217.59999999999</v>
      </c>
      <c r="M330" s="19">
        <f t="shared" si="25"/>
        <v>81.60500206338584</v>
      </c>
    </row>
    <row r="331" spans="1:13" s="20" customFormat="1" ht="15.75">
      <c r="A331" s="96"/>
      <c r="B331" s="97"/>
      <c r="C331" s="56"/>
      <c r="D331" s="18" t="s">
        <v>67</v>
      </c>
      <c r="E331" s="26">
        <f>E321+E329</f>
        <v>115187.9</v>
      </c>
      <c r="F331" s="26">
        <f>F321+F329</f>
        <v>362300.7</v>
      </c>
      <c r="G331" s="26">
        <f>G321+G329</f>
        <v>107929.90000000001</v>
      </c>
      <c r="H331" s="26">
        <f>H321+H329</f>
        <v>93265.1</v>
      </c>
      <c r="I331" s="19">
        <f t="shared" si="21"/>
        <v>-14664.800000000003</v>
      </c>
      <c r="J331" s="19">
        <f t="shared" si="22"/>
        <v>86.41266229284007</v>
      </c>
      <c r="K331" s="19">
        <f t="shared" si="23"/>
        <v>25.742456473310703</v>
      </c>
      <c r="L331" s="19">
        <f t="shared" si="24"/>
        <v>-21922.79999999999</v>
      </c>
      <c r="M331" s="19">
        <f t="shared" si="25"/>
        <v>80.96779262405167</v>
      </c>
    </row>
    <row r="332" spans="1:13" ht="31.5">
      <c r="A332" s="91" t="s">
        <v>149</v>
      </c>
      <c r="B332" s="91" t="s">
        <v>150</v>
      </c>
      <c r="C332" s="54" t="s">
        <v>151</v>
      </c>
      <c r="D332" s="13" t="s">
        <v>152</v>
      </c>
      <c r="E332" s="10">
        <v>258</v>
      </c>
      <c r="F332" s="10">
        <v>843</v>
      </c>
      <c r="G332" s="10">
        <v>249</v>
      </c>
      <c r="H332" s="10">
        <v>87.1</v>
      </c>
      <c r="I332" s="10">
        <f t="shared" si="21"/>
        <v>-161.9</v>
      </c>
      <c r="J332" s="10">
        <f t="shared" si="22"/>
        <v>34.97991967871486</v>
      </c>
      <c r="K332" s="10">
        <f t="shared" si="23"/>
        <v>10.33214709371293</v>
      </c>
      <c r="L332" s="10">
        <f t="shared" si="24"/>
        <v>-170.9</v>
      </c>
      <c r="M332" s="10">
        <f t="shared" si="25"/>
        <v>33.75968992248062</v>
      </c>
    </row>
    <row r="333" spans="1:13" ht="15.75" hidden="1">
      <c r="A333" s="95"/>
      <c r="B333" s="95"/>
      <c r="C333" s="54" t="s">
        <v>14</v>
      </c>
      <c r="D333" s="12" t="s">
        <v>153</v>
      </c>
      <c r="E333" s="10"/>
      <c r="F333" s="10"/>
      <c r="G333" s="10"/>
      <c r="H333" s="10"/>
      <c r="I333" s="10">
        <f t="shared" si="21"/>
        <v>0</v>
      </c>
      <c r="J333" s="10" t="e">
        <f t="shared" si="22"/>
        <v>#DIV/0!</v>
      </c>
      <c r="K333" s="10" t="e">
        <f t="shared" si="23"/>
        <v>#DIV/0!</v>
      </c>
      <c r="L333" s="10">
        <f t="shared" si="24"/>
        <v>0</v>
      </c>
      <c r="M333" s="10" t="e">
        <f t="shared" si="25"/>
        <v>#DIV/0!</v>
      </c>
    </row>
    <row r="334" spans="1:13" ht="47.25">
      <c r="A334" s="95"/>
      <c r="B334" s="95"/>
      <c r="C334" s="53" t="s">
        <v>18</v>
      </c>
      <c r="D334" s="14" t="s">
        <v>154</v>
      </c>
      <c r="E334" s="10">
        <v>17184.2</v>
      </c>
      <c r="F334" s="10">
        <v>78503.6</v>
      </c>
      <c r="G334" s="10">
        <v>26168</v>
      </c>
      <c r="H334" s="10">
        <v>23779.8</v>
      </c>
      <c r="I334" s="10">
        <f t="shared" si="21"/>
        <v>-2388.2000000000007</v>
      </c>
      <c r="J334" s="10">
        <f t="shared" si="22"/>
        <v>90.87358605930908</v>
      </c>
      <c r="K334" s="10">
        <f t="shared" si="23"/>
        <v>30.29134969606489</v>
      </c>
      <c r="L334" s="10">
        <f t="shared" si="24"/>
        <v>6595.5999999999985</v>
      </c>
      <c r="M334" s="10">
        <f t="shared" si="25"/>
        <v>138.38176929970552</v>
      </c>
    </row>
    <row r="335" spans="1:13" ht="31.5" hidden="1">
      <c r="A335" s="95"/>
      <c r="B335" s="95"/>
      <c r="C335" s="54" t="s">
        <v>20</v>
      </c>
      <c r="D335" s="15" t="s">
        <v>21</v>
      </c>
      <c r="E335" s="10"/>
      <c r="F335" s="10"/>
      <c r="G335" s="10"/>
      <c r="H335" s="10"/>
      <c r="I335" s="10">
        <f t="shared" si="21"/>
        <v>0</v>
      </c>
      <c r="J335" s="10" t="e">
        <f t="shared" si="22"/>
        <v>#DIV/0!</v>
      </c>
      <c r="K335" s="10" t="e">
        <f t="shared" si="23"/>
        <v>#DIV/0!</v>
      </c>
      <c r="L335" s="10">
        <f t="shared" si="24"/>
        <v>0</v>
      </c>
      <c r="M335" s="10" t="e">
        <f t="shared" si="25"/>
        <v>#DIV/0!</v>
      </c>
    </row>
    <row r="336" spans="1:13" ht="15.75">
      <c r="A336" s="95"/>
      <c r="B336" s="95"/>
      <c r="C336" s="54" t="s">
        <v>28</v>
      </c>
      <c r="D336" s="13" t="s">
        <v>29</v>
      </c>
      <c r="E336" s="10">
        <f>E337</f>
        <v>24.4</v>
      </c>
      <c r="F336" s="10">
        <f>F337</f>
        <v>0</v>
      </c>
      <c r="G336" s="10">
        <f>G337</f>
        <v>0</v>
      </c>
      <c r="H336" s="10">
        <f>H337</f>
        <v>5</v>
      </c>
      <c r="I336" s="10">
        <f t="shared" si="21"/>
        <v>5</v>
      </c>
      <c r="J336" s="10"/>
      <c r="K336" s="10"/>
      <c r="L336" s="10">
        <f t="shared" si="24"/>
        <v>-19.4</v>
      </c>
      <c r="M336" s="10">
        <f t="shared" si="25"/>
        <v>20.491803278688526</v>
      </c>
    </row>
    <row r="337" spans="1:13" ht="47.25" hidden="1">
      <c r="A337" s="95"/>
      <c r="B337" s="95"/>
      <c r="C337" s="53" t="s">
        <v>32</v>
      </c>
      <c r="D337" s="14" t="s">
        <v>33</v>
      </c>
      <c r="E337" s="10">
        <v>24.4</v>
      </c>
      <c r="F337" s="10"/>
      <c r="G337" s="10"/>
      <c r="H337" s="10">
        <v>5</v>
      </c>
      <c r="I337" s="10">
        <f t="shared" si="21"/>
        <v>5</v>
      </c>
      <c r="J337" s="10"/>
      <c r="K337" s="10"/>
      <c r="L337" s="10">
        <f t="shared" si="24"/>
        <v>-19.4</v>
      </c>
      <c r="M337" s="10">
        <f t="shared" si="25"/>
        <v>20.491803278688526</v>
      </c>
    </row>
    <row r="338" spans="1:13" ht="15.75">
      <c r="A338" s="95"/>
      <c r="B338" s="95"/>
      <c r="C338" s="54" t="s">
        <v>34</v>
      </c>
      <c r="D338" s="13" t="s">
        <v>35</v>
      </c>
      <c r="E338" s="10"/>
      <c r="F338" s="10"/>
      <c r="G338" s="10"/>
      <c r="H338" s="10">
        <v>-6</v>
      </c>
      <c r="I338" s="10">
        <f t="shared" si="21"/>
        <v>-6</v>
      </c>
      <c r="J338" s="10"/>
      <c r="K338" s="10"/>
      <c r="L338" s="10">
        <f t="shared" si="24"/>
        <v>-6</v>
      </c>
      <c r="M338" s="10"/>
    </row>
    <row r="339" spans="1:13" ht="15.75" hidden="1">
      <c r="A339" s="95"/>
      <c r="B339" s="95"/>
      <c r="C339" s="54" t="s">
        <v>36</v>
      </c>
      <c r="D339" s="13" t="s">
        <v>37</v>
      </c>
      <c r="E339" s="10"/>
      <c r="F339" s="10"/>
      <c r="G339" s="10"/>
      <c r="H339" s="10"/>
      <c r="I339" s="10">
        <f t="shared" si="21"/>
        <v>0</v>
      </c>
      <c r="J339" s="10" t="e">
        <f t="shared" si="22"/>
        <v>#DIV/0!</v>
      </c>
      <c r="K339" s="10" t="e">
        <f t="shared" si="23"/>
        <v>#DIV/0!</v>
      </c>
      <c r="L339" s="10">
        <f t="shared" si="24"/>
        <v>0</v>
      </c>
      <c r="M339" s="10"/>
    </row>
    <row r="340" spans="1:13" ht="15.75">
      <c r="A340" s="95"/>
      <c r="B340" s="95"/>
      <c r="C340" s="54" t="s">
        <v>41</v>
      </c>
      <c r="D340" s="13" t="s">
        <v>42</v>
      </c>
      <c r="E340" s="10"/>
      <c r="F340" s="10">
        <v>30</v>
      </c>
      <c r="G340" s="10">
        <v>5</v>
      </c>
      <c r="H340" s="10"/>
      <c r="I340" s="10">
        <f t="shared" si="21"/>
        <v>-5</v>
      </c>
      <c r="J340" s="10">
        <f t="shared" si="22"/>
        <v>0</v>
      </c>
      <c r="K340" s="10">
        <f t="shared" si="23"/>
        <v>0</v>
      </c>
      <c r="L340" s="10">
        <f t="shared" si="24"/>
        <v>0</v>
      </c>
      <c r="M340" s="10"/>
    </row>
    <row r="341" spans="1:13" ht="15.75" hidden="1">
      <c r="A341" s="95"/>
      <c r="B341" s="95"/>
      <c r="C341" s="54" t="s">
        <v>43</v>
      </c>
      <c r="D341" s="13" t="s">
        <v>38</v>
      </c>
      <c r="E341" s="10"/>
      <c r="F341" s="10"/>
      <c r="G341" s="10"/>
      <c r="H341" s="10"/>
      <c r="I341" s="10">
        <f t="shared" si="21"/>
        <v>0</v>
      </c>
      <c r="J341" s="10" t="e">
        <f t="shared" si="22"/>
        <v>#DIV/0!</v>
      </c>
      <c r="K341" s="10" t="e">
        <f t="shared" si="23"/>
        <v>#DIV/0!</v>
      </c>
      <c r="L341" s="10">
        <f t="shared" si="24"/>
        <v>0</v>
      </c>
      <c r="M341" s="10" t="e">
        <f t="shared" si="25"/>
        <v>#DIV/0!</v>
      </c>
    </row>
    <row r="342" spans="1:13" s="20" customFormat="1" ht="15.75">
      <c r="A342" s="95"/>
      <c r="B342" s="95"/>
      <c r="C342" s="55"/>
      <c r="D342" s="18" t="s">
        <v>44</v>
      </c>
      <c r="E342" s="26">
        <f>SUM(E332:E336,E338:E341)</f>
        <v>17466.600000000002</v>
      </c>
      <c r="F342" s="26">
        <f>SUM(F332:F336,F338:F341)</f>
        <v>79376.6</v>
      </c>
      <c r="G342" s="26">
        <f>SUM(G332:G336,G338:G341)</f>
        <v>26422</v>
      </c>
      <c r="H342" s="26">
        <f>SUM(H332:H336,H338:H341)</f>
        <v>23865.899999999998</v>
      </c>
      <c r="I342" s="19">
        <f t="shared" si="21"/>
        <v>-2556.100000000002</v>
      </c>
      <c r="J342" s="19">
        <f t="shared" si="22"/>
        <v>90.32586480962833</v>
      </c>
      <c r="K342" s="19">
        <f t="shared" si="23"/>
        <v>30.06666952225214</v>
      </c>
      <c r="L342" s="19">
        <f t="shared" si="24"/>
        <v>6399.299999999996</v>
      </c>
      <c r="M342" s="19">
        <f t="shared" si="25"/>
        <v>136.6373535776854</v>
      </c>
    </row>
    <row r="343" spans="1:13" ht="15.75">
      <c r="A343" s="95"/>
      <c r="B343" s="95"/>
      <c r="C343" s="63" t="s">
        <v>212</v>
      </c>
      <c r="D343" s="13" t="s">
        <v>155</v>
      </c>
      <c r="E343" s="10">
        <v>235</v>
      </c>
      <c r="F343" s="10">
        <v>652.7</v>
      </c>
      <c r="G343" s="10">
        <v>260.2</v>
      </c>
      <c r="H343" s="10">
        <v>234.5</v>
      </c>
      <c r="I343" s="10">
        <f t="shared" si="21"/>
        <v>-25.69999999999999</v>
      </c>
      <c r="J343" s="10">
        <f t="shared" si="22"/>
        <v>90.12298232129132</v>
      </c>
      <c r="K343" s="10">
        <f t="shared" si="23"/>
        <v>35.92768500076605</v>
      </c>
      <c r="L343" s="10">
        <f t="shared" si="24"/>
        <v>-0.5</v>
      </c>
      <c r="M343" s="10">
        <f t="shared" si="25"/>
        <v>99.7872340425532</v>
      </c>
    </row>
    <row r="344" spans="1:13" ht="15.75">
      <c r="A344" s="95"/>
      <c r="B344" s="95"/>
      <c r="C344" s="54" t="s">
        <v>28</v>
      </c>
      <c r="D344" s="13" t="s">
        <v>29</v>
      </c>
      <c r="E344" s="10">
        <f>SUM(E345:E346)</f>
        <v>4548.200000000001</v>
      </c>
      <c r="F344" s="10">
        <f>SUM(F345:F346)</f>
        <v>9874</v>
      </c>
      <c r="G344" s="10">
        <f>SUM(G345:G346)</f>
        <v>2770</v>
      </c>
      <c r="H344" s="10">
        <f>SUM(H345:H346)</f>
        <v>3885.8</v>
      </c>
      <c r="I344" s="10">
        <f t="shared" si="21"/>
        <v>1115.8000000000002</v>
      </c>
      <c r="J344" s="10">
        <f t="shared" si="22"/>
        <v>140.28158844765343</v>
      </c>
      <c r="K344" s="10">
        <f t="shared" si="23"/>
        <v>39.35385861859429</v>
      </c>
      <c r="L344" s="10">
        <f t="shared" si="24"/>
        <v>-662.4000000000005</v>
      </c>
      <c r="M344" s="10">
        <f t="shared" si="25"/>
        <v>85.43599665801854</v>
      </c>
    </row>
    <row r="345" spans="1:13" s="20" customFormat="1" ht="63" hidden="1">
      <c r="A345" s="95"/>
      <c r="B345" s="95"/>
      <c r="C345" s="53" t="s">
        <v>156</v>
      </c>
      <c r="D345" s="14" t="s">
        <v>157</v>
      </c>
      <c r="E345" s="10">
        <v>4117.6</v>
      </c>
      <c r="F345" s="10">
        <v>9124</v>
      </c>
      <c r="G345" s="10">
        <v>2520</v>
      </c>
      <c r="H345" s="10">
        <v>3197.3</v>
      </c>
      <c r="I345" s="10">
        <f t="shared" si="21"/>
        <v>677.3000000000002</v>
      </c>
      <c r="J345" s="10">
        <f t="shared" si="22"/>
        <v>126.87698412698414</v>
      </c>
      <c r="K345" s="10">
        <f t="shared" si="23"/>
        <v>35.042744410346344</v>
      </c>
      <c r="L345" s="10">
        <f t="shared" si="24"/>
        <v>-920.3000000000002</v>
      </c>
      <c r="M345" s="10">
        <f t="shared" si="25"/>
        <v>77.64960170973382</v>
      </c>
    </row>
    <row r="346" spans="1:13" s="20" customFormat="1" ht="47.25" hidden="1">
      <c r="A346" s="95"/>
      <c r="B346" s="95"/>
      <c r="C346" s="53" t="s">
        <v>32</v>
      </c>
      <c r="D346" s="14" t="s">
        <v>33</v>
      </c>
      <c r="E346" s="10">
        <v>430.6</v>
      </c>
      <c r="F346" s="10">
        <v>750</v>
      </c>
      <c r="G346" s="10">
        <v>250</v>
      </c>
      <c r="H346" s="10">
        <v>688.5</v>
      </c>
      <c r="I346" s="10">
        <f t="shared" si="21"/>
        <v>438.5</v>
      </c>
      <c r="J346" s="10">
        <f t="shared" si="22"/>
        <v>275.4</v>
      </c>
      <c r="K346" s="10">
        <f t="shared" si="23"/>
        <v>91.8</v>
      </c>
      <c r="L346" s="10">
        <f t="shared" si="24"/>
        <v>257.9</v>
      </c>
      <c r="M346" s="10">
        <f t="shared" si="25"/>
        <v>159.8931723176962</v>
      </c>
    </row>
    <row r="347" spans="1:13" s="20" customFormat="1" ht="15.75">
      <c r="A347" s="95"/>
      <c r="B347" s="95"/>
      <c r="C347" s="56"/>
      <c r="D347" s="18" t="s">
        <v>47</v>
      </c>
      <c r="E347" s="26">
        <f>SUM(E343:E344)</f>
        <v>4783.200000000001</v>
      </c>
      <c r="F347" s="26">
        <f>SUM(F343:F344)</f>
        <v>10526.7</v>
      </c>
      <c r="G347" s="26">
        <f>SUM(G343:G344)</f>
        <v>3030.2</v>
      </c>
      <c r="H347" s="26">
        <f>SUM(H343:H344)</f>
        <v>4120.3</v>
      </c>
      <c r="I347" s="19">
        <f t="shared" si="21"/>
        <v>1090.1000000000004</v>
      </c>
      <c r="J347" s="19">
        <f t="shared" si="22"/>
        <v>135.97452313378656</v>
      </c>
      <c r="K347" s="19">
        <f t="shared" si="23"/>
        <v>39.141421338121155</v>
      </c>
      <c r="L347" s="19">
        <f t="shared" si="24"/>
        <v>-662.9000000000005</v>
      </c>
      <c r="M347" s="19">
        <f t="shared" si="25"/>
        <v>86.1410771031945</v>
      </c>
    </row>
    <row r="348" spans="1:13" s="20" customFormat="1" ht="31.5">
      <c r="A348" s="95"/>
      <c r="B348" s="95"/>
      <c r="C348" s="56"/>
      <c r="D348" s="18" t="s">
        <v>48</v>
      </c>
      <c r="E348" s="26">
        <f>E349-E341</f>
        <v>22249.800000000003</v>
      </c>
      <c r="F348" s="26">
        <f>F349-F341</f>
        <v>89903.3</v>
      </c>
      <c r="G348" s="26">
        <f>G349-G341</f>
        <v>29452.2</v>
      </c>
      <c r="H348" s="26">
        <f>H349-H341</f>
        <v>27986.199999999997</v>
      </c>
      <c r="I348" s="19">
        <f t="shared" si="21"/>
        <v>-1466.0000000000036</v>
      </c>
      <c r="J348" s="19">
        <f t="shared" si="22"/>
        <v>95.02244314516402</v>
      </c>
      <c r="K348" s="19">
        <f t="shared" si="23"/>
        <v>31.12922439999421</v>
      </c>
      <c r="L348" s="19">
        <f t="shared" si="24"/>
        <v>5736.399999999994</v>
      </c>
      <c r="M348" s="19">
        <f t="shared" si="25"/>
        <v>125.78180478026766</v>
      </c>
    </row>
    <row r="349" spans="1:13" s="20" customFormat="1" ht="15.75">
      <c r="A349" s="97"/>
      <c r="B349" s="97"/>
      <c r="C349" s="55"/>
      <c r="D349" s="18" t="s">
        <v>67</v>
      </c>
      <c r="E349" s="26">
        <f>E342+E347</f>
        <v>22249.800000000003</v>
      </c>
      <c r="F349" s="26">
        <f>F342+F347</f>
        <v>89903.3</v>
      </c>
      <c r="G349" s="26">
        <f>G342+G347</f>
        <v>29452.2</v>
      </c>
      <c r="H349" s="26">
        <f>H342+H347</f>
        <v>27986.199999999997</v>
      </c>
      <c r="I349" s="19">
        <f aca="true" t="shared" si="26" ref="I349:I412">H349-G349</f>
        <v>-1466.0000000000036</v>
      </c>
      <c r="J349" s="19">
        <f aca="true" t="shared" si="27" ref="J349:J412">H349/G349*100</f>
        <v>95.02244314516402</v>
      </c>
      <c r="K349" s="19">
        <f aca="true" t="shared" si="28" ref="K349:K412">H349/F349*100</f>
        <v>31.12922439999421</v>
      </c>
      <c r="L349" s="19">
        <f aca="true" t="shared" si="29" ref="L349:L412">H349-E349</f>
        <v>5736.399999999994</v>
      </c>
      <c r="M349" s="19">
        <f aca="true" t="shared" si="30" ref="M349:M412">H349/E349*100</f>
        <v>125.78180478026766</v>
      </c>
    </row>
    <row r="350" spans="1:13" ht="31.5">
      <c r="A350" s="98" t="s">
        <v>158</v>
      </c>
      <c r="B350" s="74" t="s">
        <v>159</v>
      </c>
      <c r="C350" s="54" t="s">
        <v>20</v>
      </c>
      <c r="D350" s="15" t="s">
        <v>21</v>
      </c>
      <c r="E350" s="10">
        <v>15130.2</v>
      </c>
      <c r="F350" s="10"/>
      <c r="G350" s="10"/>
      <c r="H350" s="10">
        <v>3738.3</v>
      </c>
      <c r="I350" s="10">
        <f t="shared" si="26"/>
        <v>3738.3</v>
      </c>
      <c r="J350" s="10"/>
      <c r="K350" s="10"/>
      <c r="L350" s="10">
        <f t="shared" si="29"/>
        <v>-11391.900000000001</v>
      </c>
      <c r="M350" s="10">
        <f t="shared" si="30"/>
        <v>24.707538565253596</v>
      </c>
    </row>
    <row r="351" spans="1:13" ht="94.5" hidden="1">
      <c r="A351" s="98"/>
      <c r="B351" s="74"/>
      <c r="C351" s="53" t="s">
        <v>22</v>
      </c>
      <c r="D351" s="16" t="s">
        <v>23</v>
      </c>
      <c r="E351" s="10"/>
      <c r="F351" s="10"/>
      <c r="G351" s="10"/>
      <c r="H351" s="10"/>
      <c r="I351" s="10">
        <f t="shared" si="26"/>
        <v>0</v>
      </c>
      <c r="J351" s="10"/>
      <c r="K351" s="10"/>
      <c r="L351" s="10">
        <f t="shared" si="29"/>
        <v>0</v>
      </c>
      <c r="M351" s="10" t="e">
        <f t="shared" si="30"/>
        <v>#DIV/0!</v>
      </c>
    </row>
    <row r="352" spans="1:13" ht="15.75" hidden="1">
      <c r="A352" s="98"/>
      <c r="B352" s="74"/>
      <c r="C352" s="54" t="s">
        <v>28</v>
      </c>
      <c r="D352" s="13" t="s">
        <v>29</v>
      </c>
      <c r="E352" s="10">
        <f>E353</f>
        <v>0</v>
      </c>
      <c r="F352" s="10">
        <f>F353</f>
        <v>0</v>
      </c>
      <c r="G352" s="10">
        <f>G353</f>
        <v>0</v>
      </c>
      <c r="H352" s="10">
        <f>H353</f>
        <v>0</v>
      </c>
      <c r="I352" s="10">
        <f t="shared" si="26"/>
        <v>0</v>
      </c>
      <c r="J352" s="10"/>
      <c r="K352" s="10"/>
      <c r="L352" s="10">
        <f t="shared" si="29"/>
        <v>0</v>
      </c>
      <c r="M352" s="10" t="e">
        <f t="shared" si="30"/>
        <v>#DIV/0!</v>
      </c>
    </row>
    <row r="353" spans="1:13" ht="47.25" hidden="1">
      <c r="A353" s="98"/>
      <c r="B353" s="74"/>
      <c r="C353" s="53" t="s">
        <v>32</v>
      </c>
      <c r="D353" s="14" t="s">
        <v>33</v>
      </c>
      <c r="E353" s="10"/>
      <c r="F353" s="10"/>
      <c r="G353" s="10"/>
      <c r="H353" s="10"/>
      <c r="I353" s="10">
        <f t="shared" si="26"/>
        <v>0</v>
      </c>
      <c r="J353" s="10"/>
      <c r="K353" s="10"/>
      <c r="L353" s="10">
        <f t="shared" si="29"/>
        <v>0</v>
      </c>
      <c r="M353" s="10" t="e">
        <f t="shared" si="30"/>
        <v>#DIV/0!</v>
      </c>
    </row>
    <row r="354" spans="1:13" ht="15.75">
      <c r="A354" s="98"/>
      <c r="B354" s="74"/>
      <c r="C354" s="54" t="s">
        <v>34</v>
      </c>
      <c r="D354" s="13" t="s">
        <v>35</v>
      </c>
      <c r="E354" s="10"/>
      <c r="F354" s="10"/>
      <c r="G354" s="10"/>
      <c r="H354" s="10">
        <v>22.1</v>
      </c>
      <c r="I354" s="10">
        <f t="shared" si="26"/>
        <v>22.1</v>
      </c>
      <c r="J354" s="10"/>
      <c r="K354" s="10"/>
      <c r="L354" s="10">
        <f t="shared" si="29"/>
        <v>22.1</v>
      </c>
      <c r="M354" s="10"/>
    </row>
    <row r="355" spans="1:13" ht="15.75">
      <c r="A355" s="98"/>
      <c r="B355" s="74"/>
      <c r="C355" s="54" t="s">
        <v>41</v>
      </c>
      <c r="D355" s="13" t="s">
        <v>42</v>
      </c>
      <c r="E355" s="10">
        <v>438.5</v>
      </c>
      <c r="F355" s="10">
        <f>18100+1134.8+430+1100</f>
        <v>20764.8</v>
      </c>
      <c r="G355" s="10">
        <v>710.7</v>
      </c>
      <c r="H355" s="10">
        <v>722.5</v>
      </c>
      <c r="I355" s="10">
        <f t="shared" si="26"/>
        <v>11.799999999999955</v>
      </c>
      <c r="J355" s="10">
        <f t="shared" si="27"/>
        <v>101.66033488110313</v>
      </c>
      <c r="K355" s="10">
        <f t="shared" si="28"/>
        <v>3.4794459855139466</v>
      </c>
      <c r="L355" s="10">
        <f t="shared" si="29"/>
        <v>284</v>
      </c>
      <c r="M355" s="10">
        <f t="shared" si="30"/>
        <v>164.76624857468641</v>
      </c>
    </row>
    <row r="356" spans="1:13" ht="15.75" hidden="1">
      <c r="A356" s="98"/>
      <c r="B356" s="74"/>
      <c r="C356" s="54" t="s">
        <v>59</v>
      </c>
      <c r="D356" s="14" t="s">
        <v>60</v>
      </c>
      <c r="E356" s="10"/>
      <c r="F356" s="10"/>
      <c r="G356" s="10"/>
      <c r="H356" s="10"/>
      <c r="I356" s="10">
        <f t="shared" si="26"/>
        <v>0</v>
      </c>
      <c r="J356" s="10" t="e">
        <f t="shared" si="27"/>
        <v>#DIV/0!</v>
      </c>
      <c r="K356" s="10" t="e">
        <f t="shared" si="28"/>
        <v>#DIV/0!</v>
      </c>
      <c r="L356" s="10">
        <f t="shared" si="29"/>
        <v>0</v>
      </c>
      <c r="M356" s="10" t="e">
        <f t="shared" si="30"/>
        <v>#DIV/0!</v>
      </c>
    </row>
    <row r="357" spans="1:13" ht="15.75">
      <c r="A357" s="98"/>
      <c r="B357" s="74"/>
      <c r="C357" s="54" t="s">
        <v>43</v>
      </c>
      <c r="D357" s="13" t="s">
        <v>38</v>
      </c>
      <c r="E357" s="10">
        <v>-384.6</v>
      </c>
      <c r="F357" s="10"/>
      <c r="G357" s="10"/>
      <c r="H357" s="10">
        <v>-0.3</v>
      </c>
      <c r="I357" s="10">
        <f t="shared" si="26"/>
        <v>-0.3</v>
      </c>
      <c r="J357" s="10"/>
      <c r="K357" s="10"/>
      <c r="L357" s="10">
        <f t="shared" si="29"/>
        <v>384.3</v>
      </c>
      <c r="M357" s="10">
        <f t="shared" si="30"/>
        <v>0.07800312012480498</v>
      </c>
    </row>
    <row r="358" spans="1:13" s="20" customFormat="1" ht="31.5">
      <c r="A358" s="98"/>
      <c r="B358" s="74"/>
      <c r="C358" s="56"/>
      <c r="D358" s="18" t="s">
        <v>48</v>
      </c>
      <c r="E358" s="19">
        <f>E359-E357</f>
        <v>15568.7</v>
      </c>
      <c r="F358" s="19">
        <f>F359-F357</f>
        <v>20764.8</v>
      </c>
      <c r="G358" s="19">
        <f>G359-G357</f>
        <v>710.7</v>
      </c>
      <c r="H358" s="19">
        <f>H359-H357</f>
        <v>4482.9</v>
      </c>
      <c r="I358" s="19">
        <f t="shared" si="26"/>
        <v>3772.2</v>
      </c>
      <c r="J358" s="19">
        <f t="shared" si="27"/>
        <v>630.7724778387504</v>
      </c>
      <c r="K358" s="19">
        <f t="shared" si="28"/>
        <v>21.58893897364771</v>
      </c>
      <c r="L358" s="19">
        <f t="shared" si="29"/>
        <v>-11085.800000000001</v>
      </c>
      <c r="M358" s="19">
        <f t="shared" si="30"/>
        <v>28.794311663786953</v>
      </c>
    </row>
    <row r="359" spans="1:13" s="20" customFormat="1" ht="15.75">
      <c r="A359" s="98"/>
      <c r="B359" s="74"/>
      <c r="C359" s="50"/>
      <c r="D359" s="18" t="s">
        <v>67</v>
      </c>
      <c r="E359" s="26">
        <f>SUM(E350:E352,E354:E357)</f>
        <v>15184.1</v>
      </c>
      <c r="F359" s="26">
        <f>SUM(F350:F352,F354:F357)</f>
        <v>20764.8</v>
      </c>
      <c r="G359" s="26">
        <f>SUM(G350:G352,G354:G357)</f>
        <v>710.7</v>
      </c>
      <c r="H359" s="26">
        <f>SUM(H350:H352,H354:H357)</f>
        <v>4482.599999999999</v>
      </c>
      <c r="I359" s="19">
        <f t="shared" si="26"/>
        <v>3771.8999999999996</v>
      </c>
      <c r="J359" s="19">
        <f t="shared" si="27"/>
        <v>630.7302659349936</v>
      </c>
      <c r="K359" s="19">
        <f t="shared" si="28"/>
        <v>21.587494220989363</v>
      </c>
      <c r="L359" s="19">
        <f t="shared" si="29"/>
        <v>-10701.5</v>
      </c>
      <c r="M359" s="19">
        <f t="shared" si="30"/>
        <v>29.521670695003323</v>
      </c>
    </row>
    <row r="360" spans="1:13" s="20" customFormat="1" ht="31.5">
      <c r="A360" s="89" t="s">
        <v>160</v>
      </c>
      <c r="B360" s="91" t="s">
        <v>161</v>
      </c>
      <c r="C360" s="54" t="s">
        <v>20</v>
      </c>
      <c r="D360" s="15" t="s">
        <v>21</v>
      </c>
      <c r="E360" s="25">
        <v>116.8</v>
      </c>
      <c r="F360" s="26"/>
      <c r="G360" s="26"/>
      <c r="H360" s="25">
        <v>1046.4</v>
      </c>
      <c r="I360" s="10">
        <f t="shared" si="26"/>
        <v>1046.4</v>
      </c>
      <c r="J360" s="10"/>
      <c r="K360" s="10"/>
      <c r="L360" s="10">
        <f t="shared" si="29"/>
        <v>929.6000000000001</v>
      </c>
      <c r="M360" s="10">
        <f t="shared" si="30"/>
        <v>895.8904109589042</v>
      </c>
    </row>
    <row r="361" spans="1:13" s="20" customFormat="1" ht="94.5" hidden="1">
      <c r="A361" s="93"/>
      <c r="B361" s="95"/>
      <c r="C361" s="53" t="s">
        <v>22</v>
      </c>
      <c r="D361" s="16" t="s">
        <v>23</v>
      </c>
      <c r="E361" s="25"/>
      <c r="F361" s="26"/>
      <c r="G361" s="26"/>
      <c r="H361" s="25"/>
      <c r="I361" s="10">
        <f t="shared" si="26"/>
        <v>0</v>
      </c>
      <c r="J361" s="10"/>
      <c r="K361" s="10"/>
      <c r="L361" s="10">
        <f t="shared" si="29"/>
        <v>0</v>
      </c>
      <c r="M361" s="10" t="e">
        <f t="shared" si="30"/>
        <v>#DIV/0!</v>
      </c>
    </row>
    <row r="362" spans="1:13" s="20" customFormat="1" ht="15.75" hidden="1">
      <c r="A362" s="94"/>
      <c r="B362" s="94"/>
      <c r="C362" s="54" t="s">
        <v>28</v>
      </c>
      <c r="D362" s="13" t="s">
        <v>29</v>
      </c>
      <c r="E362" s="25">
        <f>E363</f>
        <v>0</v>
      </c>
      <c r="F362" s="25">
        <f>F363</f>
        <v>0</v>
      </c>
      <c r="G362" s="25">
        <f>G363</f>
        <v>0</v>
      </c>
      <c r="H362" s="25">
        <f>H363</f>
        <v>0</v>
      </c>
      <c r="I362" s="10">
        <f t="shared" si="26"/>
        <v>0</v>
      </c>
      <c r="J362" s="10"/>
      <c r="K362" s="10"/>
      <c r="L362" s="10">
        <f t="shared" si="29"/>
        <v>0</v>
      </c>
      <c r="M362" s="10" t="e">
        <f t="shared" si="30"/>
        <v>#DIV/0!</v>
      </c>
    </row>
    <row r="363" spans="1:13" s="20" customFormat="1" ht="47.25" hidden="1">
      <c r="A363" s="94"/>
      <c r="B363" s="94"/>
      <c r="C363" s="53" t="s">
        <v>32</v>
      </c>
      <c r="D363" s="14" t="s">
        <v>33</v>
      </c>
      <c r="E363" s="10"/>
      <c r="F363" s="10"/>
      <c r="G363" s="10"/>
      <c r="H363" s="10"/>
      <c r="I363" s="10">
        <f t="shared" si="26"/>
        <v>0</v>
      </c>
      <c r="J363" s="10"/>
      <c r="K363" s="10"/>
      <c r="L363" s="10">
        <f t="shared" si="29"/>
        <v>0</v>
      </c>
      <c r="M363" s="10" t="e">
        <f t="shared" si="30"/>
        <v>#DIV/0!</v>
      </c>
    </row>
    <row r="364" spans="1:13" s="20" customFormat="1" ht="15.75">
      <c r="A364" s="94"/>
      <c r="B364" s="94"/>
      <c r="C364" s="54" t="s">
        <v>34</v>
      </c>
      <c r="D364" s="13" t="s">
        <v>35</v>
      </c>
      <c r="E364" s="25">
        <v>2.5</v>
      </c>
      <c r="F364" s="26"/>
      <c r="G364" s="26"/>
      <c r="H364" s="25">
        <v>5.1</v>
      </c>
      <c r="I364" s="10">
        <f t="shared" si="26"/>
        <v>5.1</v>
      </c>
      <c r="J364" s="10"/>
      <c r="K364" s="10"/>
      <c r="L364" s="10">
        <f t="shared" si="29"/>
        <v>2.5999999999999996</v>
      </c>
      <c r="M364" s="10">
        <f t="shared" si="30"/>
        <v>204</v>
      </c>
    </row>
    <row r="365" spans="1:13" s="20" customFormat="1" ht="15.75">
      <c r="A365" s="94"/>
      <c r="B365" s="94"/>
      <c r="C365" s="54" t="s">
        <v>36</v>
      </c>
      <c r="D365" s="13" t="s">
        <v>37</v>
      </c>
      <c r="E365" s="25">
        <v>30</v>
      </c>
      <c r="F365" s="26"/>
      <c r="G365" s="26"/>
      <c r="H365" s="25"/>
      <c r="I365" s="10">
        <f t="shared" si="26"/>
        <v>0</v>
      </c>
      <c r="J365" s="10"/>
      <c r="K365" s="10"/>
      <c r="L365" s="10">
        <f t="shared" si="29"/>
        <v>-30</v>
      </c>
      <c r="M365" s="10">
        <f t="shared" si="30"/>
        <v>0</v>
      </c>
    </row>
    <row r="366" spans="1:13" ht="15.75">
      <c r="A366" s="94"/>
      <c r="B366" s="94"/>
      <c r="C366" s="54" t="s">
        <v>39</v>
      </c>
      <c r="D366" s="13" t="s">
        <v>120</v>
      </c>
      <c r="E366" s="25">
        <v>5290.8</v>
      </c>
      <c r="F366" s="25">
        <v>5609.4</v>
      </c>
      <c r="G366" s="25">
        <v>1203.8</v>
      </c>
      <c r="H366" s="25"/>
      <c r="I366" s="10">
        <f t="shared" si="26"/>
        <v>-1203.8</v>
      </c>
      <c r="J366" s="10">
        <f t="shared" si="27"/>
        <v>0</v>
      </c>
      <c r="K366" s="10">
        <f t="shared" si="28"/>
        <v>0</v>
      </c>
      <c r="L366" s="10">
        <f t="shared" si="29"/>
        <v>-5290.8</v>
      </c>
      <c r="M366" s="10">
        <f t="shared" si="30"/>
        <v>0</v>
      </c>
    </row>
    <row r="367" spans="1:13" ht="15.75">
      <c r="A367" s="94"/>
      <c r="B367" s="94"/>
      <c r="C367" s="54" t="s">
        <v>41</v>
      </c>
      <c r="D367" s="13" t="s">
        <v>42</v>
      </c>
      <c r="E367" s="25"/>
      <c r="F367" s="25">
        <v>3000</v>
      </c>
      <c r="G367" s="25">
        <v>783.3</v>
      </c>
      <c r="H367" s="25">
        <v>302.5</v>
      </c>
      <c r="I367" s="10">
        <f t="shared" si="26"/>
        <v>-480.79999999999995</v>
      </c>
      <c r="J367" s="10">
        <f t="shared" si="27"/>
        <v>38.61866462402656</v>
      </c>
      <c r="K367" s="10">
        <f t="shared" si="28"/>
        <v>10.083333333333332</v>
      </c>
      <c r="L367" s="10">
        <f t="shared" si="29"/>
        <v>302.5</v>
      </c>
      <c r="M367" s="10"/>
    </row>
    <row r="368" spans="1:13" ht="15.75" customHeight="1" hidden="1">
      <c r="A368" s="94"/>
      <c r="B368" s="94"/>
      <c r="C368" s="54" t="s">
        <v>59</v>
      </c>
      <c r="D368" s="14" t="s">
        <v>60</v>
      </c>
      <c r="E368" s="25"/>
      <c r="F368" s="25"/>
      <c r="G368" s="25"/>
      <c r="H368" s="25"/>
      <c r="I368" s="10">
        <f t="shared" si="26"/>
        <v>0</v>
      </c>
      <c r="J368" s="10" t="e">
        <f t="shared" si="27"/>
        <v>#DIV/0!</v>
      </c>
      <c r="K368" s="10" t="e">
        <f t="shared" si="28"/>
        <v>#DIV/0!</v>
      </c>
      <c r="L368" s="10">
        <f t="shared" si="29"/>
        <v>0</v>
      </c>
      <c r="M368" s="10" t="e">
        <f t="shared" si="30"/>
        <v>#DIV/0!</v>
      </c>
    </row>
    <row r="369" spans="1:13" ht="15.75">
      <c r="A369" s="94"/>
      <c r="B369" s="94"/>
      <c r="C369" s="54" t="s">
        <v>43</v>
      </c>
      <c r="D369" s="13" t="s">
        <v>38</v>
      </c>
      <c r="E369" s="25">
        <v>-182.8</v>
      </c>
      <c r="F369" s="25"/>
      <c r="G369" s="25"/>
      <c r="H369" s="25">
        <v>-273.2</v>
      </c>
      <c r="I369" s="10">
        <f t="shared" si="26"/>
        <v>-273.2</v>
      </c>
      <c r="J369" s="10"/>
      <c r="K369" s="10"/>
      <c r="L369" s="10">
        <f t="shared" si="29"/>
        <v>-90.39999999999998</v>
      </c>
      <c r="M369" s="10">
        <f t="shared" si="30"/>
        <v>149.45295404814004</v>
      </c>
    </row>
    <row r="370" spans="1:13" ht="31.5">
      <c r="A370" s="94"/>
      <c r="B370" s="94"/>
      <c r="C370" s="54"/>
      <c r="D370" s="18" t="s">
        <v>48</v>
      </c>
      <c r="E370" s="26">
        <f>E371-E369</f>
        <v>5440.1</v>
      </c>
      <c r="F370" s="26">
        <f>F371-F369</f>
        <v>8609.4</v>
      </c>
      <c r="G370" s="26">
        <f>G371-G369</f>
        <v>1987.1</v>
      </c>
      <c r="H370" s="26">
        <f>H371-H369</f>
        <v>1354</v>
      </c>
      <c r="I370" s="19">
        <f t="shared" si="26"/>
        <v>-633.0999999999999</v>
      </c>
      <c r="J370" s="19">
        <f t="shared" si="27"/>
        <v>68.13949977353934</v>
      </c>
      <c r="K370" s="19">
        <f t="shared" si="28"/>
        <v>15.726996074058588</v>
      </c>
      <c r="L370" s="19">
        <f t="shared" si="29"/>
        <v>-4086.1000000000004</v>
      </c>
      <c r="M370" s="19">
        <f t="shared" si="30"/>
        <v>24.889248359405155</v>
      </c>
    </row>
    <row r="371" spans="1:13" s="20" customFormat="1" ht="15.75">
      <c r="A371" s="90"/>
      <c r="B371" s="90"/>
      <c r="C371" s="50"/>
      <c r="D371" s="18" t="s">
        <v>67</v>
      </c>
      <c r="E371" s="26">
        <f>SUM(E360:E362,E364:E369)</f>
        <v>5257.3</v>
      </c>
      <c r="F371" s="26">
        <f>SUM(F360:F362,F364:F369)</f>
        <v>8609.4</v>
      </c>
      <c r="G371" s="26">
        <f>SUM(G360:G362,G364:G369)</f>
        <v>1987.1</v>
      </c>
      <c r="H371" s="26">
        <f>SUM(H360:H362,H364:H369)</f>
        <v>1080.8</v>
      </c>
      <c r="I371" s="19">
        <f t="shared" si="26"/>
        <v>-906.3</v>
      </c>
      <c r="J371" s="19">
        <f t="shared" si="27"/>
        <v>54.390820794122085</v>
      </c>
      <c r="K371" s="19">
        <f t="shared" si="28"/>
        <v>12.553720352173206</v>
      </c>
      <c r="L371" s="19">
        <f t="shared" si="29"/>
        <v>-4176.5</v>
      </c>
      <c r="M371" s="19">
        <f t="shared" si="30"/>
        <v>20.55808114431362</v>
      </c>
    </row>
    <row r="372" spans="1:13" s="20" customFormat="1" ht="31.5">
      <c r="A372" s="91">
        <v>977</v>
      </c>
      <c r="B372" s="91" t="s">
        <v>162</v>
      </c>
      <c r="C372" s="54" t="s">
        <v>20</v>
      </c>
      <c r="D372" s="15" t="s">
        <v>21</v>
      </c>
      <c r="E372" s="25">
        <v>19.6</v>
      </c>
      <c r="F372" s="25"/>
      <c r="G372" s="25"/>
      <c r="H372" s="25"/>
      <c r="I372" s="10">
        <f t="shared" si="26"/>
        <v>0</v>
      </c>
      <c r="J372" s="10"/>
      <c r="K372" s="10"/>
      <c r="L372" s="10">
        <f t="shared" si="29"/>
        <v>-19.6</v>
      </c>
      <c r="M372" s="10">
        <f t="shared" si="30"/>
        <v>0</v>
      </c>
    </row>
    <row r="373" spans="1:13" s="20" customFormat="1" ht="15.75">
      <c r="A373" s="95"/>
      <c r="B373" s="95"/>
      <c r="C373" s="54" t="s">
        <v>28</v>
      </c>
      <c r="D373" s="13" t="s">
        <v>29</v>
      </c>
      <c r="E373" s="25">
        <f>E374+E375</f>
        <v>0</v>
      </c>
      <c r="F373" s="25">
        <f>F374+F375</f>
        <v>0</v>
      </c>
      <c r="G373" s="25">
        <f>G374+G375</f>
        <v>0</v>
      </c>
      <c r="H373" s="25">
        <f>H374+H375</f>
        <v>152.60000000000002</v>
      </c>
      <c r="I373" s="10">
        <f t="shared" si="26"/>
        <v>152.60000000000002</v>
      </c>
      <c r="J373" s="10"/>
      <c r="K373" s="10"/>
      <c r="L373" s="10">
        <f t="shared" si="29"/>
        <v>152.60000000000002</v>
      </c>
      <c r="M373" s="10"/>
    </row>
    <row r="374" spans="1:13" s="20" customFormat="1" ht="47.25" hidden="1">
      <c r="A374" s="95"/>
      <c r="B374" s="95"/>
      <c r="C374" s="53" t="s">
        <v>54</v>
      </c>
      <c r="D374" s="37" t="s">
        <v>55</v>
      </c>
      <c r="E374" s="25"/>
      <c r="F374" s="25"/>
      <c r="G374" s="25"/>
      <c r="H374" s="25">
        <v>146.3</v>
      </c>
      <c r="I374" s="10">
        <f t="shared" si="26"/>
        <v>146.3</v>
      </c>
      <c r="J374" s="10"/>
      <c r="K374" s="10"/>
      <c r="L374" s="10">
        <f t="shared" si="29"/>
        <v>146.3</v>
      </c>
      <c r="M374" s="10" t="e">
        <f t="shared" si="30"/>
        <v>#DIV/0!</v>
      </c>
    </row>
    <row r="375" spans="1:13" s="20" customFormat="1" ht="47.25" hidden="1">
      <c r="A375" s="95"/>
      <c r="B375" s="95"/>
      <c r="C375" s="53" t="s">
        <v>32</v>
      </c>
      <c r="D375" s="14" t="s">
        <v>33</v>
      </c>
      <c r="E375" s="25"/>
      <c r="F375" s="25"/>
      <c r="G375" s="25"/>
      <c r="H375" s="25">
        <v>6.3</v>
      </c>
      <c r="I375" s="10">
        <f t="shared" si="26"/>
        <v>6.3</v>
      </c>
      <c r="J375" s="10"/>
      <c r="K375" s="10"/>
      <c r="L375" s="10">
        <f t="shared" si="29"/>
        <v>6.3</v>
      </c>
      <c r="M375" s="10" t="e">
        <f t="shared" si="30"/>
        <v>#DIV/0!</v>
      </c>
    </row>
    <row r="376" spans="1:13" s="20" customFormat="1" ht="15.75">
      <c r="A376" s="95"/>
      <c r="B376" s="95"/>
      <c r="C376" s="54" t="s">
        <v>34</v>
      </c>
      <c r="D376" s="13" t="s">
        <v>35</v>
      </c>
      <c r="E376" s="25">
        <v>18.7</v>
      </c>
      <c r="F376" s="25"/>
      <c r="G376" s="25"/>
      <c r="H376" s="25">
        <v>16.6</v>
      </c>
      <c r="I376" s="10">
        <f t="shared" si="26"/>
        <v>16.6</v>
      </c>
      <c r="J376" s="10"/>
      <c r="K376" s="10"/>
      <c r="L376" s="10">
        <f t="shared" si="29"/>
        <v>-2.099999999999998</v>
      </c>
      <c r="M376" s="10">
        <f t="shared" si="30"/>
        <v>88.77005347593584</v>
      </c>
    </row>
    <row r="377" spans="1:13" s="20" customFormat="1" ht="15.75">
      <c r="A377" s="95"/>
      <c r="B377" s="95"/>
      <c r="C377" s="54"/>
      <c r="D377" s="18" t="s">
        <v>44</v>
      </c>
      <c r="E377" s="26">
        <f>SUM(E372,E373,E376)</f>
        <v>38.3</v>
      </c>
      <c r="F377" s="26">
        <f>SUM(F372,F373,F376)</f>
        <v>0</v>
      </c>
      <c r="G377" s="26">
        <f>SUM(G372,G373,G376)</f>
        <v>0</v>
      </c>
      <c r="H377" s="26">
        <f>SUM(H372,H373,H376)</f>
        <v>169.20000000000002</v>
      </c>
      <c r="I377" s="19">
        <f t="shared" si="26"/>
        <v>169.20000000000002</v>
      </c>
      <c r="J377" s="19"/>
      <c r="K377" s="19"/>
      <c r="L377" s="19">
        <f t="shared" si="29"/>
        <v>130.90000000000003</v>
      </c>
      <c r="M377" s="19">
        <f t="shared" si="30"/>
        <v>441.77545691906016</v>
      </c>
    </row>
    <row r="378" spans="1:13" s="20" customFormat="1" ht="15.75">
      <c r="A378" s="95"/>
      <c r="B378" s="95"/>
      <c r="C378" s="54" t="s">
        <v>28</v>
      </c>
      <c r="D378" s="13" t="s">
        <v>29</v>
      </c>
      <c r="E378" s="25">
        <f>E379</f>
        <v>10</v>
      </c>
      <c r="F378" s="25">
        <f>F379</f>
        <v>0</v>
      </c>
      <c r="G378" s="25">
        <f>G379</f>
        <v>0</v>
      </c>
      <c r="H378" s="25">
        <f>H379</f>
        <v>0</v>
      </c>
      <c r="I378" s="10">
        <f t="shared" si="26"/>
        <v>0</v>
      </c>
      <c r="J378" s="10"/>
      <c r="K378" s="10"/>
      <c r="L378" s="10">
        <f t="shared" si="29"/>
        <v>-10</v>
      </c>
      <c r="M378" s="10">
        <f t="shared" si="30"/>
        <v>0</v>
      </c>
    </row>
    <row r="379" spans="1:13" s="20" customFormat="1" ht="63" hidden="1">
      <c r="A379" s="95"/>
      <c r="B379" s="95"/>
      <c r="C379" s="54" t="s">
        <v>65</v>
      </c>
      <c r="D379" s="17" t="s">
        <v>66</v>
      </c>
      <c r="E379" s="25">
        <v>10</v>
      </c>
      <c r="F379" s="25"/>
      <c r="G379" s="25"/>
      <c r="H379" s="25"/>
      <c r="I379" s="10">
        <f t="shared" si="26"/>
        <v>0</v>
      </c>
      <c r="J379" s="10"/>
      <c r="K379" s="10"/>
      <c r="L379" s="10">
        <f t="shared" si="29"/>
        <v>-10</v>
      </c>
      <c r="M379" s="10">
        <f t="shared" si="30"/>
        <v>0</v>
      </c>
    </row>
    <row r="380" spans="1:13" s="20" customFormat="1" ht="15.75">
      <c r="A380" s="95"/>
      <c r="B380" s="95"/>
      <c r="C380" s="56"/>
      <c r="D380" s="18" t="s">
        <v>47</v>
      </c>
      <c r="E380" s="26">
        <f>E378</f>
        <v>10</v>
      </c>
      <c r="F380" s="26">
        <f>F378</f>
        <v>0</v>
      </c>
      <c r="G380" s="26">
        <f>G378</f>
        <v>0</v>
      </c>
      <c r="H380" s="26">
        <f>H378</f>
        <v>0</v>
      </c>
      <c r="I380" s="10">
        <f t="shared" si="26"/>
        <v>0</v>
      </c>
      <c r="J380" s="10"/>
      <c r="K380" s="10"/>
      <c r="L380" s="10">
        <f t="shared" si="29"/>
        <v>-10</v>
      </c>
      <c r="M380" s="10">
        <f t="shared" si="30"/>
        <v>0</v>
      </c>
    </row>
    <row r="381" spans="1:13" s="20" customFormat="1" ht="15.75">
      <c r="A381" s="97"/>
      <c r="B381" s="97"/>
      <c r="C381" s="55"/>
      <c r="D381" s="18" t="s">
        <v>67</v>
      </c>
      <c r="E381" s="26">
        <f>E377+E380</f>
        <v>48.3</v>
      </c>
      <c r="F381" s="26">
        <f>F377+F380</f>
        <v>0</v>
      </c>
      <c r="G381" s="26">
        <f>G377+G380</f>
        <v>0</v>
      </c>
      <c r="H381" s="26">
        <f>H377+H380</f>
        <v>169.20000000000002</v>
      </c>
      <c r="I381" s="19">
        <f t="shared" si="26"/>
        <v>169.20000000000002</v>
      </c>
      <c r="J381" s="19"/>
      <c r="K381" s="19"/>
      <c r="L381" s="19">
        <f t="shared" si="29"/>
        <v>120.90000000000002</v>
      </c>
      <c r="M381" s="19">
        <f t="shared" si="30"/>
        <v>350.31055900621124</v>
      </c>
    </row>
    <row r="382" spans="1:13" s="20" customFormat="1" ht="31.5">
      <c r="A382" s="91">
        <v>985</v>
      </c>
      <c r="B382" s="91" t="s">
        <v>164</v>
      </c>
      <c r="C382" s="54" t="s">
        <v>20</v>
      </c>
      <c r="D382" s="15" t="s">
        <v>21</v>
      </c>
      <c r="E382" s="25">
        <v>12.5</v>
      </c>
      <c r="F382" s="25"/>
      <c r="G382" s="25"/>
      <c r="H382" s="25">
        <v>28.4</v>
      </c>
      <c r="I382" s="10">
        <f t="shared" si="26"/>
        <v>28.4</v>
      </c>
      <c r="J382" s="10"/>
      <c r="K382" s="10"/>
      <c r="L382" s="10">
        <f t="shared" si="29"/>
        <v>15.899999999999999</v>
      </c>
      <c r="M382" s="10">
        <f t="shared" si="30"/>
        <v>227.2</v>
      </c>
    </row>
    <row r="383" spans="1:13" s="20" customFormat="1" ht="15.75" hidden="1">
      <c r="A383" s="95"/>
      <c r="B383" s="95"/>
      <c r="C383" s="54" t="s">
        <v>34</v>
      </c>
      <c r="D383" s="13" t="s">
        <v>35</v>
      </c>
      <c r="E383" s="25"/>
      <c r="F383" s="25"/>
      <c r="G383" s="25"/>
      <c r="H383" s="25"/>
      <c r="I383" s="10">
        <f t="shared" si="26"/>
        <v>0</v>
      </c>
      <c r="J383" s="10" t="e">
        <f t="shared" si="27"/>
        <v>#DIV/0!</v>
      </c>
      <c r="K383" s="10" t="e">
        <f t="shared" si="28"/>
        <v>#DIV/0!</v>
      </c>
      <c r="L383" s="10">
        <f t="shared" si="29"/>
        <v>0</v>
      </c>
      <c r="M383" s="10" t="e">
        <f t="shared" si="30"/>
        <v>#DIV/0!</v>
      </c>
    </row>
    <row r="384" spans="1:13" s="20" customFormat="1" ht="15.75">
      <c r="A384" s="95"/>
      <c r="B384" s="95"/>
      <c r="C384" s="54" t="s">
        <v>41</v>
      </c>
      <c r="D384" s="13" t="s">
        <v>42</v>
      </c>
      <c r="E384" s="25"/>
      <c r="F384" s="25">
        <v>150</v>
      </c>
      <c r="G384" s="25">
        <v>40</v>
      </c>
      <c r="H384" s="25"/>
      <c r="I384" s="10">
        <f t="shared" si="26"/>
        <v>-40</v>
      </c>
      <c r="J384" s="10">
        <f t="shared" si="27"/>
        <v>0</v>
      </c>
      <c r="K384" s="10">
        <f t="shared" si="28"/>
        <v>0</v>
      </c>
      <c r="L384" s="10">
        <f t="shared" si="29"/>
        <v>0</v>
      </c>
      <c r="M384" s="10"/>
    </row>
    <row r="385" spans="1:13" s="20" customFormat="1" ht="15.75">
      <c r="A385" s="97"/>
      <c r="B385" s="97"/>
      <c r="C385" s="55"/>
      <c r="D385" s="18" t="s">
        <v>67</v>
      </c>
      <c r="E385" s="26">
        <f>E382+E383+E384</f>
        <v>12.5</v>
      </c>
      <c r="F385" s="26">
        <f>F382+F383+F384</f>
        <v>150</v>
      </c>
      <c r="G385" s="26">
        <f>G382+G383+G384</f>
        <v>40</v>
      </c>
      <c r="H385" s="26">
        <f>H382+H383+H384</f>
        <v>28.4</v>
      </c>
      <c r="I385" s="19">
        <f t="shared" si="26"/>
        <v>-11.600000000000001</v>
      </c>
      <c r="J385" s="19">
        <f t="shared" si="27"/>
        <v>71</v>
      </c>
      <c r="K385" s="19">
        <f t="shared" si="28"/>
        <v>18.933333333333334</v>
      </c>
      <c r="L385" s="19">
        <f t="shared" si="29"/>
        <v>15.899999999999999</v>
      </c>
      <c r="M385" s="19">
        <f t="shared" si="30"/>
        <v>227.2</v>
      </c>
    </row>
    <row r="386" spans="1:13" s="20" customFormat="1" ht="78.75">
      <c r="A386" s="89" t="s">
        <v>165</v>
      </c>
      <c r="B386" s="91" t="s">
        <v>166</v>
      </c>
      <c r="C386" s="53" t="s">
        <v>18</v>
      </c>
      <c r="D386" s="14" t="s">
        <v>116</v>
      </c>
      <c r="E386" s="25">
        <v>16711.7</v>
      </c>
      <c r="F386" s="25">
        <v>43279.1</v>
      </c>
      <c r="G386" s="25">
        <v>14735.2</v>
      </c>
      <c r="H386" s="25">
        <v>13510.2</v>
      </c>
      <c r="I386" s="10">
        <f t="shared" si="26"/>
        <v>-1225</v>
      </c>
      <c r="J386" s="10">
        <f t="shared" si="27"/>
        <v>91.68657364677777</v>
      </c>
      <c r="K386" s="10">
        <f t="shared" si="28"/>
        <v>31.21645320720625</v>
      </c>
      <c r="L386" s="10">
        <f t="shared" si="29"/>
        <v>-3201.5</v>
      </c>
      <c r="M386" s="10">
        <f t="shared" si="30"/>
        <v>80.84276285476642</v>
      </c>
    </row>
    <row r="387" spans="1:13" s="20" customFormat="1" ht="31.5">
      <c r="A387" s="93"/>
      <c r="B387" s="95"/>
      <c r="C387" s="54" t="s">
        <v>20</v>
      </c>
      <c r="D387" s="15" t="s">
        <v>21</v>
      </c>
      <c r="E387" s="25">
        <v>2</v>
      </c>
      <c r="F387" s="25"/>
      <c r="G387" s="25"/>
      <c r="H387" s="25"/>
      <c r="I387" s="10">
        <f t="shared" si="26"/>
        <v>0</v>
      </c>
      <c r="J387" s="10"/>
      <c r="K387" s="10"/>
      <c r="L387" s="10">
        <f t="shared" si="29"/>
        <v>-2</v>
      </c>
      <c r="M387" s="10">
        <f t="shared" si="30"/>
        <v>0</v>
      </c>
    </row>
    <row r="388" spans="1:13" s="20" customFormat="1" ht="15.75">
      <c r="A388" s="94"/>
      <c r="B388" s="94"/>
      <c r="C388" s="54" t="s">
        <v>101</v>
      </c>
      <c r="D388" s="13" t="s">
        <v>102</v>
      </c>
      <c r="E388" s="25"/>
      <c r="F388" s="25">
        <v>389.3</v>
      </c>
      <c r="G388" s="25"/>
      <c r="H388" s="25">
        <v>401.3</v>
      </c>
      <c r="I388" s="10">
        <f t="shared" si="26"/>
        <v>401.3</v>
      </c>
      <c r="J388" s="10"/>
      <c r="K388" s="10">
        <f t="shared" si="28"/>
        <v>103.08245568969947</v>
      </c>
      <c r="L388" s="10">
        <f t="shared" si="29"/>
        <v>401.3</v>
      </c>
      <c r="M388" s="10"/>
    </row>
    <row r="389" spans="1:13" s="20" customFormat="1" ht="15.75" hidden="1">
      <c r="A389" s="94"/>
      <c r="B389" s="94"/>
      <c r="C389" s="54" t="s">
        <v>28</v>
      </c>
      <c r="D389" s="13" t="s">
        <v>29</v>
      </c>
      <c r="E389" s="25">
        <f>E390</f>
        <v>0</v>
      </c>
      <c r="F389" s="25">
        <f>F390</f>
        <v>0</v>
      </c>
      <c r="G389" s="25">
        <f>G390</f>
        <v>0</v>
      </c>
      <c r="H389" s="25">
        <f>H390</f>
        <v>0</v>
      </c>
      <c r="I389" s="10">
        <f t="shared" si="26"/>
        <v>0</v>
      </c>
      <c r="J389" s="10"/>
      <c r="K389" s="10" t="e">
        <f t="shared" si="28"/>
        <v>#DIV/0!</v>
      </c>
      <c r="L389" s="10">
        <f t="shared" si="29"/>
        <v>0</v>
      </c>
      <c r="M389" s="10"/>
    </row>
    <row r="390" spans="1:13" s="20" customFormat="1" ht="47.25" hidden="1">
      <c r="A390" s="94"/>
      <c r="B390" s="94"/>
      <c r="C390" s="53" t="s">
        <v>32</v>
      </c>
      <c r="D390" s="14" t="s">
        <v>33</v>
      </c>
      <c r="E390" s="25"/>
      <c r="F390" s="25"/>
      <c r="G390" s="25"/>
      <c r="H390" s="25"/>
      <c r="I390" s="10">
        <f t="shared" si="26"/>
        <v>0</v>
      </c>
      <c r="J390" s="10"/>
      <c r="K390" s="10" t="e">
        <f t="shared" si="28"/>
        <v>#DIV/0!</v>
      </c>
      <c r="L390" s="10">
        <f t="shared" si="29"/>
        <v>0</v>
      </c>
      <c r="M390" s="10"/>
    </row>
    <row r="391" spans="1:13" s="20" customFormat="1" ht="15.75" hidden="1">
      <c r="A391" s="94"/>
      <c r="B391" s="94"/>
      <c r="C391" s="54" t="s">
        <v>34</v>
      </c>
      <c r="D391" s="13" t="s">
        <v>35</v>
      </c>
      <c r="E391" s="25"/>
      <c r="F391" s="25"/>
      <c r="G391" s="25"/>
      <c r="H391" s="25"/>
      <c r="I391" s="10">
        <f t="shared" si="26"/>
        <v>0</v>
      </c>
      <c r="J391" s="10"/>
      <c r="K391" s="10" t="e">
        <f t="shared" si="28"/>
        <v>#DIV/0!</v>
      </c>
      <c r="L391" s="10">
        <f t="shared" si="29"/>
        <v>0</v>
      </c>
      <c r="M391" s="10"/>
    </row>
    <row r="392" spans="1:13" s="20" customFormat="1" ht="15.75">
      <c r="A392" s="94"/>
      <c r="B392" s="94"/>
      <c r="C392" s="54" t="s">
        <v>36</v>
      </c>
      <c r="D392" s="13" t="s">
        <v>37</v>
      </c>
      <c r="E392" s="25"/>
      <c r="F392" s="25"/>
      <c r="G392" s="25"/>
      <c r="H392" s="25">
        <v>3097.5</v>
      </c>
      <c r="I392" s="10">
        <f t="shared" si="26"/>
        <v>3097.5</v>
      </c>
      <c r="J392" s="10"/>
      <c r="K392" s="10"/>
      <c r="L392" s="10">
        <f t="shared" si="29"/>
        <v>3097.5</v>
      </c>
      <c r="M392" s="10"/>
    </row>
    <row r="393" spans="1:13" s="20" customFormat="1" ht="15.75">
      <c r="A393" s="94"/>
      <c r="B393" s="94"/>
      <c r="C393" s="54" t="s">
        <v>39</v>
      </c>
      <c r="D393" s="13" t="s">
        <v>40</v>
      </c>
      <c r="E393" s="10"/>
      <c r="F393" s="10">
        <v>54758.5</v>
      </c>
      <c r="G393" s="10">
        <v>54758.5</v>
      </c>
      <c r="H393" s="10">
        <v>54758.5</v>
      </c>
      <c r="I393" s="10">
        <f t="shared" si="26"/>
        <v>0</v>
      </c>
      <c r="J393" s="10">
        <f t="shared" si="27"/>
        <v>100</v>
      </c>
      <c r="K393" s="10">
        <f t="shared" si="28"/>
        <v>100</v>
      </c>
      <c r="L393" s="10">
        <f t="shared" si="29"/>
        <v>54758.5</v>
      </c>
      <c r="M393" s="10"/>
    </row>
    <row r="394" spans="1:13" s="20" customFormat="1" ht="15.75">
      <c r="A394" s="94"/>
      <c r="B394" s="94"/>
      <c r="C394" s="54" t="s">
        <v>41</v>
      </c>
      <c r="D394" s="13" t="s">
        <v>42</v>
      </c>
      <c r="E394" s="10">
        <v>39882.2</v>
      </c>
      <c r="F394" s="25">
        <f>44659.5+72.5</f>
        <v>44732</v>
      </c>
      <c r="G394" s="25">
        <f>31014.9+24.2</f>
        <v>31039.100000000002</v>
      </c>
      <c r="H394" s="25">
        <v>35015.5</v>
      </c>
      <c r="I394" s="10">
        <f t="shared" si="26"/>
        <v>3976.399999999998</v>
      </c>
      <c r="J394" s="10">
        <f t="shared" si="27"/>
        <v>112.81093846148889</v>
      </c>
      <c r="K394" s="10">
        <f t="shared" si="28"/>
        <v>78.27841366359654</v>
      </c>
      <c r="L394" s="10">
        <f t="shared" si="29"/>
        <v>-4866.699999999997</v>
      </c>
      <c r="M394" s="10">
        <f t="shared" si="30"/>
        <v>87.79731308704135</v>
      </c>
    </row>
    <row r="395" spans="1:13" s="20" customFormat="1" ht="15.75">
      <c r="A395" s="94"/>
      <c r="B395" s="94"/>
      <c r="C395" s="54" t="s">
        <v>59</v>
      </c>
      <c r="D395" s="14" t="s">
        <v>60</v>
      </c>
      <c r="E395" s="25"/>
      <c r="F395" s="25">
        <v>38992.9</v>
      </c>
      <c r="G395" s="25">
        <v>12997.6</v>
      </c>
      <c r="H395" s="25"/>
      <c r="I395" s="10">
        <f t="shared" si="26"/>
        <v>-12997.6</v>
      </c>
      <c r="J395" s="10">
        <f t="shared" si="27"/>
        <v>0</v>
      </c>
      <c r="K395" s="10">
        <f t="shared" si="28"/>
        <v>0</v>
      </c>
      <c r="L395" s="10">
        <f t="shared" si="29"/>
        <v>0</v>
      </c>
      <c r="M395" s="10"/>
    </row>
    <row r="396" spans="1:13" s="20" customFormat="1" ht="15.75">
      <c r="A396" s="94"/>
      <c r="B396" s="94"/>
      <c r="C396" s="54" t="s">
        <v>43</v>
      </c>
      <c r="D396" s="13" t="s">
        <v>38</v>
      </c>
      <c r="E396" s="25">
        <v>-6048.3</v>
      </c>
      <c r="F396" s="25"/>
      <c r="G396" s="25"/>
      <c r="H396" s="25">
        <v>-9026.4</v>
      </c>
      <c r="I396" s="10">
        <f t="shared" si="26"/>
        <v>-9026.4</v>
      </c>
      <c r="J396" s="10"/>
      <c r="K396" s="10"/>
      <c r="L396" s="10">
        <f t="shared" si="29"/>
        <v>-2978.0999999999995</v>
      </c>
      <c r="M396" s="10">
        <f t="shared" si="30"/>
        <v>149.23862903625812</v>
      </c>
    </row>
    <row r="397" spans="1:13" s="20" customFormat="1" ht="31.5">
      <c r="A397" s="94"/>
      <c r="B397" s="94"/>
      <c r="C397" s="56"/>
      <c r="D397" s="18" t="s">
        <v>48</v>
      </c>
      <c r="E397" s="26">
        <f>E398-E396</f>
        <v>56595.899999999994</v>
      </c>
      <c r="F397" s="26">
        <f>F398-F396</f>
        <v>182151.8</v>
      </c>
      <c r="G397" s="26">
        <f>G398-G396</f>
        <v>113530.40000000001</v>
      </c>
      <c r="H397" s="26">
        <f>H398-H396</f>
        <v>106783</v>
      </c>
      <c r="I397" s="19">
        <f t="shared" si="26"/>
        <v>-6747.400000000009</v>
      </c>
      <c r="J397" s="19">
        <f t="shared" si="27"/>
        <v>94.05674603454229</v>
      </c>
      <c r="K397" s="19">
        <f t="shared" si="28"/>
        <v>58.623082505909906</v>
      </c>
      <c r="L397" s="19">
        <f t="shared" si="29"/>
        <v>50187.100000000006</v>
      </c>
      <c r="M397" s="19">
        <f t="shared" si="30"/>
        <v>188.67621152769019</v>
      </c>
    </row>
    <row r="398" spans="1:13" s="20" customFormat="1" ht="15.75">
      <c r="A398" s="90"/>
      <c r="B398" s="90"/>
      <c r="C398" s="50"/>
      <c r="D398" s="18" t="s">
        <v>67</v>
      </c>
      <c r="E398" s="26">
        <f>SUM(E386:E389,E391:E396)</f>
        <v>50547.59999999999</v>
      </c>
      <c r="F398" s="26">
        <f>SUM(F386:F389,F391:F396)</f>
        <v>182151.8</v>
      </c>
      <c r="G398" s="26">
        <f>SUM(G386:G389,G391:G396)</f>
        <v>113530.40000000001</v>
      </c>
      <c r="H398" s="26">
        <f>SUM(H386:H389,H391:H396)</f>
        <v>97756.6</v>
      </c>
      <c r="I398" s="19">
        <f t="shared" si="26"/>
        <v>-15773.800000000003</v>
      </c>
      <c r="J398" s="19">
        <f t="shared" si="27"/>
        <v>86.10610021632972</v>
      </c>
      <c r="K398" s="19">
        <f t="shared" si="28"/>
        <v>53.66765521943786</v>
      </c>
      <c r="L398" s="19">
        <f t="shared" si="29"/>
        <v>47209.000000000015</v>
      </c>
      <c r="M398" s="19">
        <f t="shared" si="30"/>
        <v>193.39513646543065</v>
      </c>
    </row>
    <row r="399" spans="1:13" ht="63">
      <c r="A399" s="89" t="s">
        <v>167</v>
      </c>
      <c r="B399" s="91" t="s">
        <v>168</v>
      </c>
      <c r="C399" s="53" t="s">
        <v>12</v>
      </c>
      <c r="D399" s="11" t="s">
        <v>13</v>
      </c>
      <c r="E399" s="10">
        <v>113974.8</v>
      </c>
      <c r="F399" s="10">
        <v>405179.2</v>
      </c>
      <c r="G399" s="10">
        <v>95762.4</v>
      </c>
      <c r="H399" s="10">
        <v>129927.6</v>
      </c>
      <c r="I399" s="10">
        <f t="shared" si="26"/>
        <v>34165.20000000001</v>
      </c>
      <c r="J399" s="10">
        <f t="shared" si="27"/>
        <v>135.6770507004837</v>
      </c>
      <c r="K399" s="10">
        <f t="shared" si="28"/>
        <v>32.066700363690934</v>
      </c>
      <c r="L399" s="10">
        <f t="shared" si="29"/>
        <v>15952.800000000003</v>
      </c>
      <c r="M399" s="10">
        <f t="shared" si="30"/>
        <v>113.99677823518883</v>
      </c>
    </row>
    <row r="400" spans="1:13" ht="31.5">
      <c r="A400" s="93"/>
      <c r="B400" s="95"/>
      <c r="C400" s="54" t="s">
        <v>169</v>
      </c>
      <c r="D400" s="13" t="s">
        <v>170</v>
      </c>
      <c r="E400" s="10">
        <v>9120.3</v>
      </c>
      <c r="F400" s="10">
        <v>37924.1</v>
      </c>
      <c r="G400" s="10">
        <v>6200</v>
      </c>
      <c r="H400" s="10">
        <v>10080</v>
      </c>
      <c r="I400" s="10">
        <f t="shared" si="26"/>
        <v>3880</v>
      </c>
      <c r="J400" s="10">
        <f t="shared" si="27"/>
        <v>162.5806451612903</v>
      </c>
      <c r="K400" s="10">
        <f t="shared" si="28"/>
        <v>26.57940465297792</v>
      </c>
      <c r="L400" s="10">
        <f t="shared" si="29"/>
        <v>959.7000000000007</v>
      </c>
      <c r="M400" s="10">
        <f t="shared" si="30"/>
        <v>110.52268017499425</v>
      </c>
    </row>
    <row r="401" spans="1:13" ht="31.5">
      <c r="A401" s="93"/>
      <c r="B401" s="95"/>
      <c r="C401" s="54" t="s">
        <v>20</v>
      </c>
      <c r="D401" s="15" t="s">
        <v>21</v>
      </c>
      <c r="E401" s="29">
        <v>123.2</v>
      </c>
      <c r="F401" s="10"/>
      <c r="G401" s="10"/>
      <c r="H401" s="10">
        <v>29.5</v>
      </c>
      <c r="I401" s="10">
        <f t="shared" si="26"/>
        <v>29.5</v>
      </c>
      <c r="J401" s="10"/>
      <c r="K401" s="10"/>
      <c r="L401" s="10">
        <f t="shared" si="29"/>
        <v>-93.7</v>
      </c>
      <c r="M401" s="10">
        <f t="shared" si="30"/>
        <v>23.944805194805195</v>
      </c>
    </row>
    <row r="402" spans="1:13" ht="47.25">
      <c r="A402" s="93"/>
      <c r="B402" s="95"/>
      <c r="C402" s="53" t="s">
        <v>26</v>
      </c>
      <c r="D402" s="14" t="s">
        <v>27</v>
      </c>
      <c r="E402" s="10">
        <v>89364.5</v>
      </c>
      <c r="F402" s="10">
        <v>194210.3</v>
      </c>
      <c r="G402" s="10">
        <v>66944.7</v>
      </c>
      <c r="H402" s="10">
        <v>10113.2</v>
      </c>
      <c r="I402" s="10">
        <f t="shared" si="26"/>
        <v>-56831.5</v>
      </c>
      <c r="J402" s="10">
        <f t="shared" si="27"/>
        <v>15.106797102683261</v>
      </c>
      <c r="K402" s="10">
        <f t="shared" si="28"/>
        <v>5.207344821567137</v>
      </c>
      <c r="L402" s="10">
        <f t="shared" si="29"/>
        <v>-79251.3</v>
      </c>
      <c r="M402" s="10">
        <f t="shared" si="30"/>
        <v>11.316798057394156</v>
      </c>
    </row>
    <row r="403" spans="1:13" ht="15.75">
      <c r="A403" s="93"/>
      <c r="B403" s="95"/>
      <c r="C403" s="54" t="s">
        <v>34</v>
      </c>
      <c r="D403" s="13" t="s">
        <v>35</v>
      </c>
      <c r="E403" s="10">
        <v>-740.9</v>
      </c>
      <c r="F403" s="10"/>
      <c r="G403" s="10"/>
      <c r="H403" s="10">
        <v>-15.2</v>
      </c>
      <c r="I403" s="10">
        <f t="shared" si="26"/>
        <v>-15.2</v>
      </c>
      <c r="J403" s="10"/>
      <c r="K403" s="10"/>
      <c r="L403" s="10">
        <f t="shared" si="29"/>
        <v>725.6999999999999</v>
      </c>
      <c r="M403" s="10">
        <f t="shared" si="30"/>
        <v>2.051558914833311</v>
      </c>
    </row>
    <row r="404" spans="1:13" ht="15.75">
      <c r="A404" s="93"/>
      <c r="B404" s="95"/>
      <c r="C404" s="54" t="s">
        <v>36</v>
      </c>
      <c r="D404" s="13" t="s">
        <v>163</v>
      </c>
      <c r="E404" s="10"/>
      <c r="F404" s="10"/>
      <c r="G404" s="10"/>
      <c r="H404" s="10">
        <v>2.8</v>
      </c>
      <c r="I404" s="10">
        <f t="shared" si="26"/>
        <v>2.8</v>
      </c>
      <c r="J404" s="10"/>
      <c r="K404" s="10"/>
      <c r="L404" s="10">
        <f t="shared" si="29"/>
        <v>2.8</v>
      </c>
      <c r="M404" s="10"/>
    </row>
    <row r="405" spans="1:13" ht="15.75">
      <c r="A405" s="93"/>
      <c r="B405" s="95"/>
      <c r="C405" s="54" t="s">
        <v>41</v>
      </c>
      <c r="D405" s="13" t="s">
        <v>42</v>
      </c>
      <c r="E405" s="10"/>
      <c r="F405" s="10">
        <v>35</v>
      </c>
      <c r="G405" s="10">
        <v>9.3</v>
      </c>
      <c r="H405" s="10"/>
      <c r="I405" s="10">
        <f t="shared" si="26"/>
        <v>-9.3</v>
      </c>
      <c r="J405" s="10">
        <f t="shared" si="27"/>
        <v>0</v>
      </c>
      <c r="K405" s="10">
        <f t="shared" si="28"/>
        <v>0</v>
      </c>
      <c r="L405" s="10">
        <f t="shared" si="29"/>
        <v>0</v>
      </c>
      <c r="M405" s="10"/>
    </row>
    <row r="406" spans="1:13" s="20" customFormat="1" ht="15.75">
      <c r="A406" s="93"/>
      <c r="B406" s="95"/>
      <c r="C406" s="55"/>
      <c r="D406" s="18" t="s">
        <v>44</v>
      </c>
      <c r="E406" s="26">
        <f>SUM(E399:E405)</f>
        <v>211841.9</v>
      </c>
      <c r="F406" s="26">
        <f>SUM(F399:F405)</f>
        <v>637348.6</v>
      </c>
      <c r="G406" s="26">
        <f>SUM(G399:G405)</f>
        <v>168916.39999999997</v>
      </c>
      <c r="H406" s="26">
        <f>SUM(H399:H405)</f>
        <v>150137.9</v>
      </c>
      <c r="I406" s="19">
        <f t="shared" si="26"/>
        <v>-18778.49999999997</v>
      </c>
      <c r="J406" s="19">
        <f t="shared" si="27"/>
        <v>88.88296222273267</v>
      </c>
      <c r="K406" s="19">
        <f t="shared" si="28"/>
        <v>23.55663760773931</v>
      </c>
      <c r="L406" s="19">
        <f t="shared" si="29"/>
        <v>-61704</v>
      </c>
      <c r="M406" s="19">
        <f t="shared" si="30"/>
        <v>70.87261773992775</v>
      </c>
    </row>
    <row r="407" spans="1:13" ht="15.75">
      <c r="A407" s="93"/>
      <c r="B407" s="95"/>
      <c r="C407" s="54" t="s">
        <v>171</v>
      </c>
      <c r="D407" s="13" t="s">
        <v>172</v>
      </c>
      <c r="E407" s="10">
        <v>25781.2</v>
      </c>
      <c r="F407" s="10">
        <v>53346</v>
      </c>
      <c r="G407" s="10">
        <v>20477</v>
      </c>
      <c r="H407" s="10">
        <v>31133.3</v>
      </c>
      <c r="I407" s="10">
        <f t="shared" si="26"/>
        <v>10656.3</v>
      </c>
      <c r="J407" s="10">
        <f t="shared" si="27"/>
        <v>152.04033794012796</v>
      </c>
      <c r="K407" s="10">
        <f t="shared" si="28"/>
        <v>58.361076744273234</v>
      </c>
      <c r="L407" s="10">
        <f t="shared" si="29"/>
        <v>5352.0999999999985</v>
      </c>
      <c r="M407" s="10">
        <f t="shared" si="30"/>
        <v>120.75970086729863</v>
      </c>
    </row>
    <row r="408" spans="1:13" ht="15.75">
      <c r="A408" s="93"/>
      <c r="B408" s="95"/>
      <c r="C408" s="54" t="s">
        <v>173</v>
      </c>
      <c r="D408" s="13" t="s">
        <v>174</v>
      </c>
      <c r="E408" s="10">
        <v>1076951.4</v>
      </c>
      <c r="F408" s="10">
        <f>89234.5+3315250.5</f>
        <v>3404485</v>
      </c>
      <c r="G408" s="10">
        <v>1132059.8</v>
      </c>
      <c r="H408" s="10">
        <v>1194542.4</v>
      </c>
      <c r="I408" s="10">
        <f t="shared" si="26"/>
        <v>62482.59999999986</v>
      </c>
      <c r="J408" s="10">
        <f t="shared" si="27"/>
        <v>105.51937273984994</v>
      </c>
      <c r="K408" s="10">
        <f t="shared" si="28"/>
        <v>35.08731570266868</v>
      </c>
      <c r="L408" s="10">
        <f t="shared" si="29"/>
        <v>117591</v>
      </c>
      <c r="M408" s="10">
        <f t="shared" si="30"/>
        <v>110.91887711924603</v>
      </c>
    </row>
    <row r="409" spans="1:13" ht="15.75">
      <c r="A409" s="93"/>
      <c r="B409" s="95"/>
      <c r="C409" s="54" t="s">
        <v>63</v>
      </c>
      <c r="D409" s="21" t="s">
        <v>64</v>
      </c>
      <c r="E409" s="25">
        <v>23383.9</v>
      </c>
      <c r="F409" s="10"/>
      <c r="G409" s="10"/>
      <c r="H409" s="10">
        <v>127.1</v>
      </c>
      <c r="I409" s="10">
        <f t="shared" si="26"/>
        <v>127.1</v>
      </c>
      <c r="J409" s="10"/>
      <c r="K409" s="10"/>
      <c r="L409" s="10">
        <f t="shared" si="29"/>
        <v>-23256.800000000003</v>
      </c>
      <c r="M409" s="10">
        <f t="shared" si="30"/>
        <v>0.5435363647637904</v>
      </c>
    </row>
    <row r="410" spans="1:13" ht="63" hidden="1">
      <c r="A410" s="93"/>
      <c r="B410" s="95"/>
      <c r="C410" s="53" t="s">
        <v>12</v>
      </c>
      <c r="D410" s="11" t="s">
        <v>13</v>
      </c>
      <c r="E410" s="25"/>
      <c r="F410" s="10"/>
      <c r="G410" s="10"/>
      <c r="H410" s="10"/>
      <c r="I410" s="10">
        <f t="shared" si="26"/>
        <v>0</v>
      </c>
      <c r="J410" s="10" t="e">
        <f t="shared" si="27"/>
        <v>#DIV/0!</v>
      </c>
      <c r="K410" s="10" t="e">
        <f t="shared" si="28"/>
        <v>#DIV/0!</v>
      </c>
      <c r="L410" s="10">
        <f t="shared" si="29"/>
        <v>0</v>
      </c>
      <c r="M410" s="10" t="e">
        <f t="shared" si="30"/>
        <v>#DIV/0!</v>
      </c>
    </row>
    <row r="411" spans="1:13" ht="15.75">
      <c r="A411" s="93"/>
      <c r="B411" s="95"/>
      <c r="C411" s="54" t="s">
        <v>28</v>
      </c>
      <c r="D411" s="13" t="s">
        <v>29</v>
      </c>
      <c r="E411" s="10">
        <f>E412</f>
        <v>180.9</v>
      </c>
      <c r="F411" s="10">
        <f>F412</f>
        <v>729</v>
      </c>
      <c r="G411" s="10">
        <f>G412</f>
        <v>207.8</v>
      </c>
      <c r="H411" s="10">
        <f>H412</f>
        <v>208.8</v>
      </c>
      <c r="I411" s="10">
        <f t="shared" si="26"/>
        <v>1</v>
      </c>
      <c r="J411" s="10">
        <f t="shared" si="27"/>
        <v>100.48123195380174</v>
      </c>
      <c r="K411" s="10">
        <f t="shared" si="28"/>
        <v>28.641975308641975</v>
      </c>
      <c r="L411" s="10">
        <f t="shared" si="29"/>
        <v>27.900000000000006</v>
      </c>
      <c r="M411" s="10">
        <f t="shared" si="30"/>
        <v>115.42288557213931</v>
      </c>
    </row>
    <row r="412" spans="1:13" ht="31.5" hidden="1">
      <c r="A412" s="93"/>
      <c r="B412" s="95"/>
      <c r="C412" s="53" t="s">
        <v>175</v>
      </c>
      <c r="D412" s="14" t="s">
        <v>176</v>
      </c>
      <c r="E412" s="10">
        <v>180.9</v>
      </c>
      <c r="F412" s="10">
        <v>729</v>
      </c>
      <c r="G412" s="10">
        <v>207.8</v>
      </c>
      <c r="H412" s="10">
        <v>208.8</v>
      </c>
      <c r="I412" s="10">
        <f t="shared" si="26"/>
        <v>1</v>
      </c>
      <c r="J412" s="10">
        <f t="shared" si="27"/>
        <v>100.48123195380174</v>
      </c>
      <c r="K412" s="10">
        <f t="shared" si="28"/>
        <v>28.641975308641975</v>
      </c>
      <c r="L412" s="10">
        <f t="shared" si="29"/>
        <v>27.900000000000006</v>
      </c>
      <c r="M412" s="10">
        <f t="shared" si="30"/>
        <v>115.42288557213931</v>
      </c>
    </row>
    <row r="413" spans="1:13" s="20" customFormat="1" ht="15.75">
      <c r="A413" s="93"/>
      <c r="B413" s="95"/>
      <c r="C413" s="55"/>
      <c r="D413" s="18" t="s">
        <v>47</v>
      </c>
      <c r="E413" s="26">
        <f>SUM(E407:E411)</f>
        <v>1126297.3999999997</v>
      </c>
      <c r="F413" s="26">
        <f>SUM(F407:F411)</f>
        <v>3458560</v>
      </c>
      <c r="G413" s="26">
        <f>SUM(G407:G411)</f>
        <v>1152744.6</v>
      </c>
      <c r="H413" s="26">
        <f>SUM(H407:H411)</f>
        <v>1226011.6</v>
      </c>
      <c r="I413" s="19">
        <f aca="true" t="shared" si="31" ref="I413:I423">H413-G413</f>
        <v>73267</v>
      </c>
      <c r="J413" s="19">
        <f aca="true" t="shared" si="32" ref="J413:J423">H413/G413*100</f>
        <v>106.35587449292758</v>
      </c>
      <c r="K413" s="19">
        <f aca="true" t="shared" si="33" ref="K413:K423">H413/F413*100</f>
        <v>35.44861445225759</v>
      </c>
      <c r="L413" s="19">
        <f aca="true" t="shared" si="34" ref="L413:L423">H413-E413</f>
        <v>99714.20000000042</v>
      </c>
      <c r="M413" s="19">
        <f aca="true" t="shared" si="35" ref="M413:M423">H413/E413*100</f>
        <v>108.85327445486428</v>
      </c>
    </row>
    <row r="414" spans="1:13" s="20" customFormat="1" ht="15.75">
      <c r="A414" s="96"/>
      <c r="B414" s="97"/>
      <c r="C414" s="55"/>
      <c r="D414" s="18" t="s">
        <v>67</v>
      </c>
      <c r="E414" s="26">
        <f>E406+E413</f>
        <v>1338139.2999999996</v>
      </c>
      <c r="F414" s="26">
        <f>F406+F413</f>
        <v>4095908.6</v>
      </c>
      <c r="G414" s="26">
        <f>G406+G413</f>
        <v>1321661</v>
      </c>
      <c r="H414" s="26">
        <f>H406+H413</f>
        <v>1376149.5</v>
      </c>
      <c r="I414" s="19">
        <f t="shared" si="31"/>
        <v>54488.5</v>
      </c>
      <c r="J414" s="19">
        <f t="shared" si="32"/>
        <v>104.12272889946817</v>
      </c>
      <c r="K414" s="19">
        <f t="shared" si="33"/>
        <v>33.59814962667868</v>
      </c>
      <c r="L414" s="19">
        <f t="shared" si="34"/>
        <v>38010.20000000042</v>
      </c>
      <c r="M414" s="19">
        <f t="shared" si="35"/>
        <v>102.84052639362736</v>
      </c>
    </row>
    <row r="415" spans="1:13" s="20" customFormat="1" ht="15.75" hidden="1">
      <c r="A415" s="91"/>
      <c r="B415" s="91" t="s">
        <v>177</v>
      </c>
      <c r="C415" s="54" t="s">
        <v>63</v>
      </c>
      <c r="D415" s="21" t="s">
        <v>64</v>
      </c>
      <c r="E415" s="25"/>
      <c r="F415" s="26"/>
      <c r="G415" s="26"/>
      <c r="H415" s="25"/>
      <c r="I415" s="10">
        <f t="shared" si="31"/>
        <v>0</v>
      </c>
      <c r="J415" s="10" t="e">
        <f t="shared" si="32"/>
        <v>#DIV/0!</v>
      </c>
      <c r="K415" s="10" t="e">
        <f t="shared" si="33"/>
        <v>#DIV/0!</v>
      </c>
      <c r="L415" s="10">
        <f t="shared" si="34"/>
        <v>0</v>
      </c>
      <c r="M415" s="10" t="e">
        <f t="shared" si="35"/>
        <v>#DIV/0!</v>
      </c>
    </row>
    <row r="416" spans="1:13" s="20" customFormat="1" ht="94.5" hidden="1">
      <c r="A416" s="95"/>
      <c r="B416" s="95"/>
      <c r="C416" s="57" t="s">
        <v>178</v>
      </c>
      <c r="D416" s="24" t="s">
        <v>179</v>
      </c>
      <c r="E416" s="10"/>
      <c r="F416" s="10"/>
      <c r="G416" s="10"/>
      <c r="H416" s="10"/>
      <c r="I416" s="10">
        <f t="shared" si="31"/>
        <v>0</v>
      </c>
      <c r="J416" s="10" t="e">
        <f t="shared" si="32"/>
        <v>#DIV/0!</v>
      </c>
      <c r="K416" s="10" t="e">
        <f t="shared" si="33"/>
        <v>#DIV/0!</v>
      </c>
      <c r="L416" s="10">
        <f t="shared" si="34"/>
        <v>0</v>
      </c>
      <c r="M416" s="10" t="e">
        <f t="shared" si="35"/>
        <v>#DIV/0!</v>
      </c>
    </row>
    <row r="417" spans="1:13" s="20" customFormat="1" ht="78.75" hidden="1">
      <c r="A417" s="95"/>
      <c r="B417" s="95"/>
      <c r="C417" s="59" t="s">
        <v>180</v>
      </c>
      <c r="D417" s="24" t="s">
        <v>181</v>
      </c>
      <c r="E417" s="10"/>
      <c r="F417" s="10"/>
      <c r="G417" s="10"/>
      <c r="H417" s="10"/>
      <c r="I417" s="10">
        <f t="shared" si="31"/>
        <v>0</v>
      </c>
      <c r="J417" s="10" t="e">
        <f t="shared" si="32"/>
        <v>#DIV/0!</v>
      </c>
      <c r="K417" s="10" t="e">
        <f t="shared" si="33"/>
        <v>#DIV/0!</v>
      </c>
      <c r="L417" s="10">
        <f t="shared" si="34"/>
        <v>0</v>
      </c>
      <c r="M417" s="10" t="e">
        <f t="shared" si="35"/>
        <v>#DIV/0!</v>
      </c>
    </row>
    <row r="418" spans="1:13" ht="15.75" hidden="1">
      <c r="A418" s="94"/>
      <c r="B418" s="94"/>
      <c r="C418" s="54" t="s">
        <v>28</v>
      </c>
      <c r="D418" s="13" t="s">
        <v>29</v>
      </c>
      <c r="E418" s="10">
        <f>SUM(E419:E419)</f>
        <v>0</v>
      </c>
      <c r="F418" s="10">
        <f>SUM(F419:F419)</f>
        <v>0</v>
      </c>
      <c r="G418" s="10">
        <f>SUM(G419:G419)</f>
        <v>0</v>
      </c>
      <c r="H418" s="10">
        <f>SUM(H419:H419)</f>
        <v>0</v>
      </c>
      <c r="I418" s="10">
        <f t="shared" si="31"/>
        <v>0</v>
      </c>
      <c r="J418" s="10" t="e">
        <f t="shared" si="32"/>
        <v>#DIV/0!</v>
      </c>
      <c r="K418" s="10" t="e">
        <f t="shared" si="33"/>
        <v>#DIV/0!</v>
      </c>
      <c r="L418" s="10">
        <f t="shared" si="34"/>
        <v>0</v>
      </c>
      <c r="M418" s="10" t="e">
        <f t="shared" si="35"/>
        <v>#DIV/0!</v>
      </c>
    </row>
    <row r="419" spans="1:13" ht="63" hidden="1">
      <c r="A419" s="94"/>
      <c r="B419" s="94"/>
      <c r="C419" s="54" t="s">
        <v>65</v>
      </c>
      <c r="D419" s="17" t="s">
        <v>66</v>
      </c>
      <c r="E419" s="10"/>
      <c r="F419" s="10"/>
      <c r="G419" s="10"/>
      <c r="H419" s="10"/>
      <c r="I419" s="10">
        <f t="shared" si="31"/>
        <v>0</v>
      </c>
      <c r="J419" s="10" t="e">
        <f t="shared" si="32"/>
        <v>#DIV/0!</v>
      </c>
      <c r="K419" s="10" t="e">
        <f t="shared" si="33"/>
        <v>#DIV/0!</v>
      </c>
      <c r="L419" s="10">
        <f t="shared" si="34"/>
        <v>0</v>
      </c>
      <c r="M419" s="10" t="e">
        <f t="shared" si="35"/>
        <v>#DIV/0!</v>
      </c>
    </row>
    <row r="420" spans="1:13" ht="15.75">
      <c r="A420" s="94"/>
      <c r="B420" s="94"/>
      <c r="C420" s="54" t="s">
        <v>39</v>
      </c>
      <c r="D420" s="13" t="s">
        <v>40</v>
      </c>
      <c r="E420" s="10"/>
      <c r="F420" s="10">
        <f>242847.1</f>
        <v>242847.1</v>
      </c>
      <c r="G420" s="10"/>
      <c r="H420" s="10"/>
      <c r="I420" s="10">
        <f t="shared" si="31"/>
        <v>0</v>
      </c>
      <c r="J420" s="10"/>
      <c r="K420" s="10">
        <f t="shared" si="33"/>
        <v>0</v>
      </c>
      <c r="L420" s="10">
        <f t="shared" si="34"/>
        <v>0</v>
      </c>
      <c r="M420" s="10"/>
    </row>
    <row r="421" spans="1:13" ht="15.75" hidden="1">
      <c r="A421" s="94"/>
      <c r="B421" s="94"/>
      <c r="C421" s="54" t="s">
        <v>41</v>
      </c>
      <c r="D421" s="13" t="s">
        <v>42</v>
      </c>
      <c r="E421" s="10"/>
      <c r="F421" s="10"/>
      <c r="G421" s="10"/>
      <c r="H421" s="10"/>
      <c r="I421" s="10">
        <f t="shared" si="31"/>
        <v>0</v>
      </c>
      <c r="J421" s="10"/>
      <c r="K421" s="10" t="e">
        <f t="shared" si="33"/>
        <v>#DIV/0!</v>
      </c>
      <c r="L421" s="10">
        <f t="shared" si="34"/>
        <v>0</v>
      </c>
      <c r="M421" s="10"/>
    </row>
    <row r="422" spans="1:13" ht="15.75" hidden="1">
      <c r="A422" s="94"/>
      <c r="B422" s="94"/>
      <c r="C422" s="54" t="s">
        <v>59</v>
      </c>
      <c r="D422" s="14" t="s">
        <v>60</v>
      </c>
      <c r="E422" s="10"/>
      <c r="F422" s="10"/>
      <c r="G422" s="10"/>
      <c r="H422" s="10"/>
      <c r="I422" s="10">
        <f t="shared" si="31"/>
        <v>0</v>
      </c>
      <c r="J422" s="10"/>
      <c r="K422" s="10" t="e">
        <f t="shared" si="33"/>
        <v>#DIV/0!</v>
      </c>
      <c r="L422" s="10">
        <f t="shared" si="34"/>
        <v>0</v>
      </c>
      <c r="M422" s="10"/>
    </row>
    <row r="423" spans="1:13" s="20" customFormat="1" ht="15.75">
      <c r="A423" s="90"/>
      <c r="B423" s="90"/>
      <c r="C423" s="55"/>
      <c r="D423" s="18" t="s">
        <v>182</v>
      </c>
      <c r="E423" s="26">
        <f>SUM(E415:E418,E420:E422)</f>
        <v>0</v>
      </c>
      <c r="F423" s="26">
        <f>SUM(F415:F418,F420:F422)</f>
        <v>242847.1</v>
      </c>
      <c r="G423" s="26">
        <f>SUM(G415:G418,G420:G422)</f>
        <v>0</v>
      </c>
      <c r="H423" s="26">
        <f>SUM(H415:H418,H420:H422)</f>
        <v>0</v>
      </c>
      <c r="I423" s="19">
        <f t="shared" si="31"/>
        <v>0</v>
      </c>
      <c r="J423" s="19"/>
      <c r="K423" s="19">
        <f t="shared" si="33"/>
        <v>0</v>
      </c>
      <c r="L423" s="19">
        <f t="shared" si="34"/>
        <v>0</v>
      </c>
      <c r="M423" s="19"/>
    </row>
    <row r="424" spans="1:13" s="20" customFormat="1" ht="15.75">
      <c r="A424" s="101"/>
      <c r="B424" s="101"/>
      <c r="C424" s="105"/>
      <c r="D424" s="18"/>
      <c r="E424" s="26"/>
      <c r="F424" s="26"/>
      <c r="G424" s="26"/>
      <c r="H424" s="26"/>
      <c r="I424" s="10"/>
      <c r="J424" s="10"/>
      <c r="K424" s="10"/>
      <c r="L424" s="10"/>
      <c r="M424" s="10"/>
    </row>
    <row r="425" spans="1:13" s="20" customFormat="1" ht="15.75">
      <c r="A425" s="101"/>
      <c r="B425" s="101"/>
      <c r="C425" s="105"/>
      <c r="D425" s="18" t="s">
        <v>183</v>
      </c>
      <c r="E425" s="26">
        <f>E440+E455</f>
        <v>5077230.6</v>
      </c>
      <c r="F425" s="26">
        <f>F440+F455</f>
        <v>17414833.8</v>
      </c>
      <c r="G425" s="26">
        <f>G440+G455</f>
        <v>5209964.600000001</v>
      </c>
      <c r="H425" s="26">
        <f>H440+H455</f>
        <v>5287900.3</v>
      </c>
      <c r="I425" s="19">
        <f aca="true" t="shared" si="36" ref="I425:I432">H425-G425</f>
        <v>77935.69999999925</v>
      </c>
      <c r="J425" s="19">
        <f aca="true" t="shared" si="37" ref="J425:J432">H425/G425*100</f>
        <v>101.49589692029768</v>
      </c>
      <c r="K425" s="19">
        <f aca="true" t="shared" si="38" ref="K425:K432">H425/F425*100</f>
        <v>30.364345481149524</v>
      </c>
      <c r="L425" s="19">
        <f aca="true" t="shared" si="39" ref="L425:L432">H425-E425</f>
        <v>210669.7000000002</v>
      </c>
      <c r="M425" s="19">
        <f aca="true" t="shared" si="40" ref="M425:M432">H425/E425*100</f>
        <v>104.14930336234876</v>
      </c>
    </row>
    <row r="426" spans="1:13" s="20" customFormat="1" ht="15.75">
      <c r="A426" s="101"/>
      <c r="B426" s="101"/>
      <c r="C426" s="105"/>
      <c r="D426" s="31"/>
      <c r="E426" s="26"/>
      <c r="F426" s="26"/>
      <c r="G426" s="26"/>
      <c r="H426" s="26"/>
      <c r="I426" s="10"/>
      <c r="J426" s="10"/>
      <c r="K426" s="10"/>
      <c r="L426" s="10"/>
      <c r="M426" s="10"/>
    </row>
    <row r="427" spans="1:13" s="20" customFormat="1" ht="31.5">
      <c r="A427" s="101"/>
      <c r="B427" s="101"/>
      <c r="C427" s="105"/>
      <c r="D427" s="31" t="s">
        <v>184</v>
      </c>
      <c r="E427" s="26">
        <f>E429-E500</f>
        <v>6210850.6</v>
      </c>
      <c r="F427" s="26">
        <f>F429-F500</f>
        <v>22618361.700000003</v>
      </c>
      <c r="G427" s="26">
        <f>G429-G500</f>
        <v>6243458.300000001</v>
      </c>
      <c r="H427" s="26">
        <f>H429-H500</f>
        <v>6482571.3999999985</v>
      </c>
      <c r="I427" s="19">
        <f t="shared" si="36"/>
        <v>239113.09999999776</v>
      </c>
      <c r="J427" s="19">
        <f t="shared" si="37"/>
        <v>103.82981816343673</v>
      </c>
      <c r="K427" s="19">
        <f t="shared" si="38"/>
        <v>28.66065847731137</v>
      </c>
      <c r="L427" s="19">
        <f t="shared" si="39"/>
        <v>271720.7999999989</v>
      </c>
      <c r="M427" s="19">
        <f t="shared" si="40"/>
        <v>104.37493698528183</v>
      </c>
    </row>
    <row r="428" spans="1:13" s="20" customFormat="1" ht="15.75">
      <c r="A428" s="101"/>
      <c r="B428" s="101"/>
      <c r="C428" s="105"/>
      <c r="D428" s="31"/>
      <c r="E428" s="26"/>
      <c r="F428" s="26"/>
      <c r="G428" s="26"/>
      <c r="H428" s="26"/>
      <c r="I428" s="10"/>
      <c r="J428" s="10"/>
      <c r="K428" s="10"/>
      <c r="L428" s="10"/>
      <c r="M428" s="10"/>
    </row>
    <row r="429" spans="1:13" ht="15.75">
      <c r="A429" s="101"/>
      <c r="B429" s="101"/>
      <c r="C429" s="105"/>
      <c r="D429" s="31" t="s">
        <v>207</v>
      </c>
      <c r="E429" s="32">
        <f>E27+E50+E65+E68+E85+E101+E119+E124+E137+E149+E162+E174+E187+E199+E209+E222+E233+E250+E263+E274+E289+E303+E311+E331+E349+E359+E371+E381+E385+E398+E414+E423</f>
        <v>6074394.399999999</v>
      </c>
      <c r="F429" s="32">
        <f>F27+F50+F65+F68+F85+F101+F119+F124+F137+F149+F162+F174+F187+F199+F209+F222+F233+F250+F263+F274+F289+F303+F311+F331+F349+F359+F371+F381+F385+F398+F414+F423</f>
        <v>22618361.700000003</v>
      </c>
      <c r="G429" s="32">
        <f>G27+G50+G65+G68+G85+G101+G119+G124+G137+G149+G162+G174+G187+G199+G209+G222+G233+G250+G263+G274+G289+G303+G311+G331+G349+G359+G371+G381+G385+G398+G414+G423</f>
        <v>6243458.300000001</v>
      </c>
      <c r="H429" s="32">
        <f>H27+H50+H65+H68+H85+H101+H119+H124+H137+H149+H162+H174+H187+H199+H209+H222+H233+H250+H263+H274+H289+H303+H311+H331+H349+H359+H371+H381+H385+H398+H414+H423</f>
        <v>6362458.699999998</v>
      </c>
      <c r="I429" s="19">
        <f t="shared" si="36"/>
        <v>119000.39999999758</v>
      </c>
      <c r="J429" s="19">
        <f t="shared" si="37"/>
        <v>101.9060013582536</v>
      </c>
      <c r="K429" s="19">
        <f t="shared" si="38"/>
        <v>28.12961780516578</v>
      </c>
      <c r="L429" s="19">
        <f t="shared" si="39"/>
        <v>288064.2999999989</v>
      </c>
      <c r="M429" s="19">
        <f t="shared" si="40"/>
        <v>104.74227192096713</v>
      </c>
    </row>
    <row r="430" spans="1:13" s="20" customFormat="1" ht="31.5" hidden="1">
      <c r="A430" s="64"/>
      <c r="B430" s="64"/>
      <c r="C430" s="56"/>
      <c r="D430" s="18" t="s">
        <v>185</v>
      </c>
      <c r="E430" s="32">
        <f>E432</f>
        <v>0</v>
      </c>
      <c r="F430" s="32">
        <f>F432</f>
        <v>0</v>
      </c>
      <c r="G430" s="32">
        <f>G432</f>
        <v>0</v>
      </c>
      <c r="H430" s="32">
        <f>H432</f>
        <v>0</v>
      </c>
      <c r="I430" s="19">
        <f t="shared" si="36"/>
        <v>0</v>
      </c>
      <c r="J430" s="19" t="e">
        <f t="shared" si="37"/>
        <v>#DIV/0!</v>
      </c>
      <c r="K430" s="19" t="e">
        <f t="shared" si="38"/>
        <v>#DIV/0!</v>
      </c>
      <c r="L430" s="19">
        <f t="shared" si="39"/>
        <v>0</v>
      </c>
      <c r="M430" s="19" t="e">
        <f t="shared" si="40"/>
        <v>#DIV/0!</v>
      </c>
    </row>
    <row r="431" spans="1:13" ht="31.5" hidden="1">
      <c r="A431" s="89" t="s">
        <v>8</v>
      </c>
      <c r="B431" s="91" t="s">
        <v>9</v>
      </c>
      <c r="C431" s="53" t="s">
        <v>186</v>
      </c>
      <c r="D431" s="14" t="s">
        <v>187</v>
      </c>
      <c r="E431" s="28"/>
      <c r="F431" s="28"/>
      <c r="G431" s="28"/>
      <c r="H431" s="28"/>
      <c r="I431" s="10">
        <f t="shared" si="36"/>
        <v>0</v>
      </c>
      <c r="J431" s="10" t="e">
        <f t="shared" si="37"/>
        <v>#DIV/0!</v>
      </c>
      <c r="K431" s="10" t="e">
        <f t="shared" si="38"/>
        <v>#DIV/0!</v>
      </c>
      <c r="L431" s="10">
        <f t="shared" si="39"/>
        <v>0</v>
      </c>
      <c r="M431" s="10" t="e">
        <f t="shared" si="40"/>
        <v>#DIV/0!</v>
      </c>
    </row>
    <row r="432" spans="1:13" s="20" customFormat="1" ht="15.75" hidden="1">
      <c r="A432" s="90"/>
      <c r="B432" s="90"/>
      <c r="C432" s="56"/>
      <c r="D432" s="18" t="s">
        <v>182</v>
      </c>
      <c r="E432" s="32">
        <f>SUM(E431:E431)</f>
        <v>0</v>
      </c>
      <c r="F432" s="32">
        <f>SUM(F431:F431)</f>
        <v>0</v>
      </c>
      <c r="G432" s="32">
        <f>SUM(G431:G431)</f>
        <v>0</v>
      </c>
      <c r="H432" s="32">
        <f>SUM(H431:H431)</f>
        <v>0</v>
      </c>
      <c r="I432" s="19">
        <f t="shared" si="36"/>
        <v>0</v>
      </c>
      <c r="J432" s="19" t="e">
        <f t="shared" si="37"/>
        <v>#DIV/0!</v>
      </c>
      <c r="K432" s="19" t="e">
        <f t="shared" si="38"/>
        <v>#DIV/0!</v>
      </c>
      <c r="L432" s="19">
        <f t="shared" si="39"/>
        <v>0</v>
      </c>
      <c r="M432" s="19" t="e">
        <f t="shared" si="40"/>
        <v>#DIV/0!</v>
      </c>
    </row>
    <row r="433" spans="1:11" ht="13.5" customHeight="1">
      <c r="A433" s="33"/>
      <c r="B433" s="33"/>
      <c r="C433" s="60"/>
      <c r="D433" s="5"/>
      <c r="E433" s="34"/>
      <c r="F433" s="34"/>
      <c r="G433" s="34"/>
      <c r="H433" s="34"/>
      <c r="I433" s="35"/>
      <c r="J433" s="35"/>
      <c r="K433" s="35"/>
    </row>
    <row r="434" spans="1:11" ht="13.5" customHeight="1">
      <c r="A434" s="33"/>
      <c r="B434" s="33"/>
      <c r="C434" s="60"/>
      <c r="D434" s="5" t="s">
        <v>188</v>
      </c>
      <c r="E434" s="92"/>
      <c r="F434" s="83"/>
      <c r="G434" s="83"/>
      <c r="H434" s="83"/>
      <c r="I434" s="85"/>
      <c r="J434" s="87"/>
      <c r="K434" s="87"/>
    </row>
    <row r="435" spans="1:11" ht="15.75">
      <c r="A435" s="33"/>
      <c r="B435" s="33"/>
      <c r="C435" s="60"/>
      <c r="D435" s="5"/>
      <c r="E435" s="92"/>
      <c r="F435" s="84"/>
      <c r="G435" s="84"/>
      <c r="H435" s="84"/>
      <c r="I435" s="86"/>
      <c r="J435" s="86"/>
      <c r="K435" s="86"/>
    </row>
    <row r="436" spans="1:11" ht="15.75">
      <c r="A436" s="88" t="s">
        <v>221</v>
      </c>
      <c r="B436" s="88"/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2:13" ht="15.75">
      <c r="B437" s="1"/>
      <c r="C437" s="1"/>
      <c r="D437" s="1"/>
      <c r="E437" s="36"/>
      <c r="F437" s="36"/>
      <c r="G437" s="36"/>
      <c r="H437" s="36"/>
      <c r="K437" s="8"/>
      <c r="M437" s="8" t="s">
        <v>0</v>
      </c>
    </row>
    <row r="438" spans="1:13" ht="31.5" customHeight="1">
      <c r="A438" s="80" t="s">
        <v>1</v>
      </c>
      <c r="B438" s="72" t="s">
        <v>2</v>
      </c>
      <c r="C438" s="80" t="s">
        <v>3</v>
      </c>
      <c r="D438" s="72" t="s">
        <v>4</v>
      </c>
      <c r="E438" s="81" t="s">
        <v>215</v>
      </c>
      <c r="F438" s="75" t="s">
        <v>209</v>
      </c>
      <c r="G438" s="75" t="s">
        <v>216</v>
      </c>
      <c r="H438" s="75" t="s">
        <v>217</v>
      </c>
      <c r="I438" s="77" t="s">
        <v>218</v>
      </c>
      <c r="J438" s="72" t="s">
        <v>219</v>
      </c>
      <c r="K438" s="78" t="s">
        <v>5</v>
      </c>
      <c r="L438" s="77" t="s">
        <v>6</v>
      </c>
      <c r="M438" s="72" t="s">
        <v>7</v>
      </c>
    </row>
    <row r="439" spans="1:13" ht="32.25" customHeight="1">
      <c r="A439" s="80"/>
      <c r="B439" s="72"/>
      <c r="C439" s="80"/>
      <c r="D439" s="72"/>
      <c r="E439" s="82"/>
      <c r="F439" s="76"/>
      <c r="G439" s="76"/>
      <c r="H439" s="76"/>
      <c r="I439" s="73"/>
      <c r="J439" s="73"/>
      <c r="K439" s="79"/>
      <c r="L439" s="73"/>
      <c r="M439" s="73"/>
    </row>
    <row r="440" spans="1:13" s="20" customFormat="1" ht="15.75">
      <c r="A440" s="74"/>
      <c r="B440" s="74"/>
      <c r="C440" s="55"/>
      <c r="D440" s="18" t="s">
        <v>189</v>
      </c>
      <c r="E440" s="26">
        <f>SUM(E454,E441:E448)</f>
        <v>4443030.8</v>
      </c>
      <c r="F440" s="26">
        <f>SUM(F454,F441:F448)</f>
        <v>14770674.8</v>
      </c>
      <c r="G440" s="26">
        <f>SUM(G454,G441:G448)</f>
        <v>4519235.500000001</v>
      </c>
      <c r="H440" s="26">
        <f>SUM(H454,H441:H448)</f>
        <v>4609858.399999999</v>
      </c>
      <c r="I440" s="19">
        <f aca="true" t="shared" si="41" ref="I440:I503">H440-G440</f>
        <v>90622.89999999851</v>
      </c>
      <c r="J440" s="19">
        <f aca="true" t="shared" si="42" ref="J440:J503">H440/G440*100</f>
        <v>102.00527058171672</v>
      </c>
      <c r="K440" s="19">
        <f aca="true" t="shared" si="43" ref="K440:K503">H440/F440*100</f>
        <v>31.209531469747066</v>
      </c>
      <c r="L440" s="19">
        <f aca="true" t="shared" si="44" ref="L440:L503">H440-E440</f>
        <v>166827.59999999963</v>
      </c>
      <c r="M440" s="19">
        <f aca="true" t="shared" si="45" ref="M440:M503">H440/E440*100</f>
        <v>103.75481529410058</v>
      </c>
    </row>
    <row r="441" spans="1:13" ht="15.75">
      <c r="A441" s="74"/>
      <c r="B441" s="74"/>
      <c r="C441" s="54" t="s">
        <v>132</v>
      </c>
      <c r="D441" s="13" t="s">
        <v>133</v>
      </c>
      <c r="E441" s="25">
        <f aca="true" t="shared" si="46" ref="E441:H447">SUMIF($C$6:$C$431,$C441,E$6:E$431)</f>
        <v>1839228.1</v>
      </c>
      <c r="F441" s="25">
        <f t="shared" si="46"/>
        <v>6832068.800000001</v>
      </c>
      <c r="G441" s="25">
        <f t="shared" si="46"/>
        <v>1986443.1</v>
      </c>
      <c r="H441" s="25">
        <f t="shared" si="46"/>
        <v>2104520.3</v>
      </c>
      <c r="I441" s="10">
        <f t="shared" si="41"/>
        <v>118077.19999999972</v>
      </c>
      <c r="J441" s="10">
        <f t="shared" si="42"/>
        <v>105.9441521380602</v>
      </c>
      <c r="K441" s="10">
        <f t="shared" si="43"/>
        <v>30.803558359950934</v>
      </c>
      <c r="L441" s="10">
        <f t="shared" si="44"/>
        <v>265292.1999999997</v>
      </c>
      <c r="M441" s="10">
        <f t="shared" si="45"/>
        <v>114.42410541683219</v>
      </c>
    </row>
    <row r="442" spans="1:13" ht="15.75">
      <c r="A442" s="74"/>
      <c r="B442" s="74"/>
      <c r="C442" s="54" t="s">
        <v>211</v>
      </c>
      <c r="D442" s="13" t="s">
        <v>210</v>
      </c>
      <c r="E442" s="25">
        <f t="shared" si="46"/>
        <v>191148.9</v>
      </c>
      <c r="F442" s="25">
        <f t="shared" si="46"/>
        <v>483544</v>
      </c>
      <c r="G442" s="25">
        <f t="shared" si="46"/>
        <v>213482.6</v>
      </c>
      <c r="H442" s="25">
        <f t="shared" si="46"/>
        <v>205170.7</v>
      </c>
      <c r="I442" s="10">
        <f t="shared" si="41"/>
        <v>-8311.899999999994</v>
      </c>
      <c r="J442" s="10">
        <f t="shared" si="42"/>
        <v>96.10652109352237</v>
      </c>
      <c r="K442" s="10">
        <f t="shared" si="43"/>
        <v>42.43061644855484</v>
      </c>
      <c r="L442" s="10">
        <f t="shared" si="44"/>
        <v>14021.800000000017</v>
      </c>
      <c r="M442" s="10">
        <f t="shared" si="45"/>
        <v>107.33553789741926</v>
      </c>
    </row>
    <row r="443" spans="1:13" ht="15.75">
      <c r="A443" s="74"/>
      <c r="B443" s="74"/>
      <c r="C443" s="63" t="s">
        <v>212</v>
      </c>
      <c r="D443" s="13" t="s">
        <v>155</v>
      </c>
      <c r="E443" s="25">
        <f t="shared" si="46"/>
        <v>235</v>
      </c>
      <c r="F443" s="25">
        <f t="shared" si="46"/>
        <v>652.7</v>
      </c>
      <c r="G443" s="25">
        <f t="shared" si="46"/>
        <v>260.2</v>
      </c>
      <c r="H443" s="25">
        <f t="shared" si="46"/>
        <v>234.5</v>
      </c>
      <c r="I443" s="10">
        <f aca="true" t="shared" si="47" ref="I443:I448">H443-G443</f>
        <v>-25.69999999999999</v>
      </c>
      <c r="J443" s="10">
        <f aca="true" t="shared" si="48" ref="J443:J448">H443/G443*100</f>
        <v>90.12298232129132</v>
      </c>
      <c r="K443" s="10">
        <f aca="true" t="shared" si="49" ref="K443:K448">H443/F443*100</f>
        <v>35.92768500076605</v>
      </c>
      <c r="L443" s="10">
        <f aca="true" t="shared" si="50" ref="L443:L448">H443-E443</f>
        <v>-0.5</v>
      </c>
      <c r="M443" s="10">
        <f aca="true" t="shared" si="51" ref="M443:M448">H443/E443*100</f>
        <v>99.7872340425532</v>
      </c>
    </row>
    <row r="444" spans="1:13" ht="15.75">
      <c r="A444" s="74"/>
      <c r="B444" s="74"/>
      <c r="C444" s="54" t="s">
        <v>171</v>
      </c>
      <c r="D444" s="13" t="s">
        <v>172</v>
      </c>
      <c r="E444" s="25">
        <f t="shared" si="46"/>
        <v>25781.2</v>
      </c>
      <c r="F444" s="25">
        <f t="shared" si="46"/>
        <v>53346</v>
      </c>
      <c r="G444" s="25">
        <f t="shared" si="46"/>
        <v>20477</v>
      </c>
      <c r="H444" s="25">
        <f t="shared" si="46"/>
        <v>31133.3</v>
      </c>
      <c r="I444" s="10">
        <f t="shared" si="47"/>
        <v>10656.3</v>
      </c>
      <c r="J444" s="10">
        <f t="shared" si="48"/>
        <v>152.04033794012796</v>
      </c>
      <c r="K444" s="10">
        <f t="shared" si="49"/>
        <v>58.361076744273234</v>
      </c>
      <c r="L444" s="10">
        <f t="shared" si="50"/>
        <v>5352.0999999999985</v>
      </c>
      <c r="M444" s="10">
        <f t="shared" si="51"/>
        <v>120.75970086729863</v>
      </c>
    </row>
    <row r="445" spans="1:13" ht="15.75">
      <c r="A445" s="74"/>
      <c r="B445" s="74"/>
      <c r="C445" s="54" t="s">
        <v>45</v>
      </c>
      <c r="D445" s="21" t="s">
        <v>46</v>
      </c>
      <c r="E445" s="25">
        <f t="shared" si="46"/>
        <v>878303.9</v>
      </c>
      <c r="F445" s="25">
        <f t="shared" si="46"/>
        <v>2752050.4</v>
      </c>
      <c r="G445" s="25">
        <f t="shared" si="46"/>
        <v>966520.1</v>
      </c>
      <c r="H445" s="25">
        <f t="shared" si="46"/>
        <v>877244.6</v>
      </c>
      <c r="I445" s="10">
        <f t="shared" si="47"/>
        <v>-89275.5</v>
      </c>
      <c r="J445" s="10">
        <f t="shared" si="48"/>
        <v>90.76320295873826</v>
      </c>
      <c r="K445" s="10">
        <f t="shared" si="49"/>
        <v>31.87603686327838</v>
      </c>
      <c r="L445" s="10">
        <f t="shared" si="50"/>
        <v>-1059.3000000000466</v>
      </c>
      <c r="M445" s="10">
        <f t="shared" si="51"/>
        <v>99.8793925428317</v>
      </c>
    </row>
    <row r="446" spans="1:13" ht="15.75">
      <c r="A446" s="74"/>
      <c r="B446" s="74"/>
      <c r="C446" s="54" t="s">
        <v>124</v>
      </c>
      <c r="D446" s="21" t="s">
        <v>125</v>
      </c>
      <c r="E446" s="25">
        <f t="shared" si="46"/>
        <v>312852.7</v>
      </c>
      <c r="F446" s="25">
        <f t="shared" si="46"/>
        <v>902073.3999999999</v>
      </c>
      <c r="G446" s="25">
        <f t="shared" si="46"/>
        <v>107612.8</v>
      </c>
      <c r="H446" s="25">
        <f t="shared" si="46"/>
        <v>90605.2</v>
      </c>
      <c r="I446" s="10">
        <f t="shared" si="47"/>
        <v>-17007.600000000006</v>
      </c>
      <c r="J446" s="10">
        <f t="shared" si="48"/>
        <v>84.19556037943441</v>
      </c>
      <c r="K446" s="10">
        <f t="shared" si="49"/>
        <v>10.044105058413209</v>
      </c>
      <c r="L446" s="10">
        <f t="shared" si="50"/>
        <v>-222247.5</v>
      </c>
      <c r="M446" s="10">
        <f t="shared" si="51"/>
        <v>28.96097748237429</v>
      </c>
    </row>
    <row r="447" spans="1:13" ht="15.75">
      <c r="A447" s="74"/>
      <c r="B447" s="74"/>
      <c r="C447" s="54" t="s">
        <v>173</v>
      </c>
      <c r="D447" s="13" t="s">
        <v>174</v>
      </c>
      <c r="E447" s="25">
        <f t="shared" si="46"/>
        <v>1076951.4</v>
      </c>
      <c r="F447" s="25">
        <f t="shared" si="46"/>
        <v>3404485</v>
      </c>
      <c r="G447" s="25">
        <f t="shared" si="46"/>
        <v>1132059.8</v>
      </c>
      <c r="H447" s="25">
        <f t="shared" si="46"/>
        <v>1194542.4</v>
      </c>
      <c r="I447" s="10">
        <f t="shared" si="47"/>
        <v>62482.59999999986</v>
      </c>
      <c r="J447" s="10">
        <f t="shared" si="48"/>
        <v>105.51937273984994</v>
      </c>
      <c r="K447" s="10">
        <f t="shared" si="49"/>
        <v>35.08731570266868</v>
      </c>
      <c r="L447" s="10">
        <f t="shared" si="50"/>
        <v>117591</v>
      </c>
      <c r="M447" s="10">
        <f t="shared" si="51"/>
        <v>110.91887711924603</v>
      </c>
    </row>
    <row r="448" spans="1:13" ht="15.75">
      <c r="A448" s="74"/>
      <c r="B448" s="74"/>
      <c r="C448" s="59" t="s">
        <v>190</v>
      </c>
      <c r="D448" s="13" t="s">
        <v>191</v>
      </c>
      <c r="E448" s="25">
        <f>SUM(E449:E453)</f>
        <v>95023.6</v>
      </c>
      <c r="F448" s="25">
        <f>SUM(F449:F453)</f>
        <v>342454.5</v>
      </c>
      <c r="G448" s="25">
        <f>SUM(G449:G453)</f>
        <v>92379.9</v>
      </c>
      <c r="H448" s="25">
        <f>SUM(H449:H453)</f>
        <v>106251.1</v>
      </c>
      <c r="I448" s="10">
        <f t="shared" si="47"/>
        <v>13871.200000000012</v>
      </c>
      <c r="J448" s="10">
        <f t="shared" si="48"/>
        <v>115.01538754642515</v>
      </c>
      <c r="K448" s="10">
        <f t="shared" si="49"/>
        <v>31.026340725556246</v>
      </c>
      <c r="L448" s="10">
        <f t="shared" si="50"/>
        <v>11227.5</v>
      </c>
      <c r="M448" s="10">
        <f t="shared" si="51"/>
        <v>111.81548583720256</v>
      </c>
    </row>
    <row r="449" spans="1:13" ht="47.25" hidden="1">
      <c r="A449" s="74"/>
      <c r="B449" s="74"/>
      <c r="C449" s="63" t="s">
        <v>213</v>
      </c>
      <c r="D449" s="65" t="s">
        <v>214</v>
      </c>
      <c r="E449" s="25">
        <f aca="true" t="shared" si="52" ref="E449:H454">SUMIF($C$6:$C$431,$C449,E$6:E$431)</f>
        <v>0</v>
      </c>
      <c r="F449" s="25">
        <f t="shared" si="52"/>
        <v>0</v>
      </c>
      <c r="G449" s="25">
        <f t="shared" si="52"/>
        <v>0</v>
      </c>
      <c r="H449" s="25">
        <f t="shared" si="52"/>
        <v>2.3</v>
      </c>
      <c r="I449" s="10">
        <f aca="true" t="shared" si="53" ref="I449:I454">H449-G449</f>
        <v>2.3</v>
      </c>
      <c r="J449" s="10" t="e">
        <f>H449/G449*100</f>
        <v>#DIV/0!</v>
      </c>
      <c r="K449" s="10" t="e">
        <f>H449/F449*100</f>
        <v>#DIV/0!</v>
      </c>
      <c r="L449" s="10">
        <f aca="true" t="shared" si="54" ref="L449:L454">H449-E449</f>
        <v>2.3</v>
      </c>
      <c r="M449" s="10" t="e">
        <f aca="true" t="shared" si="55" ref="M449:M454">H449/E449*100</f>
        <v>#DIV/0!</v>
      </c>
    </row>
    <row r="450" spans="1:13" ht="15.75" hidden="1">
      <c r="A450" s="74"/>
      <c r="B450" s="74"/>
      <c r="C450" s="54" t="s">
        <v>141</v>
      </c>
      <c r="D450" s="13" t="s">
        <v>142</v>
      </c>
      <c r="E450" s="25">
        <f t="shared" si="52"/>
        <v>47692.7</v>
      </c>
      <c r="F450" s="25">
        <f t="shared" si="52"/>
        <v>153134.7</v>
      </c>
      <c r="G450" s="25">
        <f t="shared" si="52"/>
        <v>38645.4</v>
      </c>
      <c r="H450" s="25">
        <f t="shared" si="52"/>
        <v>39772.7</v>
      </c>
      <c r="I450" s="10">
        <f t="shared" si="53"/>
        <v>1127.2999999999956</v>
      </c>
      <c r="J450" s="10">
        <f>H450/G450*100</f>
        <v>102.91703540395491</v>
      </c>
      <c r="K450" s="10">
        <f>H450/F450*100</f>
        <v>25.972362893583227</v>
      </c>
      <c r="L450" s="10">
        <f t="shared" si="54"/>
        <v>-7920</v>
      </c>
      <c r="M450" s="10">
        <f t="shared" si="55"/>
        <v>83.39368498742994</v>
      </c>
    </row>
    <row r="451" spans="1:13" ht="110.25" hidden="1">
      <c r="A451" s="74"/>
      <c r="B451" s="74"/>
      <c r="C451" s="57" t="s">
        <v>61</v>
      </c>
      <c r="D451" s="24" t="s">
        <v>62</v>
      </c>
      <c r="E451" s="25">
        <f t="shared" si="52"/>
        <v>272.6</v>
      </c>
      <c r="F451" s="25">
        <f t="shared" si="52"/>
        <v>693</v>
      </c>
      <c r="G451" s="25">
        <f t="shared" si="52"/>
        <v>220.5</v>
      </c>
      <c r="H451" s="25">
        <f t="shared" si="52"/>
        <v>351.8</v>
      </c>
      <c r="I451" s="10">
        <f t="shared" si="53"/>
        <v>131.3</v>
      </c>
      <c r="J451" s="10">
        <f>H451/G451*100</f>
        <v>159.54648526077096</v>
      </c>
      <c r="K451" s="10">
        <f>H451/F451*100</f>
        <v>50.76479076479077</v>
      </c>
      <c r="L451" s="10">
        <f t="shared" si="54"/>
        <v>79.19999999999999</v>
      </c>
      <c r="M451" s="10">
        <f t="shared" si="55"/>
        <v>129.05355832721938</v>
      </c>
    </row>
    <row r="452" spans="1:13" ht="15.75" hidden="1">
      <c r="A452" s="74"/>
      <c r="B452" s="74"/>
      <c r="C452" s="54" t="s">
        <v>126</v>
      </c>
      <c r="D452" s="13" t="s">
        <v>127</v>
      </c>
      <c r="E452" s="25">
        <f t="shared" si="52"/>
        <v>46800.3</v>
      </c>
      <c r="F452" s="25">
        <f t="shared" si="52"/>
        <v>187783.8</v>
      </c>
      <c r="G452" s="25">
        <f t="shared" si="52"/>
        <v>53265</v>
      </c>
      <c r="H452" s="25">
        <f t="shared" si="52"/>
        <v>66037.2</v>
      </c>
      <c r="I452" s="10">
        <f t="shared" si="53"/>
        <v>12772.199999999997</v>
      </c>
      <c r="J452" s="10">
        <f>H452/G452*100</f>
        <v>123.978597578147</v>
      </c>
      <c r="K452" s="10">
        <f>H452/F452*100</f>
        <v>35.16661181635477</v>
      </c>
      <c r="L452" s="10">
        <f t="shared" si="54"/>
        <v>19236.899999999994</v>
      </c>
      <c r="M452" s="10">
        <f t="shared" si="55"/>
        <v>141.10422369087377</v>
      </c>
    </row>
    <row r="453" spans="1:13" ht="31.5" hidden="1">
      <c r="A453" s="74"/>
      <c r="B453" s="74"/>
      <c r="C453" s="54" t="s">
        <v>151</v>
      </c>
      <c r="D453" s="13" t="s">
        <v>152</v>
      </c>
      <c r="E453" s="25">
        <f t="shared" si="52"/>
        <v>258</v>
      </c>
      <c r="F453" s="25">
        <f t="shared" si="52"/>
        <v>843</v>
      </c>
      <c r="G453" s="25">
        <f t="shared" si="52"/>
        <v>249</v>
      </c>
      <c r="H453" s="25">
        <f t="shared" si="52"/>
        <v>87.1</v>
      </c>
      <c r="I453" s="10">
        <f t="shared" si="53"/>
        <v>-161.9</v>
      </c>
      <c r="J453" s="10">
        <f>H453/G453*100</f>
        <v>34.97991967871486</v>
      </c>
      <c r="K453" s="10">
        <f>H453/F453*100</f>
        <v>10.33214709371293</v>
      </c>
      <c r="L453" s="10">
        <f t="shared" si="54"/>
        <v>-170.9</v>
      </c>
      <c r="M453" s="10">
        <f t="shared" si="55"/>
        <v>33.75968992248062</v>
      </c>
    </row>
    <row r="454" spans="1:13" ht="15.75">
      <c r="A454" s="74"/>
      <c r="B454" s="74"/>
      <c r="C454" s="54" t="s">
        <v>63</v>
      </c>
      <c r="D454" s="13" t="s">
        <v>64</v>
      </c>
      <c r="E454" s="25">
        <f t="shared" si="52"/>
        <v>23506</v>
      </c>
      <c r="F454" s="25">
        <f t="shared" si="52"/>
        <v>0</v>
      </c>
      <c r="G454" s="25">
        <f t="shared" si="52"/>
        <v>0</v>
      </c>
      <c r="H454" s="25">
        <f t="shared" si="52"/>
        <v>156.29999999999998</v>
      </c>
      <c r="I454" s="10">
        <f t="shared" si="53"/>
        <v>156.29999999999998</v>
      </c>
      <c r="J454" s="10"/>
      <c r="K454" s="10"/>
      <c r="L454" s="10">
        <f t="shared" si="54"/>
        <v>-23349.7</v>
      </c>
      <c r="M454" s="10">
        <f t="shared" si="55"/>
        <v>0.6649366119288691</v>
      </c>
    </row>
    <row r="455" spans="1:13" s="20" customFormat="1" ht="15.75">
      <c r="A455" s="74"/>
      <c r="B455" s="74"/>
      <c r="C455" s="55"/>
      <c r="D455" s="18" t="s">
        <v>192</v>
      </c>
      <c r="E455" s="26">
        <f>SUM(E456:E468,E489:E490)</f>
        <v>634199.8000000003</v>
      </c>
      <c r="F455" s="26">
        <f>SUM(F456:F468,F489:F490)</f>
        <v>2644158.999999999</v>
      </c>
      <c r="G455" s="26">
        <f>SUM(G456:G468,G489:G490)</f>
        <v>690729.1</v>
      </c>
      <c r="H455" s="26">
        <f>SUM(H456:H468,H489:H490)</f>
        <v>678041.9</v>
      </c>
      <c r="I455" s="19">
        <f t="shared" si="41"/>
        <v>-12687.199999999953</v>
      </c>
      <c r="J455" s="19">
        <f t="shared" si="42"/>
        <v>98.16321623050194</v>
      </c>
      <c r="K455" s="19">
        <f t="shared" si="43"/>
        <v>25.643007852402228</v>
      </c>
      <c r="L455" s="19">
        <f t="shared" si="44"/>
        <v>43842.099999999744</v>
      </c>
      <c r="M455" s="19">
        <f t="shared" si="45"/>
        <v>106.91297915893378</v>
      </c>
    </row>
    <row r="456" spans="1:13" ht="15.75">
      <c r="A456" s="74"/>
      <c r="B456" s="74"/>
      <c r="C456" s="54" t="s">
        <v>10</v>
      </c>
      <c r="D456" s="13" t="s">
        <v>11</v>
      </c>
      <c r="E456" s="25">
        <f aca="true" t="shared" si="56" ref="E456:H475">SUMIF($C$6:$C$431,$C456,E$6:E$431)</f>
        <v>0</v>
      </c>
      <c r="F456" s="25">
        <f t="shared" si="56"/>
        <v>433.9</v>
      </c>
      <c r="G456" s="25">
        <f t="shared" si="56"/>
        <v>0</v>
      </c>
      <c r="H456" s="25">
        <f t="shared" si="56"/>
        <v>0</v>
      </c>
      <c r="I456" s="10">
        <f t="shared" si="41"/>
        <v>0</v>
      </c>
      <c r="J456" s="10"/>
      <c r="K456" s="10">
        <f t="shared" si="43"/>
        <v>0</v>
      </c>
      <c r="L456" s="10">
        <f t="shared" si="44"/>
        <v>0</v>
      </c>
      <c r="M456" s="10"/>
    </row>
    <row r="457" spans="1:13" ht="78.75">
      <c r="A457" s="74"/>
      <c r="B457" s="74"/>
      <c r="C457" s="53" t="s">
        <v>12</v>
      </c>
      <c r="D457" s="11" t="s">
        <v>193</v>
      </c>
      <c r="E457" s="25">
        <f t="shared" si="56"/>
        <v>117901.8</v>
      </c>
      <c r="F457" s="25">
        <f t="shared" si="56"/>
        <v>405179.2</v>
      </c>
      <c r="G457" s="25">
        <f t="shared" si="56"/>
        <v>95762.4</v>
      </c>
      <c r="H457" s="25">
        <f t="shared" si="56"/>
        <v>163718.6</v>
      </c>
      <c r="I457" s="10">
        <f t="shared" si="41"/>
        <v>67956.20000000001</v>
      </c>
      <c r="J457" s="10">
        <f t="shared" si="42"/>
        <v>170.9633426062839</v>
      </c>
      <c r="K457" s="10">
        <f t="shared" si="43"/>
        <v>40.40646706444951</v>
      </c>
      <c r="L457" s="10">
        <f t="shared" si="44"/>
        <v>45816.8</v>
      </c>
      <c r="M457" s="10">
        <f t="shared" si="45"/>
        <v>138.86013614720048</v>
      </c>
    </row>
    <row r="458" spans="1:13" ht="31.5">
      <c r="A458" s="74"/>
      <c r="B458" s="74"/>
      <c r="C458" s="54" t="s">
        <v>169</v>
      </c>
      <c r="D458" s="13" t="s">
        <v>170</v>
      </c>
      <c r="E458" s="25">
        <f t="shared" si="56"/>
        <v>9120.3</v>
      </c>
      <c r="F458" s="25">
        <f t="shared" si="56"/>
        <v>37924.1</v>
      </c>
      <c r="G458" s="25">
        <f t="shared" si="56"/>
        <v>6200</v>
      </c>
      <c r="H458" s="25">
        <f t="shared" si="56"/>
        <v>10080</v>
      </c>
      <c r="I458" s="10">
        <f aca="true" t="shared" si="57" ref="I458:I499">H458-G458</f>
        <v>3880</v>
      </c>
      <c r="J458" s="10">
        <f aca="true" t="shared" si="58" ref="J458:J499">H458/G458*100</f>
        <v>162.5806451612903</v>
      </c>
      <c r="K458" s="10">
        <f aca="true" t="shared" si="59" ref="K458:K499">H458/F458*100</f>
        <v>26.57940465297792</v>
      </c>
      <c r="L458" s="10">
        <f aca="true" t="shared" si="60" ref="L458:L499">H458-E458</f>
        <v>959.7000000000007</v>
      </c>
      <c r="M458" s="10">
        <f aca="true" t="shared" si="61" ref="M458:M499">H458/E458*100</f>
        <v>110.52268017499425</v>
      </c>
    </row>
    <row r="459" spans="1:13" ht="15.75">
      <c r="A459" s="74"/>
      <c r="B459" s="74"/>
      <c r="C459" s="54" t="s">
        <v>14</v>
      </c>
      <c r="D459" s="12" t="s">
        <v>153</v>
      </c>
      <c r="E459" s="25">
        <f t="shared" si="56"/>
        <v>143136.2</v>
      </c>
      <c r="F459" s="25">
        <f t="shared" si="56"/>
        <v>420216.8</v>
      </c>
      <c r="G459" s="25">
        <f t="shared" si="56"/>
        <v>128416.4</v>
      </c>
      <c r="H459" s="25">
        <f t="shared" si="56"/>
        <v>103767.20000000001</v>
      </c>
      <c r="I459" s="10">
        <f t="shared" si="57"/>
        <v>-24649.199999999983</v>
      </c>
      <c r="J459" s="10">
        <f t="shared" si="58"/>
        <v>80.80525540351545</v>
      </c>
      <c r="K459" s="10">
        <f t="shared" si="59"/>
        <v>24.69372952247507</v>
      </c>
      <c r="L459" s="10">
        <f t="shared" si="60"/>
        <v>-39369</v>
      </c>
      <c r="M459" s="10">
        <f t="shared" si="61"/>
        <v>72.49542743205423</v>
      </c>
    </row>
    <row r="460" spans="1:13" ht="31.5">
      <c r="A460" s="74"/>
      <c r="B460" s="74"/>
      <c r="C460" s="54" t="s">
        <v>16</v>
      </c>
      <c r="D460" s="13" t="s">
        <v>17</v>
      </c>
      <c r="E460" s="25">
        <f t="shared" si="56"/>
        <v>3442.2</v>
      </c>
      <c r="F460" s="25">
        <f t="shared" si="56"/>
        <v>3687</v>
      </c>
      <c r="G460" s="25">
        <f t="shared" si="56"/>
        <v>3687</v>
      </c>
      <c r="H460" s="25">
        <f t="shared" si="56"/>
        <v>3115.9</v>
      </c>
      <c r="I460" s="10">
        <f t="shared" si="57"/>
        <v>-571.0999999999999</v>
      </c>
      <c r="J460" s="10">
        <f t="shared" si="58"/>
        <v>84.51044209384322</v>
      </c>
      <c r="K460" s="10">
        <f t="shared" si="59"/>
        <v>84.51044209384322</v>
      </c>
      <c r="L460" s="10">
        <f t="shared" si="60"/>
        <v>-326.2999999999997</v>
      </c>
      <c r="M460" s="10">
        <f t="shared" si="61"/>
        <v>90.52059729242927</v>
      </c>
    </row>
    <row r="461" spans="1:13" ht="78.75">
      <c r="A461" s="74"/>
      <c r="B461" s="74"/>
      <c r="C461" s="53" t="s">
        <v>18</v>
      </c>
      <c r="D461" s="14" t="s">
        <v>194</v>
      </c>
      <c r="E461" s="25">
        <f t="shared" si="56"/>
        <v>35214</v>
      </c>
      <c r="F461" s="25">
        <f t="shared" si="56"/>
        <v>123395.20000000001</v>
      </c>
      <c r="G461" s="25">
        <f t="shared" si="56"/>
        <v>41207.4</v>
      </c>
      <c r="H461" s="25">
        <f t="shared" si="56"/>
        <v>39071.5</v>
      </c>
      <c r="I461" s="10">
        <f t="shared" si="57"/>
        <v>-2135.9000000000015</v>
      </c>
      <c r="J461" s="10">
        <f t="shared" si="58"/>
        <v>94.81670767871789</v>
      </c>
      <c r="K461" s="10">
        <f t="shared" si="59"/>
        <v>31.663711392339405</v>
      </c>
      <c r="L461" s="10">
        <f t="shared" si="60"/>
        <v>3857.5</v>
      </c>
      <c r="M461" s="10">
        <f t="shared" si="61"/>
        <v>110.95444993468506</v>
      </c>
    </row>
    <row r="462" spans="1:13" ht="15.75">
      <c r="A462" s="74"/>
      <c r="B462" s="74"/>
      <c r="C462" s="54" t="s">
        <v>75</v>
      </c>
      <c r="D462" s="13" t="s">
        <v>76</v>
      </c>
      <c r="E462" s="25">
        <f t="shared" si="56"/>
        <v>5081.4</v>
      </c>
      <c r="F462" s="25">
        <f t="shared" si="56"/>
        <v>11611.7</v>
      </c>
      <c r="G462" s="25">
        <f t="shared" si="56"/>
        <v>4876.8</v>
      </c>
      <c r="H462" s="25">
        <f t="shared" si="56"/>
        <v>6325.9</v>
      </c>
      <c r="I462" s="10">
        <f t="shared" si="57"/>
        <v>1449.0999999999995</v>
      </c>
      <c r="J462" s="10">
        <f t="shared" si="58"/>
        <v>129.71415682414698</v>
      </c>
      <c r="K462" s="10">
        <f t="shared" si="59"/>
        <v>54.47867237355425</v>
      </c>
      <c r="L462" s="10">
        <f t="shared" si="60"/>
        <v>1244.5</v>
      </c>
      <c r="M462" s="10">
        <f t="shared" si="61"/>
        <v>124.49128193017674</v>
      </c>
    </row>
    <row r="463" spans="1:13" ht="31.5">
      <c r="A463" s="74"/>
      <c r="B463" s="74"/>
      <c r="C463" s="54" t="s">
        <v>20</v>
      </c>
      <c r="D463" s="15" t="s">
        <v>21</v>
      </c>
      <c r="E463" s="25">
        <f t="shared" si="56"/>
        <v>39349.4</v>
      </c>
      <c r="F463" s="25">
        <f t="shared" si="56"/>
        <v>2696</v>
      </c>
      <c r="G463" s="25">
        <f t="shared" si="56"/>
        <v>780</v>
      </c>
      <c r="H463" s="25">
        <f t="shared" si="56"/>
        <v>14772</v>
      </c>
      <c r="I463" s="10">
        <f t="shared" si="57"/>
        <v>13992</v>
      </c>
      <c r="J463" s="10">
        <f t="shared" si="58"/>
        <v>1893.8461538461538</v>
      </c>
      <c r="K463" s="10">
        <f t="shared" si="59"/>
        <v>547.9228486646884</v>
      </c>
      <c r="L463" s="10">
        <f t="shared" si="60"/>
        <v>-24577.4</v>
      </c>
      <c r="M463" s="10">
        <f t="shared" si="61"/>
        <v>37.54059782360087</v>
      </c>
    </row>
    <row r="464" spans="1:13" ht="15.75">
      <c r="A464" s="74"/>
      <c r="B464" s="74"/>
      <c r="C464" s="54" t="s">
        <v>101</v>
      </c>
      <c r="D464" s="13" t="s">
        <v>102</v>
      </c>
      <c r="E464" s="25">
        <f t="shared" si="56"/>
        <v>0</v>
      </c>
      <c r="F464" s="25">
        <f t="shared" si="56"/>
        <v>389.3</v>
      </c>
      <c r="G464" s="25">
        <f t="shared" si="56"/>
        <v>0</v>
      </c>
      <c r="H464" s="25">
        <f t="shared" si="56"/>
        <v>401.3</v>
      </c>
      <c r="I464" s="10">
        <f t="shared" si="57"/>
        <v>401.3</v>
      </c>
      <c r="J464" s="10"/>
      <c r="K464" s="10">
        <f t="shared" si="59"/>
        <v>103.08245568969947</v>
      </c>
      <c r="L464" s="10">
        <f t="shared" si="60"/>
        <v>401.3</v>
      </c>
      <c r="M464" s="10"/>
    </row>
    <row r="465" spans="1:13" ht="80.25" customHeight="1">
      <c r="A465" s="74"/>
      <c r="B465" s="74"/>
      <c r="C465" s="53" t="s">
        <v>22</v>
      </c>
      <c r="D465" s="16" t="s">
        <v>23</v>
      </c>
      <c r="E465" s="25">
        <f t="shared" si="56"/>
        <v>77.69999999999999</v>
      </c>
      <c r="F465" s="25">
        <f t="shared" si="56"/>
        <v>0</v>
      </c>
      <c r="G465" s="25">
        <f t="shared" si="56"/>
        <v>0</v>
      </c>
      <c r="H465" s="25">
        <f t="shared" si="56"/>
        <v>41.1</v>
      </c>
      <c r="I465" s="10">
        <f t="shared" si="57"/>
        <v>41.1</v>
      </c>
      <c r="J465" s="10"/>
      <c r="K465" s="10"/>
      <c r="L465" s="10">
        <f t="shared" si="60"/>
        <v>-36.59999999999999</v>
      </c>
      <c r="M465" s="10">
        <f t="shared" si="61"/>
        <v>52.8957528957529</v>
      </c>
    </row>
    <row r="466" spans="1:13" ht="94.5">
      <c r="A466" s="74"/>
      <c r="B466" s="74"/>
      <c r="C466" s="53" t="s">
        <v>24</v>
      </c>
      <c r="D466" s="14" t="s">
        <v>195</v>
      </c>
      <c r="E466" s="25">
        <f t="shared" si="56"/>
        <v>55164.7</v>
      </c>
      <c r="F466" s="25">
        <f t="shared" si="56"/>
        <v>1162983.4</v>
      </c>
      <c r="G466" s="25">
        <f t="shared" si="56"/>
        <v>259047.4</v>
      </c>
      <c r="H466" s="25">
        <f t="shared" si="56"/>
        <v>264820.7</v>
      </c>
      <c r="I466" s="10">
        <f t="shared" si="57"/>
        <v>5773.3000000000175</v>
      </c>
      <c r="J466" s="10">
        <f t="shared" si="58"/>
        <v>102.22866548747449</v>
      </c>
      <c r="K466" s="10">
        <f t="shared" si="59"/>
        <v>22.770806530858483</v>
      </c>
      <c r="L466" s="10">
        <f t="shared" si="60"/>
        <v>209656</v>
      </c>
      <c r="M466" s="10">
        <f t="shared" si="61"/>
        <v>480.05463638885016</v>
      </c>
    </row>
    <row r="467" spans="1:13" ht="47.25">
      <c r="A467" s="74"/>
      <c r="B467" s="74"/>
      <c r="C467" s="53" t="s">
        <v>26</v>
      </c>
      <c r="D467" s="14" t="s">
        <v>27</v>
      </c>
      <c r="E467" s="25">
        <f t="shared" si="56"/>
        <v>89364.5</v>
      </c>
      <c r="F467" s="25">
        <f t="shared" si="56"/>
        <v>194210.3</v>
      </c>
      <c r="G467" s="25">
        <f t="shared" si="56"/>
        <v>66944.7</v>
      </c>
      <c r="H467" s="25">
        <f t="shared" si="56"/>
        <v>10113.2</v>
      </c>
      <c r="I467" s="10">
        <f t="shared" si="57"/>
        <v>-56831.5</v>
      </c>
      <c r="J467" s="10">
        <f t="shared" si="58"/>
        <v>15.106797102683261</v>
      </c>
      <c r="K467" s="10">
        <f t="shared" si="59"/>
        <v>5.207344821567137</v>
      </c>
      <c r="L467" s="10">
        <f t="shared" si="60"/>
        <v>-79251.3</v>
      </c>
      <c r="M467" s="10">
        <f t="shared" si="61"/>
        <v>11.316798057394156</v>
      </c>
    </row>
    <row r="468" spans="1:13" ht="15.75">
      <c r="A468" s="74"/>
      <c r="B468" s="74"/>
      <c r="C468" s="54" t="s">
        <v>28</v>
      </c>
      <c r="D468" s="13" t="s">
        <v>29</v>
      </c>
      <c r="E468" s="25">
        <f t="shared" si="56"/>
        <v>40656.6</v>
      </c>
      <c r="F468" s="25">
        <f t="shared" si="56"/>
        <v>136184.3</v>
      </c>
      <c r="G468" s="25">
        <f t="shared" si="56"/>
        <v>35958.4</v>
      </c>
      <c r="H468" s="25">
        <f t="shared" si="56"/>
        <v>45527.4</v>
      </c>
      <c r="I468" s="10">
        <f t="shared" si="57"/>
        <v>9569</v>
      </c>
      <c r="J468" s="10">
        <f t="shared" si="58"/>
        <v>126.61130639850494</v>
      </c>
      <c r="K468" s="10">
        <f t="shared" si="59"/>
        <v>33.43072586193857</v>
      </c>
      <c r="L468" s="10">
        <f t="shared" si="60"/>
        <v>4870.800000000003</v>
      </c>
      <c r="M468" s="10">
        <f t="shared" si="61"/>
        <v>111.98034267499004</v>
      </c>
    </row>
    <row r="469" spans="1:13" ht="78.75" hidden="1">
      <c r="A469" s="74"/>
      <c r="B469" s="74"/>
      <c r="C469" s="53" t="s">
        <v>134</v>
      </c>
      <c r="D469" s="14" t="s">
        <v>135</v>
      </c>
      <c r="E469" s="25">
        <f t="shared" si="56"/>
        <v>559.9</v>
      </c>
      <c r="F469" s="25">
        <f t="shared" si="56"/>
        <v>2000</v>
      </c>
      <c r="G469" s="25">
        <f t="shared" si="56"/>
        <v>578</v>
      </c>
      <c r="H469" s="25">
        <f t="shared" si="56"/>
        <v>1197.6</v>
      </c>
      <c r="I469" s="10">
        <f t="shared" si="57"/>
        <v>619.5999999999999</v>
      </c>
      <c r="J469" s="10">
        <f t="shared" si="58"/>
        <v>207.19723183391002</v>
      </c>
      <c r="K469" s="10">
        <f t="shared" si="59"/>
        <v>59.88</v>
      </c>
      <c r="L469" s="10">
        <f t="shared" si="60"/>
        <v>637.6999999999999</v>
      </c>
      <c r="M469" s="10">
        <f t="shared" si="61"/>
        <v>213.8953384532952</v>
      </c>
    </row>
    <row r="470" spans="1:13" ht="63" hidden="1">
      <c r="A470" s="74"/>
      <c r="B470" s="74"/>
      <c r="C470" s="53" t="s">
        <v>143</v>
      </c>
      <c r="D470" s="14" t="s">
        <v>144</v>
      </c>
      <c r="E470" s="25">
        <f t="shared" si="56"/>
        <v>147.3</v>
      </c>
      <c r="F470" s="25">
        <f t="shared" si="56"/>
        <v>500</v>
      </c>
      <c r="G470" s="25">
        <f t="shared" si="56"/>
        <v>145</v>
      </c>
      <c r="H470" s="25">
        <f t="shared" si="56"/>
        <v>104.4</v>
      </c>
      <c r="I470" s="10">
        <f t="shared" si="57"/>
        <v>-40.599999999999994</v>
      </c>
      <c r="J470" s="10">
        <f t="shared" si="58"/>
        <v>72.00000000000001</v>
      </c>
      <c r="K470" s="10">
        <f t="shared" si="59"/>
        <v>20.880000000000003</v>
      </c>
      <c r="L470" s="10">
        <f t="shared" si="60"/>
        <v>-42.900000000000006</v>
      </c>
      <c r="M470" s="10">
        <f t="shared" si="61"/>
        <v>70.87576374745417</v>
      </c>
    </row>
    <row r="471" spans="1:13" ht="63" hidden="1">
      <c r="A471" s="74"/>
      <c r="B471" s="74"/>
      <c r="C471" s="53" t="s">
        <v>136</v>
      </c>
      <c r="D471" s="14" t="s">
        <v>137</v>
      </c>
      <c r="E471" s="25">
        <f t="shared" si="56"/>
        <v>297.3</v>
      </c>
      <c r="F471" s="25">
        <f t="shared" si="56"/>
        <v>1000</v>
      </c>
      <c r="G471" s="25">
        <f t="shared" si="56"/>
        <v>346.7</v>
      </c>
      <c r="H471" s="25">
        <f t="shared" si="56"/>
        <v>418.2</v>
      </c>
      <c r="I471" s="10">
        <f t="shared" si="57"/>
        <v>71.5</v>
      </c>
      <c r="J471" s="10">
        <f t="shared" si="58"/>
        <v>120.62301701759446</v>
      </c>
      <c r="K471" s="10">
        <f t="shared" si="59"/>
        <v>41.82</v>
      </c>
      <c r="L471" s="10">
        <f t="shared" si="60"/>
        <v>120.89999999999998</v>
      </c>
      <c r="M471" s="10">
        <f t="shared" si="61"/>
        <v>140.66599394550957</v>
      </c>
    </row>
    <row r="472" spans="1:13" ht="63" hidden="1">
      <c r="A472" s="74"/>
      <c r="B472" s="74"/>
      <c r="C472" s="53" t="s">
        <v>145</v>
      </c>
      <c r="D472" s="14" t="s">
        <v>146</v>
      </c>
      <c r="E472" s="25">
        <f t="shared" si="56"/>
        <v>165.8</v>
      </c>
      <c r="F472" s="25">
        <f t="shared" si="56"/>
        <v>529.4</v>
      </c>
      <c r="G472" s="25">
        <f t="shared" si="56"/>
        <v>177.6</v>
      </c>
      <c r="H472" s="25">
        <f t="shared" si="56"/>
        <v>317.9</v>
      </c>
      <c r="I472" s="10">
        <f t="shared" si="57"/>
        <v>140.29999999999998</v>
      </c>
      <c r="J472" s="10">
        <f t="shared" si="58"/>
        <v>178.99774774774775</v>
      </c>
      <c r="K472" s="10">
        <f t="shared" si="59"/>
        <v>60.04911220249338</v>
      </c>
      <c r="L472" s="10">
        <f t="shared" si="60"/>
        <v>152.09999999999997</v>
      </c>
      <c r="M472" s="10">
        <f t="shared" si="61"/>
        <v>191.73703256936065</v>
      </c>
    </row>
    <row r="473" spans="1:13" ht="31.5" hidden="1">
      <c r="A473" s="74"/>
      <c r="B473" s="74"/>
      <c r="C473" s="53" t="s">
        <v>52</v>
      </c>
      <c r="D473" s="14" t="s">
        <v>53</v>
      </c>
      <c r="E473" s="25">
        <f t="shared" si="56"/>
        <v>59.5</v>
      </c>
      <c r="F473" s="25">
        <f t="shared" si="56"/>
        <v>0</v>
      </c>
      <c r="G473" s="25">
        <f t="shared" si="56"/>
        <v>0</v>
      </c>
      <c r="H473" s="25">
        <f t="shared" si="56"/>
        <v>0</v>
      </c>
      <c r="I473" s="10">
        <f t="shared" si="57"/>
        <v>0</v>
      </c>
      <c r="J473" s="10" t="e">
        <f t="shared" si="58"/>
        <v>#DIV/0!</v>
      </c>
      <c r="K473" s="10" t="e">
        <f t="shared" si="59"/>
        <v>#DIV/0!</v>
      </c>
      <c r="L473" s="10">
        <f t="shared" si="60"/>
        <v>-59.5</v>
      </c>
      <c r="M473" s="10">
        <f t="shared" si="61"/>
        <v>0</v>
      </c>
    </row>
    <row r="474" spans="1:13" ht="63" hidden="1">
      <c r="A474" s="74"/>
      <c r="B474" s="74"/>
      <c r="C474" s="53" t="s">
        <v>147</v>
      </c>
      <c r="D474" s="14" t="s">
        <v>148</v>
      </c>
      <c r="E474" s="25">
        <f t="shared" si="56"/>
        <v>0</v>
      </c>
      <c r="F474" s="25">
        <f t="shared" si="56"/>
        <v>2.2</v>
      </c>
      <c r="G474" s="25">
        <f t="shared" si="56"/>
        <v>0</v>
      </c>
      <c r="H474" s="25">
        <f t="shared" si="56"/>
        <v>0</v>
      </c>
      <c r="I474" s="10">
        <f t="shared" si="57"/>
        <v>0</v>
      </c>
      <c r="J474" s="10" t="e">
        <f t="shared" si="58"/>
        <v>#DIV/0!</v>
      </c>
      <c r="K474" s="10">
        <f t="shared" si="59"/>
        <v>0</v>
      </c>
      <c r="L474" s="10">
        <f t="shared" si="60"/>
        <v>0</v>
      </c>
      <c r="M474" s="10" t="e">
        <f t="shared" si="61"/>
        <v>#DIV/0!</v>
      </c>
    </row>
    <row r="475" spans="1:13" ht="63" hidden="1">
      <c r="A475" s="74"/>
      <c r="B475" s="74"/>
      <c r="C475" s="53" t="s">
        <v>30</v>
      </c>
      <c r="D475" s="17" t="s">
        <v>31</v>
      </c>
      <c r="E475" s="25">
        <f t="shared" si="56"/>
        <v>82.6</v>
      </c>
      <c r="F475" s="25">
        <f t="shared" si="56"/>
        <v>0</v>
      </c>
      <c r="G475" s="25">
        <f t="shared" si="56"/>
        <v>0</v>
      </c>
      <c r="H475" s="25">
        <f t="shared" si="56"/>
        <v>599.3</v>
      </c>
      <c r="I475" s="10">
        <f t="shared" si="57"/>
        <v>599.3</v>
      </c>
      <c r="J475" s="10" t="e">
        <f t="shared" si="58"/>
        <v>#DIV/0!</v>
      </c>
      <c r="K475" s="10" t="e">
        <f t="shared" si="59"/>
        <v>#DIV/0!</v>
      </c>
      <c r="L475" s="10">
        <f t="shared" si="60"/>
        <v>516.6999999999999</v>
      </c>
      <c r="M475" s="10">
        <f t="shared" si="61"/>
        <v>725.5447941888619</v>
      </c>
    </row>
    <row r="476" spans="1:13" ht="31.5" hidden="1">
      <c r="A476" s="74"/>
      <c r="B476" s="74"/>
      <c r="C476" s="53" t="s">
        <v>77</v>
      </c>
      <c r="D476" s="14" t="s">
        <v>78</v>
      </c>
      <c r="E476" s="25">
        <f aca="true" t="shared" si="62" ref="E476:H490">SUMIF($C$6:$C$431,$C476,E$6:E$431)</f>
        <v>441.9</v>
      </c>
      <c r="F476" s="25">
        <f t="shared" si="62"/>
        <v>1400</v>
      </c>
      <c r="G476" s="25">
        <f t="shared" si="62"/>
        <v>322</v>
      </c>
      <c r="H476" s="25">
        <f t="shared" si="62"/>
        <v>347.6</v>
      </c>
      <c r="I476" s="10">
        <f t="shared" si="57"/>
        <v>25.600000000000023</v>
      </c>
      <c r="J476" s="10">
        <f t="shared" si="58"/>
        <v>107.95031055900621</v>
      </c>
      <c r="K476" s="10">
        <f t="shared" si="59"/>
        <v>24.82857142857143</v>
      </c>
      <c r="L476" s="10">
        <f t="shared" si="60"/>
        <v>-94.29999999999995</v>
      </c>
      <c r="M476" s="10">
        <f t="shared" si="61"/>
        <v>78.6603303914913</v>
      </c>
    </row>
    <row r="477" spans="1:13" ht="47.25" hidden="1">
      <c r="A477" s="74"/>
      <c r="B477" s="74"/>
      <c r="C477" s="53" t="s">
        <v>196</v>
      </c>
      <c r="D477" s="14" t="s">
        <v>197</v>
      </c>
      <c r="E477" s="25">
        <f t="shared" si="62"/>
        <v>0</v>
      </c>
      <c r="F477" s="25">
        <f t="shared" si="62"/>
        <v>0</v>
      </c>
      <c r="G477" s="25">
        <f t="shared" si="62"/>
        <v>0</v>
      </c>
      <c r="H477" s="25">
        <f t="shared" si="62"/>
        <v>0</v>
      </c>
      <c r="I477" s="10">
        <f t="shared" si="57"/>
        <v>0</v>
      </c>
      <c r="J477" s="10" t="e">
        <f t="shared" si="58"/>
        <v>#DIV/0!</v>
      </c>
      <c r="K477" s="10" t="e">
        <f t="shared" si="59"/>
        <v>#DIV/0!</v>
      </c>
      <c r="L477" s="10">
        <f t="shared" si="60"/>
        <v>0</v>
      </c>
      <c r="M477" s="10" t="e">
        <f t="shared" si="61"/>
        <v>#DIV/0!</v>
      </c>
    </row>
    <row r="478" spans="1:13" ht="47.25" hidden="1">
      <c r="A478" s="74"/>
      <c r="B478" s="74"/>
      <c r="C478" s="53" t="s">
        <v>79</v>
      </c>
      <c r="D478" s="14" t="s">
        <v>80</v>
      </c>
      <c r="E478" s="25">
        <f t="shared" si="62"/>
        <v>1419.2</v>
      </c>
      <c r="F478" s="25">
        <f t="shared" si="62"/>
        <v>1100</v>
      </c>
      <c r="G478" s="25">
        <f t="shared" si="62"/>
        <v>264</v>
      </c>
      <c r="H478" s="25">
        <f t="shared" si="62"/>
        <v>377.9</v>
      </c>
      <c r="I478" s="10">
        <f t="shared" si="57"/>
        <v>113.89999999999998</v>
      </c>
      <c r="J478" s="10">
        <f t="shared" si="58"/>
        <v>143.14393939393938</v>
      </c>
      <c r="K478" s="10">
        <f t="shared" si="59"/>
        <v>34.35454545454545</v>
      </c>
      <c r="L478" s="10">
        <f t="shared" si="60"/>
        <v>-1041.3000000000002</v>
      </c>
      <c r="M478" s="10">
        <f t="shared" si="61"/>
        <v>26.62767756482525</v>
      </c>
    </row>
    <row r="479" spans="1:13" ht="31.5" hidden="1">
      <c r="A479" s="74"/>
      <c r="B479" s="74"/>
      <c r="C479" s="53" t="s">
        <v>81</v>
      </c>
      <c r="D479" s="14" t="s">
        <v>82</v>
      </c>
      <c r="E479" s="25">
        <f t="shared" si="62"/>
        <v>0</v>
      </c>
      <c r="F479" s="25">
        <f t="shared" si="62"/>
        <v>0</v>
      </c>
      <c r="G479" s="25">
        <f t="shared" si="62"/>
        <v>0</v>
      </c>
      <c r="H479" s="25">
        <f t="shared" si="62"/>
        <v>0</v>
      </c>
      <c r="I479" s="10">
        <f t="shared" si="57"/>
        <v>0</v>
      </c>
      <c r="J479" s="10" t="e">
        <f t="shared" si="58"/>
        <v>#DIV/0!</v>
      </c>
      <c r="K479" s="10" t="e">
        <f t="shared" si="59"/>
        <v>#DIV/0!</v>
      </c>
      <c r="L479" s="10">
        <f t="shared" si="60"/>
        <v>0</v>
      </c>
      <c r="M479" s="10" t="e">
        <f t="shared" si="61"/>
        <v>#DIV/0!</v>
      </c>
    </row>
    <row r="480" spans="1:13" ht="31.5" hidden="1">
      <c r="A480" s="74"/>
      <c r="B480" s="74"/>
      <c r="C480" s="53" t="s">
        <v>83</v>
      </c>
      <c r="D480" s="14" t="s">
        <v>84</v>
      </c>
      <c r="E480" s="25">
        <f t="shared" si="62"/>
        <v>877.4</v>
      </c>
      <c r="F480" s="25">
        <f t="shared" si="62"/>
        <v>3553.3</v>
      </c>
      <c r="G480" s="25">
        <f t="shared" si="62"/>
        <v>746.2</v>
      </c>
      <c r="H480" s="25">
        <f t="shared" si="62"/>
        <v>965</v>
      </c>
      <c r="I480" s="10">
        <f t="shared" si="57"/>
        <v>218.79999999999995</v>
      </c>
      <c r="J480" s="10">
        <f t="shared" si="58"/>
        <v>129.32189761458054</v>
      </c>
      <c r="K480" s="10">
        <f t="shared" si="59"/>
        <v>27.157853263163815</v>
      </c>
      <c r="L480" s="10">
        <f t="shared" si="60"/>
        <v>87.60000000000002</v>
      </c>
      <c r="M480" s="10">
        <f t="shared" si="61"/>
        <v>109.9840437656713</v>
      </c>
    </row>
    <row r="481" spans="1:13" ht="31.5" hidden="1">
      <c r="A481" s="74"/>
      <c r="B481" s="74"/>
      <c r="C481" s="53" t="s">
        <v>175</v>
      </c>
      <c r="D481" s="14" t="s">
        <v>176</v>
      </c>
      <c r="E481" s="25">
        <f t="shared" si="62"/>
        <v>180.9</v>
      </c>
      <c r="F481" s="25">
        <f t="shared" si="62"/>
        <v>729</v>
      </c>
      <c r="G481" s="25">
        <f t="shared" si="62"/>
        <v>207.8</v>
      </c>
      <c r="H481" s="25">
        <f t="shared" si="62"/>
        <v>208.8</v>
      </c>
      <c r="I481" s="10">
        <f t="shared" si="57"/>
        <v>1</v>
      </c>
      <c r="J481" s="10">
        <f t="shared" si="58"/>
        <v>100.48123195380174</v>
      </c>
      <c r="K481" s="10">
        <f t="shared" si="59"/>
        <v>28.641975308641975</v>
      </c>
      <c r="L481" s="10">
        <f t="shared" si="60"/>
        <v>27.900000000000006</v>
      </c>
      <c r="M481" s="10">
        <f t="shared" si="61"/>
        <v>115.42288557213931</v>
      </c>
    </row>
    <row r="482" spans="1:13" ht="31.5" hidden="1">
      <c r="A482" s="74"/>
      <c r="B482" s="74"/>
      <c r="C482" s="53" t="s">
        <v>85</v>
      </c>
      <c r="D482" s="14" t="s">
        <v>86</v>
      </c>
      <c r="E482" s="25">
        <f t="shared" si="62"/>
        <v>0</v>
      </c>
      <c r="F482" s="25">
        <f t="shared" si="62"/>
        <v>0</v>
      </c>
      <c r="G482" s="25">
        <f t="shared" si="62"/>
        <v>0</v>
      </c>
      <c r="H482" s="25">
        <f t="shared" si="62"/>
        <v>0</v>
      </c>
      <c r="I482" s="10">
        <f t="shared" si="57"/>
        <v>0</v>
      </c>
      <c r="J482" s="10" t="e">
        <f t="shared" si="58"/>
        <v>#DIV/0!</v>
      </c>
      <c r="K482" s="10" t="e">
        <f t="shared" si="59"/>
        <v>#DIV/0!</v>
      </c>
      <c r="L482" s="10">
        <f t="shared" si="60"/>
        <v>0</v>
      </c>
      <c r="M482" s="10" t="e">
        <f t="shared" si="61"/>
        <v>#DIV/0!</v>
      </c>
    </row>
    <row r="483" spans="1:13" ht="31.5" hidden="1">
      <c r="A483" s="74"/>
      <c r="B483" s="74"/>
      <c r="C483" s="53" t="s">
        <v>87</v>
      </c>
      <c r="D483" s="14" t="s">
        <v>88</v>
      </c>
      <c r="E483" s="25">
        <f t="shared" si="62"/>
        <v>0</v>
      </c>
      <c r="F483" s="25">
        <f t="shared" si="62"/>
        <v>0</v>
      </c>
      <c r="G483" s="25">
        <f t="shared" si="62"/>
        <v>0</v>
      </c>
      <c r="H483" s="25">
        <f t="shared" si="62"/>
        <v>0</v>
      </c>
      <c r="I483" s="10">
        <f t="shared" si="57"/>
        <v>0</v>
      </c>
      <c r="J483" s="10" t="e">
        <f t="shared" si="58"/>
        <v>#DIV/0!</v>
      </c>
      <c r="K483" s="10" t="e">
        <f t="shared" si="59"/>
        <v>#DIV/0!</v>
      </c>
      <c r="L483" s="10">
        <f t="shared" si="60"/>
        <v>0</v>
      </c>
      <c r="M483" s="10" t="e">
        <f t="shared" si="61"/>
        <v>#DIV/0!</v>
      </c>
    </row>
    <row r="484" spans="1:13" ht="63" hidden="1">
      <c r="A484" s="74"/>
      <c r="B484" s="74"/>
      <c r="C484" s="53" t="s">
        <v>156</v>
      </c>
      <c r="D484" s="14" t="s">
        <v>157</v>
      </c>
      <c r="E484" s="25">
        <f t="shared" si="62"/>
        <v>4117.6</v>
      </c>
      <c r="F484" s="25">
        <f t="shared" si="62"/>
        <v>9124</v>
      </c>
      <c r="G484" s="25">
        <f t="shared" si="62"/>
        <v>2520</v>
      </c>
      <c r="H484" s="25">
        <f t="shared" si="62"/>
        <v>3197.3</v>
      </c>
      <c r="I484" s="10">
        <f t="shared" si="57"/>
        <v>677.3000000000002</v>
      </c>
      <c r="J484" s="10">
        <f t="shared" si="58"/>
        <v>126.87698412698414</v>
      </c>
      <c r="K484" s="10">
        <f t="shared" si="59"/>
        <v>35.042744410346344</v>
      </c>
      <c r="L484" s="10">
        <f t="shared" si="60"/>
        <v>-920.3000000000002</v>
      </c>
      <c r="M484" s="10">
        <f t="shared" si="61"/>
        <v>77.64960170973382</v>
      </c>
    </row>
    <row r="485" spans="1:13" ht="31.5" hidden="1">
      <c r="A485" s="74"/>
      <c r="B485" s="74"/>
      <c r="C485" s="53" t="s">
        <v>128</v>
      </c>
      <c r="D485" s="14" t="s">
        <v>129</v>
      </c>
      <c r="E485" s="25">
        <f t="shared" si="62"/>
        <v>18888</v>
      </c>
      <c r="F485" s="25">
        <f t="shared" si="62"/>
        <v>80638.8</v>
      </c>
      <c r="G485" s="25">
        <f t="shared" si="62"/>
        <v>21202.1</v>
      </c>
      <c r="H485" s="25">
        <f t="shared" si="62"/>
        <v>20137</v>
      </c>
      <c r="I485" s="10">
        <f t="shared" si="57"/>
        <v>-1065.0999999999985</v>
      </c>
      <c r="J485" s="10">
        <f t="shared" si="58"/>
        <v>94.97644101291853</v>
      </c>
      <c r="K485" s="10">
        <f t="shared" si="59"/>
        <v>24.971849779510606</v>
      </c>
      <c r="L485" s="10">
        <f t="shared" si="60"/>
        <v>1249</v>
      </c>
      <c r="M485" s="10">
        <f t="shared" si="61"/>
        <v>106.6126641253706</v>
      </c>
    </row>
    <row r="486" spans="1:13" ht="47.25" hidden="1">
      <c r="A486" s="74"/>
      <c r="B486" s="74"/>
      <c r="C486" s="53" t="s">
        <v>54</v>
      </c>
      <c r="D486" s="37" t="s">
        <v>55</v>
      </c>
      <c r="E486" s="25">
        <f t="shared" si="62"/>
        <v>0</v>
      </c>
      <c r="F486" s="25">
        <f t="shared" si="62"/>
        <v>0</v>
      </c>
      <c r="G486" s="25">
        <f t="shared" si="62"/>
        <v>0</v>
      </c>
      <c r="H486" s="25">
        <f t="shared" si="62"/>
        <v>146.3</v>
      </c>
      <c r="I486" s="10">
        <f t="shared" si="57"/>
        <v>146.3</v>
      </c>
      <c r="J486" s="10" t="e">
        <f t="shared" si="58"/>
        <v>#DIV/0!</v>
      </c>
      <c r="K486" s="10" t="e">
        <f t="shared" si="59"/>
        <v>#DIV/0!</v>
      </c>
      <c r="L486" s="10">
        <f t="shared" si="60"/>
        <v>146.3</v>
      </c>
      <c r="M486" s="10" t="e">
        <f t="shared" si="61"/>
        <v>#DIV/0!</v>
      </c>
    </row>
    <row r="487" spans="1:13" ht="63" hidden="1">
      <c r="A487" s="74"/>
      <c r="B487" s="74"/>
      <c r="C487" s="54" t="s">
        <v>65</v>
      </c>
      <c r="D487" s="37" t="s">
        <v>66</v>
      </c>
      <c r="E487" s="25">
        <f t="shared" si="62"/>
        <v>10</v>
      </c>
      <c r="F487" s="25">
        <f t="shared" si="62"/>
        <v>30</v>
      </c>
      <c r="G487" s="25">
        <f t="shared" si="62"/>
        <v>0</v>
      </c>
      <c r="H487" s="25">
        <f t="shared" si="62"/>
        <v>73</v>
      </c>
      <c r="I487" s="10">
        <f t="shared" si="57"/>
        <v>73</v>
      </c>
      <c r="J487" s="10" t="e">
        <f t="shared" si="58"/>
        <v>#DIV/0!</v>
      </c>
      <c r="K487" s="10">
        <f t="shared" si="59"/>
        <v>243.33333333333331</v>
      </c>
      <c r="L487" s="10">
        <f t="shared" si="60"/>
        <v>63</v>
      </c>
      <c r="M487" s="10">
        <f t="shared" si="61"/>
        <v>730</v>
      </c>
    </row>
    <row r="488" spans="1:13" ht="47.25" hidden="1">
      <c r="A488" s="74"/>
      <c r="B488" s="74"/>
      <c r="C488" s="53" t="s">
        <v>32</v>
      </c>
      <c r="D488" s="14" t="s">
        <v>33</v>
      </c>
      <c r="E488" s="25">
        <f t="shared" si="62"/>
        <v>13409.2</v>
      </c>
      <c r="F488" s="25">
        <f t="shared" si="62"/>
        <v>35577.6</v>
      </c>
      <c r="G488" s="25">
        <f t="shared" si="62"/>
        <v>9449</v>
      </c>
      <c r="H488" s="25">
        <f t="shared" si="62"/>
        <v>17437.1</v>
      </c>
      <c r="I488" s="10">
        <f t="shared" si="57"/>
        <v>7988.0999999999985</v>
      </c>
      <c r="J488" s="10">
        <f t="shared" si="58"/>
        <v>184.53910466716053</v>
      </c>
      <c r="K488" s="10">
        <f t="shared" si="59"/>
        <v>49.01145664687893</v>
      </c>
      <c r="L488" s="10">
        <f t="shared" si="60"/>
        <v>4027.899999999998</v>
      </c>
      <c r="M488" s="10">
        <f t="shared" si="61"/>
        <v>130.03833189153713</v>
      </c>
    </row>
    <row r="489" spans="1:13" ht="15.75">
      <c r="A489" s="74"/>
      <c r="B489" s="74"/>
      <c r="C489" s="54" t="s">
        <v>34</v>
      </c>
      <c r="D489" s="13" t="s">
        <v>35</v>
      </c>
      <c r="E489" s="25">
        <f t="shared" si="62"/>
        <v>14217.800000000001</v>
      </c>
      <c r="F489" s="25">
        <f t="shared" si="62"/>
        <v>0</v>
      </c>
      <c r="G489" s="25">
        <f t="shared" si="62"/>
        <v>0</v>
      </c>
      <c r="H489" s="25">
        <f t="shared" si="62"/>
        <v>-329.49999999999994</v>
      </c>
      <c r="I489" s="10">
        <f t="shared" si="57"/>
        <v>-329.49999999999994</v>
      </c>
      <c r="J489" s="10"/>
      <c r="K489" s="10"/>
      <c r="L489" s="10">
        <f t="shared" si="60"/>
        <v>-14547.300000000001</v>
      </c>
      <c r="M489" s="10">
        <f t="shared" si="61"/>
        <v>-2.317517478090843</v>
      </c>
    </row>
    <row r="490" spans="1:13" ht="15.75">
      <c r="A490" s="74"/>
      <c r="B490" s="74"/>
      <c r="C490" s="54" t="s">
        <v>36</v>
      </c>
      <c r="D490" s="13" t="s">
        <v>163</v>
      </c>
      <c r="E490" s="25">
        <f t="shared" si="62"/>
        <v>81473.20000000001</v>
      </c>
      <c r="F490" s="25">
        <f t="shared" si="62"/>
        <v>145247.8</v>
      </c>
      <c r="G490" s="25">
        <f t="shared" si="62"/>
        <v>47848.6</v>
      </c>
      <c r="H490" s="25">
        <f t="shared" si="62"/>
        <v>16616.6</v>
      </c>
      <c r="I490" s="10">
        <f t="shared" si="57"/>
        <v>-31232</v>
      </c>
      <c r="J490" s="10">
        <f t="shared" si="58"/>
        <v>34.72745284083547</v>
      </c>
      <c r="K490" s="10">
        <f t="shared" si="59"/>
        <v>11.440173276290587</v>
      </c>
      <c r="L490" s="10">
        <f t="shared" si="60"/>
        <v>-64856.60000000001</v>
      </c>
      <c r="M490" s="10">
        <f t="shared" si="61"/>
        <v>20.395172891208393</v>
      </c>
    </row>
    <row r="491" spans="1:13" s="20" customFormat="1" ht="15.75">
      <c r="A491" s="74"/>
      <c r="B491" s="74"/>
      <c r="C491" s="56"/>
      <c r="D491" s="18" t="s">
        <v>183</v>
      </c>
      <c r="E491" s="26">
        <f>E440+E455</f>
        <v>5077230.6</v>
      </c>
      <c r="F491" s="26">
        <f>F440+F455</f>
        <v>17414833.8</v>
      </c>
      <c r="G491" s="26">
        <f>G440+G455</f>
        <v>5209964.600000001</v>
      </c>
      <c r="H491" s="26">
        <f>H440+H455</f>
        <v>5287900.3</v>
      </c>
      <c r="I491" s="19">
        <f t="shared" si="57"/>
        <v>77935.69999999925</v>
      </c>
      <c r="J491" s="19">
        <f t="shared" si="58"/>
        <v>101.49589692029768</v>
      </c>
      <c r="K491" s="19">
        <f t="shared" si="59"/>
        <v>30.364345481149524</v>
      </c>
      <c r="L491" s="19">
        <f t="shared" si="60"/>
        <v>210669.7000000002</v>
      </c>
      <c r="M491" s="19">
        <f t="shared" si="61"/>
        <v>104.14930336234876</v>
      </c>
    </row>
    <row r="492" spans="1:13" s="20" customFormat="1" ht="31.5">
      <c r="A492" s="74"/>
      <c r="B492" s="74"/>
      <c r="C492" s="56"/>
      <c r="D492" s="18" t="s">
        <v>198</v>
      </c>
      <c r="E492" s="26">
        <f>E493-E500</f>
        <v>1133619.9999999998</v>
      </c>
      <c r="F492" s="26">
        <f>F493-F500</f>
        <v>5203527.9</v>
      </c>
      <c r="G492" s="26">
        <f>G493-G500</f>
        <v>1033493.6999999998</v>
      </c>
      <c r="H492" s="26">
        <f>H493-H500</f>
        <v>1194671.1</v>
      </c>
      <c r="I492" s="19">
        <f t="shared" si="57"/>
        <v>161177.40000000026</v>
      </c>
      <c r="J492" s="19">
        <f t="shared" si="58"/>
        <v>115.59539259890992</v>
      </c>
      <c r="K492" s="19">
        <f t="shared" si="59"/>
        <v>22.958867963406135</v>
      </c>
      <c r="L492" s="19">
        <f t="shared" si="60"/>
        <v>61051.100000000326</v>
      </c>
      <c r="M492" s="19">
        <f t="shared" si="61"/>
        <v>105.38549955011382</v>
      </c>
    </row>
    <row r="493" spans="1:13" s="20" customFormat="1" ht="31.5">
      <c r="A493" s="74"/>
      <c r="B493" s="74"/>
      <c r="C493" s="56" t="s">
        <v>199</v>
      </c>
      <c r="D493" s="18" t="s">
        <v>200</v>
      </c>
      <c r="E493" s="26">
        <f>SUM(E494:E500)</f>
        <v>997163.7999999998</v>
      </c>
      <c r="F493" s="26">
        <f>SUM(F494:F500)</f>
        <v>5203527.9</v>
      </c>
      <c r="G493" s="26">
        <f>SUM(G494:G500)</f>
        <v>1033493.6999999998</v>
      </c>
      <c r="H493" s="26">
        <f>SUM(H494:H500)</f>
        <v>1074558.4000000001</v>
      </c>
      <c r="I493" s="19">
        <f t="shared" si="57"/>
        <v>41064.7000000003</v>
      </c>
      <c r="J493" s="19">
        <f t="shared" si="58"/>
        <v>103.97338658184374</v>
      </c>
      <c r="K493" s="19">
        <f t="shared" si="59"/>
        <v>20.65057439203891</v>
      </c>
      <c r="L493" s="19">
        <f t="shared" si="60"/>
        <v>77394.60000000033</v>
      </c>
      <c r="M493" s="19">
        <f t="shared" si="61"/>
        <v>107.76147308997783</v>
      </c>
    </row>
    <row r="494" spans="1:13" ht="31.5" hidden="1">
      <c r="A494" s="74"/>
      <c r="B494" s="74"/>
      <c r="C494" s="54" t="s">
        <v>56</v>
      </c>
      <c r="D494" s="13" t="s">
        <v>57</v>
      </c>
      <c r="E494" s="25">
        <f aca="true" t="shared" si="63" ref="E494:H499">SUMIF($C$6:$C$423,$C494,E$6:E$423)</f>
        <v>0</v>
      </c>
      <c r="F494" s="25">
        <f t="shared" si="63"/>
        <v>0</v>
      </c>
      <c r="G494" s="25">
        <f t="shared" si="63"/>
        <v>0</v>
      </c>
      <c r="H494" s="25">
        <f t="shared" si="63"/>
        <v>0</v>
      </c>
      <c r="I494" s="10">
        <f t="shared" si="57"/>
        <v>0</v>
      </c>
      <c r="J494" s="10" t="e">
        <f t="shared" si="58"/>
        <v>#DIV/0!</v>
      </c>
      <c r="K494" s="10" t="e">
        <f t="shared" si="59"/>
        <v>#DIV/0!</v>
      </c>
      <c r="L494" s="10">
        <f t="shared" si="60"/>
        <v>0</v>
      </c>
      <c r="M494" s="10" t="e">
        <f t="shared" si="61"/>
        <v>#DIV/0!</v>
      </c>
    </row>
    <row r="495" spans="1:13" ht="15.75">
      <c r="A495" s="74"/>
      <c r="B495" s="74"/>
      <c r="C495" s="54" t="s">
        <v>39</v>
      </c>
      <c r="D495" s="13" t="s">
        <v>201</v>
      </c>
      <c r="E495" s="25">
        <f t="shared" si="63"/>
        <v>86372.6</v>
      </c>
      <c r="F495" s="25">
        <f t="shared" si="63"/>
        <v>2491492.2</v>
      </c>
      <c r="G495" s="25">
        <f t="shared" si="63"/>
        <v>114969.70000000001</v>
      </c>
      <c r="H495" s="25">
        <f t="shared" si="63"/>
        <v>81649</v>
      </c>
      <c r="I495" s="10">
        <f t="shared" si="57"/>
        <v>-33320.70000000001</v>
      </c>
      <c r="J495" s="10">
        <f t="shared" si="58"/>
        <v>71.01784209230779</v>
      </c>
      <c r="K495" s="10">
        <f t="shared" si="59"/>
        <v>3.27711240677374</v>
      </c>
      <c r="L495" s="10">
        <f t="shared" si="60"/>
        <v>-4723.600000000006</v>
      </c>
      <c r="M495" s="10">
        <f t="shared" si="61"/>
        <v>94.53113603156555</v>
      </c>
    </row>
    <row r="496" spans="1:13" ht="15.75">
      <c r="A496" s="74"/>
      <c r="B496" s="74"/>
      <c r="C496" s="54" t="s">
        <v>41</v>
      </c>
      <c r="D496" s="13" t="s">
        <v>91</v>
      </c>
      <c r="E496" s="25">
        <f t="shared" si="63"/>
        <v>981011.6999999998</v>
      </c>
      <c r="F496" s="25">
        <f t="shared" si="63"/>
        <v>2475278.4000000004</v>
      </c>
      <c r="G496" s="25">
        <f t="shared" si="63"/>
        <v>842030.3999999998</v>
      </c>
      <c r="H496" s="25">
        <f t="shared" si="63"/>
        <v>1064839.6</v>
      </c>
      <c r="I496" s="10">
        <f t="shared" si="57"/>
        <v>222809.2000000003</v>
      </c>
      <c r="J496" s="10">
        <f t="shared" si="58"/>
        <v>126.46094487799971</v>
      </c>
      <c r="K496" s="10">
        <f t="shared" si="59"/>
        <v>43.01898323841068</v>
      </c>
      <c r="L496" s="10">
        <f t="shared" si="60"/>
        <v>83827.90000000026</v>
      </c>
      <c r="M496" s="10">
        <f t="shared" si="61"/>
        <v>108.54504589496743</v>
      </c>
    </row>
    <row r="497" spans="1:13" ht="15.75">
      <c r="A497" s="74"/>
      <c r="B497" s="74"/>
      <c r="C497" s="54" t="s">
        <v>59</v>
      </c>
      <c r="D497" s="14" t="s">
        <v>60</v>
      </c>
      <c r="E497" s="25">
        <f t="shared" si="63"/>
        <v>66235.7</v>
      </c>
      <c r="F497" s="25">
        <f t="shared" si="63"/>
        <v>236757.3</v>
      </c>
      <c r="G497" s="25">
        <f t="shared" si="63"/>
        <v>76493.6</v>
      </c>
      <c r="H497" s="25">
        <f t="shared" si="63"/>
        <v>48182.5</v>
      </c>
      <c r="I497" s="10">
        <f t="shared" si="57"/>
        <v>-28311.100000000006</v>
      </c>
      <c r="J497" s="10">
        <f t="shared" si="58"/>
        <v>62.988929792819256</v>
      </c>
      <c r="K497" s="10">
        <f t="shared" si="59"/>
        <v>20.351009240264187</v>
      </c>
      <c r="L497" s="10">
        <f t="shared" si="60"/>
        <v>-18053.199999999997</v>
      </c>
      <c r="M497" s="10">
        <f t="shared" si="61"/>
        <v>72.74400361134555</v>
      </c>
    </row>
    <row r="498" spans="1:13" ht="31.5" hidden="1">
      <c r="A498" s="74"/>
      <c r="B498" s="74"/>
      <c r="C498" s="54" t="s">
        <v>202</v>
      </c>
      <c r="D498" s="12" t="s">
        <v>203</v>
      </c>
      <c r="E498" s="25">
        <f t="shared" si="63"/>
        <v>0</v>
      </c>
      <c r="F498" s="25">
        <f t="shared" si="63"/>
        <v>0</v>
      </c>
      <c r="G498" s="25">
        <f t="shared" si="63"/>
        <v>0</v>
      </c>
      <c r="H498" s="25">
        <f t="shared" si="63"/>
        <v>0</v>
      </c>
      <c r="I498" s="10">
        <f>H498-G498</f>
        <v>0</v>
      </c>
      <c r="J498" s="10" t="e">
        <f>H498/G498*100</f>
        <v>#DIV/0!</v>
      </c>
      <c r="K498" s="10" t="e">
        <f>H498/F498*100</f>
        <v>#DIV/0!</v>
      </c>
      <c r="L498" s="10">
        <f>H498-E498</f>
        <v>0</v>
      </c>
      <c r="M498" s="10" t="e">
        <f>H498/E498*100</f>
        <v>#DIV/0!</v>
      </c>
    </row>
    <row r="499" spans="1:13" ht="15.75" hidden="1">
      <c r="A499" s="74"/>
      <c r="B499" s="74"/>
      <c r="C499" s="54" t="s">
        <v>70</v>
      </c>
      <c r="D499" s="13" t="s">
        <v>71</v>
      </c>
      <c r="E499" s="25">
        <f t="shared" si="63"/>
        <v>0</v>
      </c>
      <c r="F499" s="25">
        <f t="shared" si="63"/>
        <v>0</v>
      </c>
      <c r="G499" s="25">
        <f t="shared" si="63"/>
        <v>0</v>
      </c>
      <c r="H499" s="25">
        <f t="shared" si="63"/>
        <v>0</v>
      </c>
      <c r="I499" s="10">
        <f>H499-G499</f>
        <v>0</v>
      </c>
      <c r="J499" s="10" t="e">
        <f>H499/G499*100</f>
        <v>#DIV/0!</v>
      </c>
      <c r="K499" s="10" t="e">
        <f>H499/F499*100</f>
        <v>#DIV/0!</v>
      </c>
      <c r="L499" s="10">
        <f>H499-E499</f>
        <v>0</v>
      </c>
      <c r="M499" s="10" t="e">
        <f>H499/E499*100</f>
        <v>#DIV/0!</v>
      </c>
    </row>
    <row r="500" spans="1:13" ht="15.75">
      <c r="A500" s="74"/>
      <c r="B500" s="74"/>
      <c r="C500" s="54" t="s">
        <v>43</v>
      </c>
      <c r="D500" s="13" t="s">
        <v>38</v>
      </c>
      <c r="E500" s="25">
        <f>SUMIF($C$6:$C$423,$C500,E$6:E$423)</f>
        <v>-136456.2</v>
      </c>
      <c r="F500" s="25"/>
      <c r="G500" s="25"/>
      <c r="H500" s="25">
        <f>SUMIF($C$6:$C$423,$C500,H$6:H$423)</f>
        <v>-120112.7</v>
      </c>
      <c r="I500" s="10">
        <f>H500-G500</f>
        <v>-120112.7</v>
      </c>
      <c r="J500" s="10"/>
      <c r="K500" s="10"/>
      <c r="L500" s="10">
        <f>H500-E500</f>
        <v>16343.500000000015</v>
      </c>
      <c r="M500" s="10">
        <f>H500/E500*100</f>
        <v>88.02289672437016</v>
      </c>
    </row>
    <row r="501" spans="1:13" s="20" customFormat="1" ht="15.75">
      <c r="A501" s="74"/>
      <c r="B501" s="74"/>
      <c r="C501" s="55"/>
      <c r="D501" s="31" t="s">
        <v>204</v>
      </c>
      <c r="E501" s="26">
        <f>E502-E500</f>
        <v>6210850.6</v>
      </c>
      <c r="F501" s="26">
        <f>F502-F500</f>
        <v>22618361.700000003</v>
      </c>
      <c r="G501" s="26">
        <f>G502-G500</f>
        <v>6243458.300000001</v>
      </c>
      <c r="H501" s="26">
        <f>H502-H500</f>
        <v>6482571.4</v>
      </c>
      <c r="I501" s="19">
        <f t="shared" si="41"/>
        <v>239113.09999999963</v>
      </c>
      <c r="J501" s="19">
        <f t="shared" si="42"/>
        <v>103.82981816343676</v>
      </c>
      <c r="K501" s="19">
        <f t="shared" si="43"/>
        <v>28.660658477311372</v>
      </c>
      <c r="L501" s="19">
        <f t="shared" si="44"/>
        <v>271720.80000000075</v>
      </c>
      <c r="M501" s="19">
        <f t="shared" si="45"/>
        <v>104.37493698528186</v>
      </c>
    </row>
    <row r="502" spans="1:13" s="20" customFormat="1" ht="15.75">
      <c r="A502" s="74"/>
      <c r="B502" s="74"/>
      <c r="C502" s="55"/>
      <c r="D502" s="31" t="s">
        <v>208</v>
      </c>
      <c r="E502" s="26">
        <f>E491+E493</f>
        <v>6074394.399999999</v>
      </c>
      <c r="F502" s="26">
        <f>F491+F493</f>
        <v>22618361.700000003</v>
      </c>
      <c r="G502" s="26">
        <f>G491+G493</f>
        <v>6243458.300000001</v>
      </c>
      <c r="H502" s="26">
        <f>H491+H493</f>
        <v>6362458.7</v>
      </c>
      <c r="I502" s="19">
        <f t="shared" si="41"/>
        <v>119000.39999999944</v>
      </c>
      <c r="J502" s="19">
        <f t="shared" si="42"/>
        <v>101.90600135825363</v>
      </c>
      <c r="K502" s="19">
        <f t="shared" si="43"/>
        <v>28.12961780516579</v>
      </c>
      <c r="L502" s="19">
        <f t="shared" si="44"/>
        <v>288064.30000000075</v>
      </c>
      <c r="M502" s="19">
        <f t="shared" si="45"/>
        <v>104.74227192096714</v>
      </c>
    </row>
    <row r="503" spans="1:13" s="20" customFormat="1" ht="31.5" hidden="1">
      <c r="A503" s="38"/>
      <c r="B503" s="38"/>
      <c r="C503" s="56"/>
      <c r="D503" s="18" t="s">
        <v>185</v>
      </c>
      <c r="E503" s="32">
        <f>E504</f>
        <v>0</v>
      </c>
      <c r="F503" s="32">
        <f>F504</f>
        <v>0</v>
      </c>
      <c r="G503" s="32">
        <f>G504</f>
        <v>0</v>
      </c>
      <c r="H503" s="32">
        <f>H504</f>
        <v>0</v>
      </c>
      <c r="I503" s="19">
        <f t="shared" si="41"/>
        <v>0</v>
      </c>
      <c r="J503" s="19" t="e">
        <f t="shared" si="42"/>
        <v>#DIV/0!</v>
      </c>
      <c r="K503" s="19" t="e">
        <f t="shared" si="43"/>
        <v>#DIV/0!</v>
      </c>
      <c r="L503" s="19">
        <f t="shared" si="44"/>
        <v>0</v>
      </c>
      <c r="M503" s="19" t="e">
        <f t="shared" si="45"/>
        <v>#DIV/0!</v>
      </c>
    </row>
    <row r="504" spans="1:13" ht="31.5" hidden="1">
      <c r="A504" s="27"/>
      <c r="B504" s="27"/>
      <c r="C504" s="53" t="s">
        <v>186</v>
      </c>
      <c r="D504" s="14" t="s">
        <v>187</v>
      </c>
      <c r="E504" s="25">
        <f>SUMIF($C$6:$C$431,$C504,E$6:E$431)</f>
        <v>0</v>
      </c>
      <c r="F504" s="28">
        <f>F431</f>
        <v>0</v>
      </c>
      <c r="G504" s="28">
        <f>G431</f>
        <v>0</v>
      </c>
      <c r="H504" s="25">
        <f>SUMIF($C$6:$C$431,$C504,H$6:H$431)</f>
        <v>0</v>
      </c>
      <c r="I504" s="10">
        <f>H504-G504</f>
        <v>0</v>
      </c>
      <c r="J504" s="10" t="e">
        <f>H504/G504*100</f>
        <v>#DIV/0!</v>
      </c>
      <c r="K504" s="10" t="e">
        <f>H504/F504*100</f>
        <v>#DIV/0!</v>
      </c>
      <c r="L504" s="10">
        <f>H504-E504</f>
        <v>0</v>
      </c>
      <c r="M504" s="10" t="e">
        <f>H504/E504*100</f>
        <v>#DIV/0!</v>
      </c>
    </row>
    <row r="505" spans="1:11" ht="15.75">
      <c r="A505" s="33"/>
      <c r="B505" s="33"/>
      <c r="C505" s="60"/>
      <c r="D505" s="5"/>
      <c r="E505" s="39"/>
      <c r="F505" s="39"/>
      <c r="G505" s="39"/>
      <c r="H505" s="34"/>
      <c r="I505" s="40"/>
      <c r="J505" s="8"/>
      <c r="K505" s="8"/>
    </row>
    <row r="506" spans="1:11" ht="15.75">
      <c r="A506" s="33"/>
      <c r="B506" s="33"/>
      <c r="C506" s="60"/>
      <c r="D506" s="5"/>
      <c r="E506" s="39"/>
      <c r="F506" s="39"/>
      <c r="G506" s="39"/>
      <c r="H506" s="34"/>
      <c r="I506" s="40"/>
      <c r="J506" s="8"/>
      <c r="K506" s="8"/>
    </row>
    <row r="507" spans="1:11" ht="15.75">
      <c r="A507" s="33"/>
      <c r="B507" s="33"/>
      <c r="C507" s="60"/>
      <c r="D507" s="5"/>
      <c r="E507" s="39"/>
      <c r="F507" s="39"/>
      <c r="G507" s="39"/>
      <c r="H507" s="34"/>
      <c r="I507" s="40"/>
      <c r="J507" s="8"/>
      <c r="K507" s="8"/>
    </row>
    <row r="508" spans="1:9" ht="15.75">
      <c r="A508" s="41"/>
      <c r="B508" s="42"/>
      <c r="C508" s="61"/>
      <c r="D508" s="43"/>
      <c r="E508" s="44"/>
      <c r="F508" s="44"/>
      <c r="G508" s="44"/>
      <c r="H508" s="44"/>
      <c r="I508" s="45"/>
    </row>
    <row r="509" spans="1:9" ht="15.75">
      <c r="A509" s="41"/>
      <c r="B509" s="42"/>
      <c r="C509" s="61"/>
      <c r="D509" s="43"/>
      <c r="E509" s="44"/>
      <c r="F509" s="44"/>
      <c r="G509" s="44"/>
      <c r="H509" s="44"/>
      <c r="I509" s="45"/>
    </row>
    <row r="510" spans="1:9" ht="15.75">
      <c r="A510" s="41"/>
      <c r="B510" s="42"/>
      <c r="C510" s="61"/>
      <c r="D510" s="43"/>
      <c r="E510" s="44"/>
      <c r="F510" s="44"/>
      <c r="G510" s="44"/>
      <c r="H510" s="44"/>
      <c r="I510" s="45"/>
    </row>
    <row r="511" spans="1:9" ht="15.75">
      <c r="A511" s="41"/>
      <c r="B511" s="42"/>
      <c r="C511" s="61"/>
      <c r="D511" s="43"/>
      <c r="E511" s="44"/>
      <c r="F511" s="44"/>
      <c r="G511" s="44"/>
      <c r="H511" s="44"/>
      <c r="I511" s="45"/>
    </row>
    <row r="512" spans="1:9" ht="15.75">
      <c r="A512" s="41"/>
      <c r="B512" s="42"/>
      <c r="C512" s="61"/>
      <c r="D512" s="43"/>
      <c r="E512" s="44"/>
      <c r="F512" s="44"/>
      <c r="G512" s="44"/>
      <c r="H512" s="44"/>
      <c r="I512" s="45"/>
    </row>
    <row r="513" spans="1:8" ht="15.75">
      <c r="A513" s="46"/>
      <c r="B513" s="42"/>
      <c r="C513" s="61"/>
      <c r="D513" s="43"/>
      <c r="E513" s="44"/>
      <c r="F513" s="44"/>
      <c r="G513" s="44"/>
      <c r="H513" s="44"/>
    </row>
    <row r="514" spans="1:8" ht="15.75">
      <c r="A514" s="46"/>
      <c r="B514" s="42"/>
      <c r="C514" s="61"/>
      <c r="D514" s="43"/>
      <c r="E514" s="44"/>
      <c r="F514" s="44"/>
      <c r="G514" s="44"/>
      <c r="H514" s="44"/>
    </row>
    <row r="515" spans="1:8" ht="15.75">
      <c r="A515" s="46"/>
      <c r="B515" s="42"/>
      <c r="C515" s="61"/>
      <c r="D515" s="43"/>
      <c r="E515" s="44"/>
      <c r="F515" s="44"/>
      <c r="G515" s="44"/>
      <c r="H515" s="44"/>
    </row>
    <row r="516" spans="1:8" ht="15.75">
      <c r="A516" s="46"/>
      <c r="B516" s="42"/>
      <c r="C516" s="61"/>
      <c r="D516" s="43"/>
      <c r="E516" s="44"/>
      <c r="F516" s="44"/>
      <c r="G516" s="44"/>
      <c r="H516" s="44"/>
    </row>
    <row r="517" spans="1:8" ht="15.75">
      <c r="A517" s="46"/>
      <c r="B517" s="42"/>
      <c r="C517" s="61"/>
      <c r="D517" s="43"/>
      <c r="E517" s="44"/>
      <c r="F517" s="44"/>
      <c r="G517" s="44"/>
      <c r="H517" s="44"/>
    </row>
    <row r="518" spans="1:8" ht="15.75">
      <c r="A518" s="46"/>
      <c r="B518" s="42"/>
      <c r="C518" s="61"/>
      <c r="D518" s="43"/>
      <c r="E518" s="44"/>
      <c r="F518" s="44"/>
      <c r="G518" s="44"/>
      <c r="H518" s="44"/>
    </row>
    <row r="519" spans="1:8" ht="15.75">
      <c r="A519" s="46"/>
      <c r="B519" s="42"/>
      <c r="C519" s="61"/>
      <c r="D519" s="43"/>
      <c r="E519" s="44"/>
      <c r="F519" s="44"/>
      <c r="G519" s="44"/>
      <c r="H519" s="44"/>
    </row>
    <row r="520" spans="1:8" ht="15.75">
      <c r="A520" s="46"/>
      <c r="B520" s="42"/>
      <c r="C520" s="61"/>
      <c r="D520" s="43"/>
      <c r="E520" s="44"/>
      <c r="F520" s="44"/>
      <c r="G520" s="44"/>
      <c r="H520" s="44"/>
    </row>
    <row r="521" spans="1:8" ht="15.75">
      <c r="A521" s="46"/>
      <c r="B521" s="42"/>
      <c r="C521" s="61"/>
      <c r="D521" s="43"/>
      <c r="E521" s="44"/>
      <c r="F521" s="44"/>
      <c r="G521" s="44"/>
      <c r="H521" s="44"/>
    </row>
    <row r="522" spans="1:8" ht="15.75">
      <c r="A522" s="46"/>
      <c r="B522" s="42"/>
      <c r="C522" s="61"/>
      <c r="D522" s="43"/>
      <c r="E522" s="44"/>
      <c r="F522" s="44"/>
      <c r="G522" s="44"/>
      <c r="H522" s="44"/>
    </row>
    <row r="523" spans="1:8" ht="15.75">
      <c r="A523" s="46"/>
      <c r="B523" s="42"/>
      <c r="C523" s="61"/>
      <c r="D523" s="43"/>
      <c r="E523" s="44"/>
      <c r="F523" s="44"/>
      <c r="G523" s="44"/>
      <c r="H523" s="44"/>
    </row>
    <row r="524" spans="1:8" ht="15.75">
      <c r="A524" s="46"/>
      <c r="B524" s="42"/>
      <c r="C524" s="61"/>
      <c r="D524" s="43"/>
      <c r="E524" s="44"/>
      <c r="F524" s="44"/>
      <c r="G524" s="44"/>
      <c r="H524" s="44"/>
    </row>
    <row r="525" spans="1:8" ht="15.75">
      <c r="A525" s="46"/>
      <c r="B525" s="42"/>
      <c r="C525" s="61"/>
      <c r="D525" s="43"/>
      <c r="E525" s="44"/>
      <c r="F525" s="44"/>
      <c r="G525" s="44"/>
      <c r="H525" s="44"/>
    </row>
    <row r="526" spans="1:8" ht="15.75">
      <c r="A526" s="46"/>
      <c r="B526" s="42"/>
      <c r="C526" s="61"/>
      <c r="D526" s="43"/>
      <c r="E526" s="44"/>
      <c r="F526" s="44"/>
      <c r="G526" s="44"/>
      <c r="H526" s="44"/>
    </row>
    <row r="527" spans="1:8" ht="15.75">
      <c r="A527" s="46"/>
      <c r="B527" s="42"/>
      <c r="C527" s="61"/>
      <c r="D527" s="43"/>
      <c r="E527" s="44"/>
      <c r="F527" s="44"/>
      <c r="G527" s="44"/>
      <c r="H527" s="44"/>
    </row>
    <row r="528" spans="1:8" ht="15.75">
      <c r="A528" s="46"/>
      <c r="B528" s="42"/>
      <c r="C528" s="61"/>
      <c r="D528" s="43"/>
      <c r="E528" s="44"/>
      <c r="F528" s="44"/>
      <c r="G528" s="44"/>
      <c r="H528" s="44"/>
    </row>
    <row r="529" spans="1:8" ht="15.75">
      <c r="A529" s="46"/>
      <c r="B529" s="42"/>
      <c r="C529" s="61"/>
      <c r="D529" s="43"/>
      <c r="E529" s="44"/>
      <c r="F529" s="44"/>
      <c r="G529" s="44"/>
      <c r="H529" s="44"/>
    </row>
    <row r="530" spans="1:8" ht="15.75">
      <c r="A530" s="46"/>
      <c r="B530" s="42"/>
      <c r="C530" s="61"/>
      <c r="D530" s="43"/>
      <c r="E530" s="44"/>
      <c r="F530" s="44"/>
      <c r="G530" s="44"/>
      <c r="H530" s="44"/>
    </row>
    <row r="531" spans="1:8" ht="15.75">
      <c r="A531" s="46"/>
      <c r="B531" s="42"/>
      <c r="C531" s="61"/>
      <c r="D531" s="43"/>
      <c r="E531" s="44"/>
      <c r="F531" s="44"/>
      <c r="G531" s="44"/>
      <c r="H531" s="44"/>
    </row>
    <row r="532" spans="1:8" ht="15.75">
      <c r="A532" s="46"/>
      <c r="B532" s="42"/>
      <c r="C532" s="61"/>
      <c r="D532" s="43"/>
      <c r="E532" s="44"/>
      <c r="F532" s="44"/>
      <c r="G532" s="44"/>
      <c r="H532" s="44"/>
    </row>
    <row r="533" spans="1:8" ht="15.75">
      <c r="A533" s="46"/>
      <c r="B533" s="42"/>
      <c r="C533" s="61"/>
      <c r="D533" s="43"/>
      <c r="E533" s="44"/>
      <c r="F533" s="44"/>
      <c r="G533" s="44"/>
      <c r="H533" s="44"/>
    </row>
    <row r="534" spans="1:8" ht="15.75">
      <c r="A534" s="46"/>
      <c r="B534" s="42"/>
      <c r="C534" s="61"/>
      <c r="D534" s="43"/>
      <c r="E534" s="44"/>
      <c r="F534" s="44"/>
      <c r="G534" s="44"/>
      <c r="H534" s="44"/>
    </row>
    <row r="535" spans="1:8" ht="15.75">
      <c r="A535" s="46"/>
      <c r="B535" s="42"/>
      <c r="C535" s="61"/>
      <c r="D535" s="43"/>
      <c r="E535" s="44"/>
      <c r="F535" s="44"/>
      <c r="G535" s="44"/>
      <c r="H535" s="44"/>
    </row>
    <row r="536" spans="1:8" ht="15.75">
      <c r="A536" s="46"/>
      <c r="B536" s="42"/>
      <c r="C536" s="61"/>
      <c r="D536" s="43"/>
      <c r="E536" s="44"/>
      <c r="F536" s="44"/>
      <c r="G536" s="44"/>
      <c r="H536" s="44"/>
    </row>
    <row r="537" spans="2:8" ht="15.75">
      <c r="B537" s="47"/>
      <c r="C537" s="61"/>
      <c r="D537" s="43"/>
      <c r="E537" s="44"/>
      <c r="F537" s="44"/>
      <c r="G537" s="44"/>
      <c r="H537" s="44"/>
    </row>
    <row r="538" spans="2:8" ht="15.75">
      <c r="B538" s="47"/>
      <c r="C538" s="61"/>
      <c r="D538" s="43"/>
      <c r="E538" s="44"/>
      <c r="F538" s="44"/>
      <c r="G538" s="44"/>
      <c r="H538" s="44"/>
    </row>
    <row r="539" spans="2:8" ht="15.75">
      <c r="B539" s="47"/>
      <c r="C539" s="61"/>
      <c r="D539" s="43"/>
      <c r="E539" s="44"/>
      <c r="F539" s="44"/>
      <c r="G539" s="44"/>
      <c r="H539" s="44"/>
    </row>
    <row r="540" spans="2:8" ht="15.75">
      <c r="B540" s="47"/>
      <c r="C540" s="61"/>
      <c r="D540" s="43"/>
      <c r="E540" s="44"/>
      <c r="F540" s="44"/>
      <c r="G540" s="44"/>
      <c r="H540" s="44"/>
    </row>
    <row r="541" spans="2:8" ht="15.75">
      <c r="B541" s="47"/>
      <c r="C541" s="61"/>
      <c r="D541" s="43"/>
      <c r="E541" s="44"/>
      <c r="F541" s="44"/>
      <c r="G541" s="44"/>
      <c r="H541" s="44"/>
    </row>
    <row r="542" spans="2:8" ht="15.75">
      <c r="B542" s="47"/>
      <c r="C542" s="61"/>
      <c r="D542" s="43"/>
      <c r="E542" s="44"/>
      <c r="F542" s="44"/>
      <c r="G542" s="44"/>
      <c r="H542" s="44"/>
    </row>
    <row r="543" spans="2:8" ht="15.75">
      <c r="B543" s="47"/>
      <c r="C543" s="61"/>
      <c r="D543" s="43"/>
      <c r="E543" s="44"/>
      <c r="F543" s="44"/>
      <c r="G543" s="44"/>
      <c r="H543" s="44"/>
    </row>
    <row r="544" spans="2:8" ht="15.75">
      <c r="B544" s="47"/>
      <c r="C544" s="61"/>
      <c r="D544" s="43"/>
      <c r="E544" s="44"/>
      <c r="F544" s="44"/>
      <c r="G544" s="44"/>
      <c r="H544" s="44"/>
    </row>
    <row r="545" spans="2:8" ht="15.75">
      <c r="B545" s="47"/>
      <c r="C545" s="61"/>
      <c r="D545" s="43"/>
      <c r="E545" s="44"/>
      <c r="F545" s="44"/>
      <c r="G545" s="44"/>
      <c r="H545" s="44"/>
    </row>
    <row r="546" spans="2:8" ht="15.75">
      <c r="B546" s="47"/>
      <c r="C546" s="61"/>
      <c r="D546" s="43"/>
      <c r="E546" s="44"/>
      <c r="F546" s="44"/>
      <c r="G546" s="44"/>
      <c r="H546" s="44"/>
    </row>
    <row r="547" spans="2:8" ht="15.75">
      <c r="B547" s="47"/>
      <c r="C547" s="61"/>
      <c r="D547" s="43"/>
      <c r="E547" s="44"/>
      <c r="F547" s="44"/>
      <c r="G547" s="44"/>
      <c r="H547" s="44"/>
    </row>
    <row r="548" spans="2:8" ht="15.75">
      <c r="B548" s="47"/>
      <c r="C548" s="61"/>
      <c r="D548" s="43"/>
      <c r="E548" s="44"/>
      <c r="F548" s="44"/>
      <c r="G548" s="44"/>
      <c r="H548" s="44"/>
    </row>
    <row r="549" spans="2:8" ht="15.75">
      <c r="B549" s="47"/>
      <c r="C549" s="61"/>
      <c r="D549" s="43"/>
      <c r="E549" s="44"/>
      <c r="F549" s="44"/>
      <c r="G549" s="44"/>
      <c r="H549" s="44"/>
    </row>
    <row r="550" spans="2:8" ht="15.75">
      <c r="B550" s="47"/>
      <c r="C550" s="61"/>
      <c r="D550" s="43"/>
      <c r="E550" s="44"/>
      <c r="F550" s="44"/>
      <c r="G550" s="44"/>
      <c r="H550" s="44"/>
    </row>
    <row r="551" spans="2:8" ht="15.75">
      <c r="B551" s="47"/>
      <c r="C551" s="61"/>
      <c r="D551" s="43"/>
      <c r="E551" s="44"/>
      <c r="F551" s="44"/>
      <c r="G551" s="44"/>
      <c r="H551" s="44"/>
    </row>
    <row r="552" spans="2:8" ht="15.75">
      <c r="B552" s="47"/>
      <c r="C552" s="61"/>
      <c r="D552" s="43"/>
      <c r="E552" s="44"/>
      <c r="F552" s="44"/>
      <c r="G552" s="44"/>
      <c r="H552" s="44"/>
    </row>
    <row r="553" spans="2:8" ht="15.75">
      <c r="B553" s="47"/>
      <c r="C553" s="61"/>
      <c r="D553" s="43"/>
      <c r="E553" s="44"/>
      <c r="F553" s="44"/>
      <c r="G553" s="44"/>
      <c r="H553" s="44"/>
    </row>
    <row r="554" spans="2:8" ht="15.75">
      <c r="B554" s="47"/>
      <c r="C554" s="61"/>
      <c r="D554" s="43"/>
      <c r="E554" s="44"/>
      <c r="F554" s="44"/>
      <c r="G554" s="44"/>
      <c r="H554" s="44"/>
    </row>
    <row r="555" spans="2:8" ht="15.75">
      <c r="B555" s="47"/>
      <c r="C555" s="61"/>
      <c r="D555" s="43"/>
      <c r="E555" s="44"/>
      <c r="F555" s="44"/>
      <c r="G555" s="44"/>
      <c r="H555" s="44"/>
    </row>
    <row r="556" spans="2:8" ht="15.75">
      <c r="B556" s="47"/>
      <c r="C556" s="61"/>
      <c r="D556" s="43"/>
      <c r="E556" s="44"/>
      <c r="F556" s="44"/>
      <c r="G556" s="44"/>
      <c r="H556" s="44"/>
    </row>
    <row r="557" spans="2:8" ht="15.75">
      <c r="B557" s="47"/>
      <c r="C557" s="61"/>
      <c r="D557" s="43"/>
      <c r="E557" s="44"/>
      <c r="F557" s="44"/>
      <c r="G557" s="44"/>
      <c r="H557" s="44"/>
    </row>
    <row r="558" spans="2:8" ht="15.75">
      <c r="B558" s="47"/>
      <c r="C558" s="61"/>
      <c r="D558" s="43"/>
      <c r="E558" s="44"/>
      <c r="F558" s="44"/>
      <c r="G558" s="44"/>
      <c r="H558" s="44"/>
    </row>
    <row r="559" spans="2:8" ht="15.75">
      <c r="B559" s="47"/>
      <c r="C559" s="61"/>
      <c r="D559" s="43"/>
      <c r="E559" s="44"/>
      <c r="F559" s="44"/>
      <c r="G559" s="44"/>
      <c r="H559" s="44"/>
    </row>
    <row r="560" spans="2:8" ht="15.75">
      <c r="B560" s="47"/>
      <c r="C560" s="61"/>
      <c r="D560" s="43"/>
      <c r="E560" s="44"/>
      <c r="F560" s="44"/>
      <c r="G560" s="44"/>
      <c r="H560" s="44"/>
    </row>
    <row r="561" spans="2:8" ht="15.75">
      <c r="B561" s="47"/>
      <c r="C561" s="61"/>
      <c r="D561" s="43"/>
      <c r="E561" s="44"/>
      <c r="F561" s="44"/>
      <c r="G561" s="44"/>
      <c r="H561" s="44"/>
    </row>
    <row r="562" spans="2:8" ht="15.75">
      <c r="B562" s="47"/>
      <c r="C562" s="61"/>
      <c r="D562" s="43"/>
      <c r="E562" s="44"/>
      <c r="F562" s="44"/>
      <c r="G562" s="44"/>
      <c r="H562" s="44"/>
    </row>
    <row r="563" spans="2:8" ht="15.75">
      <c r="B563" s="47"/>
      <c r="C563" s="61"/>
      <c r="D563" s="43"/>
      <c r="E563" s="44"/>
      <c r="F563" s="44"/>
      <c r="G563" s="44"/>
      <c r="H563" s="44"/>
    </row>
    <row r="564" spans="2:8" ht="15.75">
      <c r="B564" s="47"/>
      <c r="C564" s="61"/>
      <c r="D564" s="43"/>
      <c r="E564" s="44"/>
      <c r="F564" s="44"/>
      <c r="G564" s="44"/>
      <c r="H564" s="44"/>
    </row>
    <row r="565" spans="2:8" ht="15.75">
      <c r="B565" s="47"/>
      <c r="C565" s="61"/>
      <c r="D565" s="43"/>
      <c r="E565" s="44"/>
      <c r="F565" s="44"/>
      <c r="G565" s="44"/>
      <c r="H565" s="44"/>
    </row>
    <row r="566" spans="2:8" ht="15.75">
      <c r="B566" s="47"/>
      <c r="C566" s="61"/>
      <c r="D566" s="43"/>
      <c r="E566" s="44"/>
      <c r="F566" s="44"/>
      <c r="G566" s="44"/>
      <c r="H566" s="44"/>
    </row>
    <row r="567" spans="2:8" ht="15.75">
      <c r="B567" s="47"/>
      <c r="C567" s="61"/>
      <c r="D567" s="43"/>
      <c r="E567" s="44"/>
      <c r="F567" s="44"/>
      <c r="G567" s="44"/>
      <c r="H567" s="44"/>
    </row>
    <row r="568" spans="2:8" ht="15.75">
      <c r="B568" s="47"/>
      <c r="C568" s="61"/>
      <c r="D568" s="43"/>
      <c r="E568" s="44"/>
      <c r="F568" s="44"/>
      <c r="G568" s="44"/>
      <c r="H568" s="44"/>
    </row>
    <row r="569" spans="2:8" ht="15.75">
      <c r="B569" s="47"/>
      <c r="C569" s="61"/>
      <c r="D569" s="43"/>
      <c r="E569" s="44"/>
      <c r="F569" s="44"/>
      <c r="G569" s="44"/>
      <c r="H569" s="44"/>
    </row>
    <row r="570" spans="2:8" ht="15.75">
      <c r="B570" s="47"/>
      <c r="C570" s="61"/>
      <c r="D570" s="43"/>
      <c r="E570" s="44"/>
      <c r="F570" s="44"/>
      <c r="G570" s="44"/>
      <c r="H570" s="44"/>
    </row>
    <row r="571" spans="2:8" ht="15.75">
      <c r="B571" s="47"/>
      <c r="C571" s="61"/>
      <c r="D571" s="43"/>
      <c r="E571" s="44"/>
      <c r="F571" s="44"/>
      <c r="G571" s="44"/>
      <c r="H571" s="44"/>
    </row>
    <row r="572" spans="2:8" ht="15.75">
      <c r="B572" s="47"/>
      <c r="C572" s="61"/>
      <c r="D572" s="43"/>
      <c r="E572" s="44"/>
      <c r="F572" s="44"/>
      <c r="G572" s="44"/>
      <c r="H572" s="44"/>
    </row>
    <row r="573" spans="2:8" ht="15.75">
      <c r="B573" s="47"/>
      <c r="C573" s="61"/>
      <c r="D573" s="43"/>
      <c r="E573" s="44"/>
      <c r="F573" s="44"/>
      <c r="G573" s="44"/>
      <c r="H573" s="44"/>
    </row>
    <row r="574" spans="2:8" ht="15.75">
      <c r="B574" s="47"/>
      <c r="C574" s="61"/>
      <c r="D574" s="43"/>
      <c r="E574" s="44"/>
      <c r="F574" s="44"/>
      <c r="G574" s="44"/>
      <c r="H574" s="44"/>
    </row>
    <row r="575" spans="2:8" ht="15.75">
      <c r="B575" s="47"/>
      <c r="C575" s="61"/>
      <c r="D575" s="43"/>
      <c r="E575" s="44"/>
      <c r="F575" s="44"/>
      <c r="G575" s="44"/>
      <c r="H575" s="44"/>
    </row>
    <row r="576" spans="2:8" ht="15.75">
      <c r="B576" s="47"/>
      <c r="C576" s="61"/>
      <c r="D576" s="43"/>
      <c r="E576" s="44"/>
      <c r="F576" s="44"/>
      <c r="G576" s="44"/>
      <c r="H576" s="44"/>
    </row>
    <row r="577" spans="2:8" ht="15.75">
      <c r="B577" s="47"/>
      <c r="C577" s="61"/>
      <c r="D577" s="43"/>
      <c r="E577" s="44"/>
      <c r="F577" s="44"/>
      <c r="G577" s="44"/>
      <c r="H577" s="44"/>
    </row>
    <row r="578" spans="2:8" ht="15.75">
      <c r="B578" s="47"/>
      <c r="C578" s="61"/>
      <c r="D578" s="43"/>
      <c r="E578" s="44"/>
      <c r="F578" s="44"/>
      <c r="G578" s="44"/>
      <c r="H578" s="44"/>
    </row>
    <row r="579" spans="2:8" ht="15.75">
      <c r="B579" s="47"/>
      <c r="C579" s="61"/>
      <c r="D579" s="43"/>
      <c r="E579" s="44"/>
      <c r="F579" s="44"/>
      <c r="G579" s="44"/>
      <c r="H579" s="44"/>
    </row>
    <row r="580" spans="2:8" ht="15.75">
      <c r="B580" s="47"/>
      <c r="C580" s="61"/>
      <c r="D580" s="43"/>
      <c r="E580" s="44"/>
      <c r="F580" s="44"/>
      <c r="G580" s="44"/>
      <c r="H580" s="44"/>
    </row>
    <row r="581" spans="2:8" ht="15.75">
      <c r="B581" s="47"/>
      <c r="C581" s="61"/>
      <c r="D581" s="43"/>
      <c r="E581" s="44"/>
      <c r="F581" s="44"/>
      <c r="G581" s="44"/>
      <c r="H581" s="44"/>
    </row>
    <row r="582" spans="2:8" ht="15.75">
      <c r="B582" s="47"/>
      <c r="C582" s="61"/>
      <c r="D582" s="43"/>
      <c r="E582" s="44"/>
      <c r="F582" s="44"/>
      <c r="G582" s="44"/>
      <c r="H582" s="44"/>
    </row>
    <row r="583" spans="2:8" ht="15.75">
      <c r="B583" s="47"/>
      <c r="C583" s="61"/>
      <c r="D583" s="43"/>
      <c r="E583" s="44"/>
      <c r="F583" s="44"/>
      <c r="G583" s="44"/>
      <c r="H583" s="44"/>
    </row>
    <row r="584" spans="2:8" ht="15.75">
      <c r="B584" s="47"/>
      <c r="C584" s="61"/>
      <c r="D584" s="43"/>
      <c r="E584" s="44"/>
      <c r="F584" s="44"/>
      <c r="G584" s="44"/>
      <c r="H584" s="44"/>
    </row>
    <row r="585" spans="2:8" ht="15.75">
      <c r="B585" s="47"/>
      <c r="C585" s="61"/>
      <c r="D585" s="43"/>
      <c r="E585" s="44"/>
      <c r="F585" s="44"/>
      <c r="G585" s="44"/>
      <c r="H585" s="44"/>
    </row>
    <row r="586" spans="2:8" ht="15.75">
      <c r="B586" s="47"/>
      <c r="C586" s="61"/>
      <c r="D586" s="43"/>
      <c r="E586" s="44"/>
      <c r="F586" s="44"/>
      <c r="G586" s="44"/>
      <c r="H586" s="44"/>
    </row>
    <row r="587" spans="2:8" ht="15.75">
      <c r="B587" s="47"/>
      <c r="C587" s="61"/>
      <c r="D587" s="43"/>
      <c r="E587" s="44"/>
      <c r="F587" s="44"/>
      <c r="G587" s="44"/>
      <c r="H587" s="44"/>
    </row>
    <row r="588" spans="2:8" ht="15.75">
      <c r="B588" s="47"/>
      <c r="C588" s="61"/>
      <c r="D588" s="48"/>
      <c r="E588" s="44"/>
      <c r="F588" s="44"/>
      <c r="G588" s="44"/>
      <c r="H588" s="44"/>
    </row>
    <row r="589" spans="2:8" ht="15.75">
      <c r="B589" s="47"/>
      <c r="C589" s="61"/>
      <c r="D589" s="48"/>
      <c r="E589" s="44"/>
      <c r="F589" s="44"/>
      <c r="G589" s="44"/>
      <c r="H589" s="44"/>
    </row>
    <row r="590" spans="2:8" ht="15.75">
      <c r="B590" s="47"/>
      <c r="C590" s="61"/>
      <c r="D590" s="48"/>
      <c r="E590" s="44"/>
      <c r="F590" s="44"/>
      <c r="G590" s="44"/>
      <c r="H590" s="44"/>
    </row>
    <row r="591" spans="2:8" ht="15.75">
      <c r="B591" s="47"/>
      <c r="C591" s="61"/>
      <c r="D591" s="48"/>
      <c r="E591" s="44"/>
      <c r="F591" s="44"/>
      <c r="G591" s="44"/>
      <c r="H591" s="44"/>
    </row>
    <row r="592" spans="2:8" ht="15.75">
      <c r="B592" s="47"/>
      <c r="C592" s="61"/>
      <c r="D592" s="48"/>
      <c r="E592" s="44"/>
      <c r="F592" s="44"/>
      <c r="G592" s="44"/>
      <c r="H592" s="44"/>
    </row>
    <row r="593" spans="2:8" ht="15.75">
      <c r="B593" s="47"/>
      <c r="C593" s="61"/>
      <c r="D593" s="48"/>
      <c r="E593" s="44"/>
      <c r="F593" s="44"/>
      <c r="G593" s="44"/>
      <c r="H593" s="44"/>
    </row>
    <row r="594" spans="2:8" ht="15.75">
      <c r="B594" s="47"/>
      <c r="C594" s="61"/>
      <c r="D594" s="48"/>
      <c r="E594" s="44"/>
      <c r="F594" s="44"/>
      <c r="G594" s="44"/>
      <c r="H594" s="44"/>
    </row>
    <row r="595" spans="2:8" ht="15.75">
      <c r="B595" s="47"/>
      <c r="C595" s="61"/>
      <c r="D595" s="48"/>
      <c r="E595" s="44"/>
      <c r="F595" s="44"/>
      <c r="G595" s="44"/>
      <c r="H595" s="44"/>
    </row>
    <row r="596" spans="2:8" ht="15.75">
      <c r="B596" s="47"/>
      <c r="C596" s="61"/>
      <c r="D596" s="48"/>
      <c r="E596" s="44"/>
      <c r="F596" s="44"/>
      <c r="G596" s="44"/>
      <c r="H596" s="44"/>
    </row>
    <row r="597" spans="2:8" ht="15.75">
      <c r="B597" s="47"/>
      <c r="C597" s="61"/>
      <c r="D597" s="48"/>
      <c r="E597" s="44"/>
      <c r="F597" s="44"/>
      <c r="G597" s="44"/>
      <c r="H597" s="44"/>
    </row>
    <row r="598" spans="2:8" ht="15.75">
      <c r="B598" s="47"/>
      <c r="C598" s="61"/>
      <c r="D598" s="48"/>
      <c r="E598" s="44"/>
      <c r="F598" s="44"/>
      <c r="G598" s="44"/>
      <c r="H598" s="44"/>
    </row>
    <row r="599" spans="2:8" ht="15.75">
      <c r="B599" s="47"/>
      <c r="C599" s="61"/>
      <c r="D599" s="48"/>
      <c r="E599" s="44"/>
      <c r="F599" s="44"/>
      <c r="G599" s="44"/>
      <c r="H599" s="44"/>
    </row>
    <row r="600" spans="2:8" ht="15.75">
      <c r="B600" s="47"/>
      <c r="C600" s="61"/>
      <c r="D600" s="48"/>
      <c r="E600" s="44"/>
      <c r="F600" s="44"/>
      <c r="G600" s="44"/>
      <c r="H600" s="44"/>
    </row>
    <row r="601" spans="2:8" ht="15.75">
      <c r="B601" s="47"/>
      <c r="C601" s="61"/>
      <c r="D601" s="48"/>
      <c r="E601" s="44"/>
      <c r="F601" s="44"/>
      <c r="G601" s="44"/>
      <c r="H601" s="44"/>
    </row>
    <row r="602" spans="2:8" ht="15.75">
      <c r="B602" s="47"/>
      <c r="C602" s="61"/>
      <c r="D602" s="48"/>
      <c r="E602" s="44"/>
      <c r="F602" s="44"/>
      <c r="G602" s="44"/>
      <c r="H602" s="44"/>
    </row>
    <row r="603" spans="2:8" ht="15.75">
      <c r="B603" s="47"/>
      <c r="C603" s="61"/>
      <c r="D603" s="48"/>
      <c r="E603" s="44"/>
      <c r="F603" s="44"/>
      <c r="G603" s="44"/>
      <c r="H603" s="44"/>
    </row>
    <row r="604" spans="2:8" ht="15.75">
      <c r="B604" s="47"/>
      <c r="C604" s="61"/>
      <c r="D604" s="48"/>
      <c r="E604" s="44"/>
      <c r="F604" s="44"/>
      <c r="G604" s="44"/>
      <c r="H604" s="44"/>
    </row>
    <row r="605" spans="2:8" ht="15.75">
      <c r="B605" s="47"/>
      <c r="C605" s="61"/>
      <c r="D605" s="48"/>
      <c r="E605" s="44"/>
      <c r="F605" s="44"/>
      <c r="G605" s="44"/>
      <c r="H605" s="44"/>
    </row>
    <row r="606" spans="2:8" ht="15.75">
      <c r="B606" s="47"/>
      <c r="C606" s="61"/>
      <c r="D606" s="48"/>
      <c r="E606" s="44"/>
      <c r="F606" s="44"/>
      <c r="G606" s="44"/>
      <c r="H606" s="44"/>
    </row>
    <row r="607" spans="2:8" ht="15.75">
      <c r="B607" s="47"/>
      <c r="C607" s="61"/>
      <c r="D607" s="48"/>
      <c r="E607" s="44"/>
      <c r="F607" s="44"/>
      <c r="G607" s="44"/>
      <c r="H607" s="44"/>
    </row>
    <row r="608" spans="2:8" ht="15.75">
      <c r="B608" s="47"/>
      <c r="C608" s="61"/>
      <c r="D608" s="48"/>
      <c r="E608" s="44"/>
      <c r="F608" s="44"/>
      <c r="G608" s="44"/>
      <c r="H608" s="44"/>
    </row>
    <row r="609" spans="2:8" ht="15.75">
      <c r="B609" s="47"/>
      <c r="C609" s="61"/>
      <c r="D609" s="48"/>
      <c r="E609" s="44"/>
      <c r="F609" s="44"/>
      <c r="G609" s="44"/>
      <c r="H609" s="44"/>
    </row>
    <row r="610" spans="2:8" ht="15.75">
      <c r="B610" s="47"/>
      <c r="C610" s="61"/>
      <c r="D610" s="48"/>
      <c r="E610" s="44"/>
      <c r="F610" s="44"/>
      <c r="G610" s="44"/>
      <c r="H610" s="44"/>
    </row>
    <row r="611" spans="2:8" ht="15.75">
      <c r="B611" s="47"/>
      <c r="C611" s="61"/>
      <c r="D611" s="48"/>
      <c r="E611" s="44"/>
      <c r="F611" s="44"/>
      <c r="G611" s="44"/>
      <c r="H611" s="44"/>
    </row>
    <row r="612" spans="2:8" ht="15.75">
      <c r="B612" s="47"/>
      <c r="C612" s="61"/>
      <c r="D612" s="48"/>
      <c r="E612" s="44"/>
      <c r="F612" s="44"/>
      <c r="G612" s="44"/>
      <c r="H612" s="44"/>
    </row>
    <row r="613" spans="2:8" ht="15.75">
      <c r="B613" s="47"/>
      <c r="C613" s="61"/>
      <c r="D613" s="48"/>
      <c r="E613" s="44"/>
      <c r="F613" s="44"/>
      <c r="G613" s="44"/>
      <c r="H613" s="44"/>
    </row>
    <row r="614" spans="2:8" ht="15.75">
      <c r="B614" s="47"/>
      <c r="C614" s="61"/>
      <c r="D614" s="48"/>
      <c r="E614" s="44"/>
      <c r="F614" s="44"/>
      <c r="G614" s="44"/>
      <c r="H614" s="44"/>
    </row>
    <row r="615" spans="2:8" ht="15.75">
      <c r="B615" s="47"/>
      <c r="C615" s="61"/>
      <c r="D615" s="48"/>
      <c r="E615" s="44"/>
      <c r="F615" s="44"/>
      <c r="G615" s="44"/>
      <c r="H615" s="44"/>
    </row>
    <row r="616" spans="2:8" ht="15.75">
      <c r="B616" s="47"/>
      <c r="C616" s="61"/>
      <c r="D616" s="48"/>
      <c r="E616" s="44"/>
      <c r="F616" s="44"/>
      <c r="G616" s="44"/>
      <c r="H616" s="44"/>
    </row>
    <row r="617" spans="2:8" ht="15.75">
      <c r="B617" s="47"/>
      <c r="C617" s="61"/>
      <c r="D617" s="48"/>
      <c r="E617" s="44"/>
      <c r="F617" s="44"/>
      <c r="G617" s="44"/>
      <c r="H617" s="44"/>
    </row>
    <row r="618" spans="2:8" ht="15.75">
      <c r="B618" s="47"/>
      <c r="C618" s="61"/>
      <c r="D618" s="48"/>
      <c r="E618" s="44"/>
      <c r="F618" s="44"/>
      <c r="G618" s="44"/>
      <c r="H618" s="44"/>
    </row>
    <row r="619" spans="2:8" ht="15.75">
      <c r="B619" s="47"/>
      <c r="C619" s="61"/>
      <c r="D619" s="48"/>
      <c r="E619" s="44"/>
      <c r="F619" s="44"/>
      <c r="G619" s="44"/>
      <c r="H619" s="44"/>
    </row>
    <row r="620" spans="2:8" ht="15.75">
      <c r="B620" s="47"/>
      <c r="C620" s="61"/>
      <c r="D620" s="48"/>
      <c r="E620" s="44"/>
      <c r="F620" s="44"/>
      <c r="G620" s="44"/>
      <c r="H620" s="44"/>
    </row>
    <row r="621" spans="2:8" ht="15.75">
      <c r="B621" s="47"/>
      <c r="C621" s="61"/>
      <c r="D621" s="48"/>
      <c r="E621" s="44"/>
      <c r="F621" s="44"/>
      <c r="G621" s="44"/>
      <c r="H621" s="44"/>
    </row>
    <row r="622" spans="2:8" ht="15.75">
      <c r="B622" s="47"/>
      <c r="C622" s="61"/>
      <c r="D622" s="48"/>
      <c r="E622" s="44"/>
      <c r="F622" s="44"/>
      <c r="G622" s="44"/>
      <c r="H622" s="44"/>
    </row>
    <row r="623" spans="2:8" ht="15.75">
      <c r="B623" s="47"/>
      <c r="C623" s="61"/>
      <c r="D623" s="48"/>
      <c r="E623" s="44"/>
      <c r="F623" s="44"/>
      <c r="G623" s="44"/>
      <c r="H623" s="44"/>
    </row>
    <row r="624" spans="2:8" ht="15.75">
      <c r="B624" s="47"/>
      <c r="C624" s="61"/>
      <c r="D624" s="48"/>
      <c r="E624" s="44"/>
      <c r="F624" s="44"/>
      <c r="G624" s="44"/>
      <c r="H624" s="44"/>
    </row>
    <row r="625" spans="2:8" ht="15.75">
      <c r="B625" s="47"/>
      <c r="C625" s="61"/>
      <c r="D625" s="48"/>
      <c r="E625" s="44"/>
      <c r="F625" s="44"/>
      <c r="G625" s="44"/>
      <c r="H625" s="44"/>
    </row>
    <row r="626" spans="2:8" ht="15.75">
      <c r="B626" s="47"/>
      <c r="C626" s="61"/>
      <c r="D626" s="48"/>
      <c r="E626" s="44"/>
      <c r="F626" s="44"/>
      <c r="G626" s="44"/>
      <c r="H626" s="44"/>
    </row>
    <row r="627" spans="2:8" ht="15.75">
      <c r="B627" s="47"/>
      <c r="C627" s="61"/>
      <c r="D627" s="48"/>
      <c r="E627" s="44"/>
      <c r="F627" s="44"/>
      <c r="G627" s="44"/>
      <c r="H627" s="44"/>
    </row>
    <row r="628" spans="2:8" ht="15.75">
      <c r="B628" s="47"/>
      <c r="C628" s="61"/>
      <c r="D628" s="48"/>
      <c r="E628" s="44"/>
      <c r="F628" s="44"/>
      <c r="G628" s="44"/>
      <c r="H628" s="44"/>
    </row>
    <row r="629" spans="2:8" ht="15.75">
      <c r="B629" s="47"/>
      <c r="C629" s="61"/>
      <c r="D629" s="48"/>
      <c r="E629" s="44"/>
      <c r="F629" s="44"/>
      <c r="G629" s="44"/>
      <c r="H629" s="44"/>
    </row>
    <row r="630" spans="2:8" ht="15.75">
      <c r="B630" s="47"/>
      <c r="C630" s="61"/>
      <c r="D630" s="48"/>
      <c r="E630" s="44"/>
      <c r="F630" s="44"/>
      <c r="G630" s="44"/>
      <c r="H630" s="44"/>
    </row>
    <row r="631" spans="2:8" ht="15.75">
      <c r="B631" s="47"/>
      <c r="C631" s="61"/>
      <c r="D631" s="48"/>
      <c r="E631" s="44"/>
      <c r="F631" s="44"/>
      <c r="G631" s="44"/>
      <c r="H631" s="44"/>
    </row>
    <row r="632" spans="2:8" ht="15.75">
      <c r="B632" s="47"/>
      <c r="C632" s="61"/>
      <c r="D632" s="48"/>
      <c r="E632" s="44"/>
      <c r="F632" s="44"/>
      <c r="G632" s="44"/>
      <c r="H632" s="44"/>
    </row>
    <row r="633" spans="2:8" ht="15.75">
      <c r="B633" s="47"/>
      <c r="C633" s="61"/>
      <c r="D633" s="48"/>
      <c r="E633" s="44"/>
      <c r="F633" s="44"/>
      <c r="G633" s="44"/>
      <c r="H633" s="44"/>
    </row>
    <row r="634" spans="2:8" ht="15.75">
      <c r="B634" s="47"/>
      <c r="C634" s="61"/>
      <c r="D634" s="48"/>
      <c r="E634" s="44"/>
      <c r="F634" s="44"/>
      <c r="G634" s="44"/>
      <c r="H634" s="44"/>
    </row>
    <row r="635" spans="2:8" ht="15.75">
      <c r="B635" s="47"/>
      <c r="C635" s="61"/>
      <c r="D635" s="48"/>
      <c r="E635" s="44"/>
      <c r="F635" s="44"/>
      <c r="G635" s="44"/>
      <c r="H635" s="44"/>
    </row>
    <row r="636" spans="2:8" ht="15.75">
      <c r="B636" s="47"/>
      <c r="C636" s="61"/>
      <c r="D636" s="48"/>
      <c r="E636" s="44"/>
      <c r="F636" s="44"/>
      <c r="G636" s="44"/>
      <c r="H636" s="44"/>
    </row>
    <row r="637" spans="2:8" ht="15.75">
      <c r="B637" s="47"/>
      <c r="C637" s="61"/>
      <c r="D637" s="48"/>
      <c r="E637" s="44"/>
      <c r="F637" s="44"/>
      <c r="G637" s="44"/>
      <c r="H637" s="44"/>
    </row>
    <row r="638" spans="2:8" ht="15.75">
      <c r="B638" s="47"/>
      <c r="C638" s="61"/>
      <c r="D638" s="48"/>
      <c r="E638" s="44"/>
      <c r="F638" s="44"/>
      <c r="G638" s="44"/>
      <c r="H638" s="44"/>
    </row>
    <row r="639" spans="2:8" ht="15.75">
      <c r="B639" s="47"/>
      <c r="C639" s="61"/>
      <c r="D639" s="48"/>
      <c r="E639" s="44"/>
      <c r="F639" s="44"/>
      <c r="G639" s="44"/>
      <c r="H639" s="44"/>
    </row>
    <row r="640" spans="2:8" ht="15.75">
      <c r="B640" s="47"/>
      <c r="C640" s="61"/>
      <c r="D640" s="48"/>
      <c r="E640" s="44"/>
      <c r="F640" s="44"/>
      <c r="G640" s="44"/>
      <c r="H640" s="44"/>
    </row>
    <row r="641" spans="2:8" ht="15.75">
      <c r="B641" s="47"/>
      <c r="C641" s="61"/>
      <c r="D641" s="48"/>
      <c r="E641" s="44"/>
      <c r="F641" s="44"/>
      <c r="G641" s="44"/>
      <c r="H641" s="44"/>
    </row>
    <row r="642" spans="2:8" ht="15.75">
      <c r="B642" s="47"/>
      <c r="C642" s="61"/>
      <c r="D642" s="48"/>
      <c r="E642" s="44"/>
      <c r="F642" s="44"/>
      <c r="G642" s="44"/>
      <c r="H642" s="44"/>
    </row>
    <row r="643" spans="2:8" ht="15.75">
      <c r="B643" s="47"/>
      <c r="C643" s="61"/>
      <c r="D643" s="48"/>
      <c r="E643" s="44"/>
      <c r="F643" s="44"/>
      <c r="G643" s="44"/>
      <c r="H643" s="44"/>
    </row>
    <row r="644" spans="2:8" ht="15.75">
      <c r="B644" s="47"/>
      <c r="C644" s="61"/>
      <c r="D644" s="48"/>
      <c r="E644" s="44"/>
      <c r="F644" s="44"/>
      <c r="G644" s="44"/>
      <c r="H644" s="44"/>
    </row>
    <row r="645" spans="2:8" ht="15.75">
      <c r="B645" s="47"/>
      <c r="C645" s="61"/>
      <c r="D645" s="48"/>
      <c r="E645" s="44"/>
      <c r="F645" s="44"/>
      <c r="G645" s="44"/>
      <c r="H645" s="44"/>
    </row>
    <row r="646" spans="2:8" ht="15.75">
      <c r="B646" s="47"/>
      <c r="C646" s="61"/>
      <c r="D646" s="48"/>
      <c r="E646" s="44"/>
      <c r="F646" s="44"/>
      <c r="G646" s="44"/>
      <c r="H646" s="44"/>
    </row>
    <row r="647" spans="2:8" ht="15.75">
      <c r="B647" s="47"/>
      <c r="C647" s="61"/>
      <c r="D647" s="48"/>
      <c r="E647" s="44"/>
      <c r="F647" s="44"/>
      <c r="G647" s="44"/>
      <c r="H647" s="44"/>
    </row>
    <row r="648" spans="2:8" ht="15.75">
      <c r="B648" s="47"/>
      <c r="C648" s="61"/>
      <c r="D648" s="48"/>
      <c r="E648" s="44"/>
      <c r="F648" s="44"/>
      <c r="G648" s="44"/>
      <c r="H648" s="44"/>
    </row>
    <row r="649" spans="2:8" ht="15.75">
      <c r="B649" s="47"/>
      <c r="C649" s="61"/>
      <c r="D649" s="48"/>
      <c r="E649" s="44"/>
      <c r="F649" s="44"/>
      <c r="G649" s="44"/>
      <c r="H649" s="44"/>
    </row>
    <row r="650" spans="2:8" ht="15.75">
      <c r="B650" s="47"/>
      <c r="C650" s="61"/>
      <c r="D650" s="48"/>
      <c r="E650" s="44"/>
      <c r="F650" s="44"/>
      <c r="G650" s="44"/>
      <c r="H650" s="44"/>
    </row>
    <row r="651" spans="2:8" ht="15.75">
      <c r="B651" s="47"/>
      <c r="C651" s="61"/>
      <c r="D651" s="48"/>
      <c r="E651" s="44"/>
      <c r="F651" s="44"/>
      <c r="G651" s="44"/>
      <c r="H651" s="44"/>
    </row>
    <row r="652" spans="2:8" ht="15.75">
      <c r="B652" s="47"/>
      <c r="C652" s="61"/>
      <c r="D652" s="48"/>
      <c r="E652" s="44"/>
      <c r="F652" s="44"/>
      <c r="G652" s="44"/>
      <c r="H652" s="44"/>
    </row>
    <row r="653" spans="2:8" ht="15.75">
      <c r="B653" s="47"/>
      <c r="C653" s="61"/>
      <c r="D653" s="48"/>
      <c r="E653" s="44"/>
      <c r="F653" s="44"/>
      <c r="G653" s="44"/>
      <c r="H653" s="44"/>
    </row>
    <row r="654" spans="2:8" ht="15.75">
      <c r="B654" s="47"/>
      <c r="C654" s="61"/>
      <c r="D654" s="48"/>
      <c r="E654" s="44"/>
      <c r="F654" s="44"/>
      <c r="G654" s="44"/>
      <c r="H654" s="44"/>
    </row>
    <row r="655" spans="2:8" ht="15.75">
      <c r="B655" s="47"/>
      <c r="C655" s="61"/>
      <c r="D655" s="48"/>
      <c r="E655" s="44"/>
      <c r="F655" s="44"/>
      <c r="G655" s="44"/>
      <c r="H655" s="44"/>
    </row>
    <row r="656" spans="2:8" ht="15.75">
      <c r="B656" s="47"/>
      <c r="C656" s="61"/>
      <c r="D656" s="48"/>
      <c r="E656" s="44"/>
      <c r="F656" s="44"/>
      <c r="G656" s="44"/>
      <c r="H656" s="44"/>
    </row>
    <row r="657" spans="2:8" ht="15.75">
      <c r="B657" s="47"/>
      <c r="C657" s="61"/>
      <c r="D657" s="48"/>
      <c r="E657" s="44"/>
      <c r="F657" s="44"/>
      <c r="G657" s="44"/>
      <c r="H657" s="44"/>
    </row>
    <row r="658" spans="2:8" ht="15.75">
      <c r="B658" s="47"/>
      <c r="C658" s="61"/>
      <c r="D658" s="48"/>
      <c r="E658" s="44"/>
      <c r="F658" s="44"/>
      <c r="G658" s="44"/>
      <c r="H658" s="44"/>
    </row>
    <row r="659" spans="2:8" ht="15.75">
      <c r="B659" s="47"/>
      <c r="C659" s="61"/>
      <c r="D659" s="48"/>
      <c r="E659" s="44"/>
      <c r="F659" s="44"/>
      <c r="G659" s="44"/>
      <c r="H659" s="44"/>
    </row>
    <row r="660" spans="2:8" ht="15.75">
      <c r="B660" s="47"/>
      <c r="C660" s="61"/>
      <c r="D660" s="48"/>
      <c r="E660" s="44"/>
      <c r="F660" s="44"/>
      <c r="G660" s="44"/>
      <c r="H660" s="44"/>
    </row>
    <row r="661" spans="2:8" ht="15.75">
      <c r="B661" s="47"/>
      <c r="C661" s="61"/>
      <c r="D661" s="48"/>
      <c r="E661" s="44"/>
      <c r="F661" s="44"/>
      <c r="G661" s="44"/>
      <c r="H661" s="44"/>
    </row>
    <row r="662" spans="2:8" ht="15.75">
      <c r="B662" s="47"/>
      <c r="C662" s="61"/>
      <c r="D662" s="48"/>
      <c r="E662" s="44"/>
      <c r="F662" s="44"/>
      <c r="G662" s="44"/>
      <c r="H662" s="44"/>
    </row>
    <row r="663" spans="2:8" ht="15.75">
      <c r="B663" s="47"/>
      <c r="C663" s="61"/>
      <c r="D663" s="48"/>
      <c r="E663" s="44"/>
      <c r="F663" s="44"/>
      <c r="G663" s="44"/>
      <c r="H663" s="44"/>
    </row>
    <row r="664" spans="2:8" ht="15.75">
      <c r="B664" s="47"/>
      <c r="C664" s="61"/>
      <c r="D664" s="48"/>
      <c r="E664" s="44"/>
      <c r="F664" s="44"/>
      <c r="G664" s="44"/>
      <c r="H664" s="44"/>
    </row>
    <row r="665" spans="2:8" ht="15.75">
      <c r="B665" s="47"/>
      <c r="C665" s="61"/>
      <c r="D665" s="48"/>
      <c r="E665" s="44"/>
      <c r="F665" s="44"/>
      <c r="G665" s="44"/>
      <c r="H665" s="44"/>
    </row>
    <row r="666" spans="2:8" ht="15.75">
      <c r="B666" s="47"/>
      <c r="C666" s="61"/>
      <c r="D666" s="48"/>
      <c r="E666" s="44"/>
      <c r="F666" s="44"/>
      <c r="G666" s="44"/>
      <c r="H666" s="44"/>
    </row>
    <row r="667" spans="2:8" ht="15.75">
      <c r="B667" s="47"/>
      <c r="C667" s="61"/>
      <c r="D667" s="48"/>
      <c r="E667" s="44"/>
      <c r="F667" s="44"/>
      <c r="G667" s="44"/>
      <c r="H667" s="44"/>
    </row>
    <row r="668" spans="2:8" ht="15.75">
      <c r="B668" s="47"/>
      <c r="C668" s="61"/>
      <c r="D668" s="48"/>
      <c r="E668" s="44"/>
      <c r="F668" s="44"/>
      <c r="G668" s="44"/>
      <c r="H668" s="44"/>
    </row>
    <row r="669" spans="2:8" ht="15.75">
      <c r="B669" s="47"/>
      <c r="C669" s="61"/>
      <c r="D669" s="48"/>
      <c r="E669" s="44"/>
      <c r="F669" s="44"/>
      <c r="G669" s="44"/>
      <c r="H669" s="44"/>
    </row>
    <row r="670" spans="2:8" ht="15.75">
      <c r="B670" s="47"/>
      <c r="C670" s="61"/>
      <c r="D670" s="48"/>
      <c r="E670" s="44"/>
      <c r="F670" s="44"/>
      <c r="G670" s="44"/>
      <c r="H670" s="44"/>
    </row>
    <row r="671" spans="2:8" ht="15.75">
      <c r="B671" s="47"/>
      <c r="C671" s="61"/>
      <c r="D671" s="48"/>
      <c r="E671" s="44"/>
      <c r="F671" s="44"/>
      <c r="G671" s="44"/>
      <c r="H671" s="44"/>
    </row>
    <row r="672" spans="2:8" ht="15.75">
      <c r="B672" s="47"/>
      <c r="C672" s="61"/>
      <c r="D672" s="48"/>
      <c r="E672" s="44"/>
      <c r="F672" s="44"/>
      <c r="G672" s="44"/>
      <c r="H672" s="44"/>
    </row>
    <row r="673" spans="2:8" ht="15.75">
      <c r="B673" s="47"/>
      <c r="C673" s="61"/>
      <c r="D673" s="48"/>
      <c r="E673" s="44"/>
      <c r="F673" s="44"/>
      <c r="G673" s="44"/>
      <c r="H673" s="44"/>
    </row>
    <row r="674" spans="2:8" ht="15.75">
      <c r="B674" s="47"/>
      <c r="C674" s="61"/>
      <c r="D674" s="48"/>
      <c r="E674" s="44"/>
      <c r="F674" s="44"/>
      <c r="G674" s="44"/>
      <c r="H674" s="44"/>
    </row>
    <row r="675" spans="2:8" ht="15.75">
      <c r="B675" s="47"/>
      <c r="C675" s="61"/>
      <c r="D675" s="48"/>
      <c r="E675" s="44"/>
      <c r="F675" s="44"/>
      <c r="G675" s="44"/>
      <c r="H675" s="44"/>
    </row>
    <row r="676" spans="2:8" ht="15.75">
      <c r="B676" s="47"/>
      <c r="C676" s="61"/>
      <c r="D676" s="48"/>
      <c r="E676" s="44"/>
      <c r="F676" s="44"/>
      <c r="G676" s="44"/>
      <c r="H676" s="44"/>
    </row>
    <row r="677" spans="2:8" ht="15.75">
      <c r="B677" s="47"/>
      <c r="C677" s="61"/>
      <c r="D677" s="48"/>
      <c r="E677" s="44"/>
      <c r="F677" s="44"/>
      <c r="G677" s="44"/>
      <c r="H677" s="44"/>
    </row>
    <row r="678" spans="2:8" ht="15.75">
      <c r="B678" s="47"/>
      <c r="C678" s="61"/>
      <c r="D678" s="48"/>
      <c r="E678" s="44"/>
      <c r="F678" s="44"/>
      <c r="G678" s="44"/>
      <c r="H678" s="44"/>
    </row>
    <row r="679" spans="2:8" ht="15.75">
      <c r="B679" s="47"/>
      <c r="C679" s="61"/>
      <c r="D679" s="48"/>
      <c r="E679" s="44"/>
      <c r="F679" s="44"/>
      <c r="G679" s="44"/>
      <c r="H679" s="44"/>
    </row>
    <row r="680" spans="2:8" ht="15.75">
      <c r="B680" s="47"/>
      <c r="C680" s="61"/>
      <c r="D680" s="48"/>
      <c r="E680" s="44"/>
      <c r="F680" s="44"/>
      <c r="G680" s="44"/>
      <c r="H680" s="44"/>
    </row>
    <row r="681" spans="2:8" ht="15.75">
      <c r="B681" s="47"/>
      <c r="C681" s="61"/>
      <c r="D681" s="48"/>
      <c r="E681" s="44"/>
      <c r="F681" s="44"/>
      <c r="G681" s="44"/>
      <c r="H681" s="44"/>
    </row>
    <row r="682" spans="2:8" ht="15.75">
      <c r="B682" s="47"/>
      <c r="C682" s="61"/>
      <c r="D682" s="48"/>
      <c r="E682" s="44"/>
      <c r="F682" s="44"/>
      <c r="G682" s="44"/>
      <c r="H682" s="44"/>
    </row>
    <row r="683" spans="2:8" ht="15.75">
      <c r="B683" s="47"/>
      <c r="C683" s="61"/>
      <c r="D683" s="48"/>
      <c r="E683" s="44"/>
      <c r="F683" s="44"/>
      <c r="G683" s="44"/>
      <c r="H683" s="44"/>
    </row>
    <row r="684" spans="2:8" ht="15.75">
      <c r="B684" s="47"/>
      <c r="C684" s="61"/>
      <c r="D684" s="48"/>
      <c r="E684" s="44"/>
      <c r="F684" s="44"/>
      <c r="G684" s="44"/>
      <c r="H684" s="44"/>
    </row>
    <row r="685" spans="2:8" ht="15.75">
      <c r="B685" s="47"/>
      <c r="C685" s="61"/>
      <c r="D685" s="48"/>
      <c r="E685" s="44"/>
      <c r="F685" s="44"/>
      <c r="G685" s="44"/>
      <c r="H685" s="44"/>
    </row>
    <row r="686" spans="2:8" ht="15.75">
      <c r="B686" s="47"/>
      <c r="C686" s="61"/>
      <c r="D686" s="48"/>
      <c r="E686" s="44"/>
      <c r="F686" s="44"/>
      <c r="G686" s="44"/>
      <c r="H686" s="44"/>
    </row>
    <row r="687" spans="2:8" ht="15.75">
      <c r="B687" s="47"/>
      <c r="C687" s="61"/>
      <c r="D687" s="48"/>
      <c r="E687" s="44"/>
      <c r="F687" s="44"/>
      <c r="G687" s="44"/>
      <c r="H687" s="44"/>
    </row>
    <row r="688" spans="2:8" ht="15.75">
      <c r="B688" s="47"/>
      <c r="C688" s="61"/>
      <c r="D688" s="48"/>
      <c r="E688" s="44"/>
      <c r="F688" s="44"/>
      <c r="G688" s="44"/>
      <c r="H688" s="44"/>
    </row>
    <row r="689" spans="2:8" ht="15.75">
      <c r="B689" s="47"/>
      <c r="C689" s="61"/>
      <c r="D689" s="48"/>
      <c r="E689" s="44"/>
      <c r="F689" s="44"/>
      <c r="G689" s="44"/>
      <c r="H689" s="44"/>
    </row>
    <row r="690" spans="2:8" ht="15.75">
      <c r="B690" s="47"/>
      <c r="C690" s="61"/>
      <c r="D690" s="48"/>
      <c r="E690" s="44"/>
      <c r="F690" s="44"/>
      <c r="G690" s="44"/>
      <c r="H690" s="44"/>
    </row>
    <row r="691" spans="2:8" ht="15.75">
      <c r="B691" s="47"/>
      <c r="C691" s="61"/>
      <c r="D691" s="48"/>
      <c r="E691" s="44"/>
      <c r="F691" s="44"/>
      <c r="G691" s="44"/>
      <c r="H691" s="44"/>
    </row>
    <row r="692" spans="2:8" ht="15.75">
      <c r="B692" s="47"/>
      <c r="C692" s="61"/>
      <c r="D692" s="48"/>
      <c r="E692" s="44"/>
      <c r="F692" s="44"/>
      <c r="G692" s="44"/>
      <c r="H692" s="44"/>
    </row>
    <row r="693" spans="2:8" ht="15.75">
      <c r="B693" s="47"/>
      <c r="C693" s="61"/>
      <c r="D693" s="48"/>
      <c r="E693" s="44"/>
      <c r="F693" s="44"/>
      <c r="G693" s="44"/>
      <c r="H693" s="44"/>
    </row>
    <row r="694" spans="2:8" ht="15.75">
      <c r="B694" s="47"/>
      <c r="C694" s="61"/>
      <c r="D694" s="48"/>
      <c r="E694" s="44"/>
      <c r="F694" s="44"/>
      <c r="G694" s="44"/>
      <c r="H694" s="44"/>
    </row>
    <row r="695" spans="2:8" ht="15.75">
      <c r="B695" s="47"/>
      <c r="C695" s="61"/>
      <c r="D695" s="48"/>
      <c r="E695" s="44"/>
      <c r="F695" s="44"/>
      <c r="G695" s="44"/>
      <c r="H695" s="44"/>
    </row>
    <row r="696" spans="2:8" ht="15.75">
      <c r="B696" s="47"/>
      <c r="C696" s="61"/>
      <c r="D696" s="48"/>
      <c r="E696" s="44"/>
      <c r="F696" s="44"/>
      <c r="G696" s="44"/>
      <c r="H696" s="44"/>
    </row>
    <row r="697" spans="2:8" ht="15.75">
      <c r="B697" s="47"/>
      <c r="C697" s="61"/>
      <c r="D697" s="48"/>
      <c r="E697" s="44"/>
      <c r="F697" s="44"/>
      <c r="G697" s="44"/>
      <c r="H697" s="44"/>
    </row>
    <row r="698" spans="2:8" ht="15.75">
      <c r="B698" s="47"/>
      <c r="C698" s="61"/>
      <c r="D698" s="48"/>
      <c r="E698" s="44"/>
      <c r="F698" s="44"/>
      <c r="G698" s="44"/>
      <c r="H698" s="44"/>
    </row>
    <row r="699" spans="2:8" ht="15.75">
      <c r="B699" s="47"/>
      <c r="C699" s="61"/>
      <c r="D699" s="48"/>
      <c r="E699" s="44"/>
      <c r="F699" s="44"/>
      <c r="G699" s="44"/>
      <c r="H699" s="44"/>
    </row>
    <row r="700" spans="2:8" ht="15.75">
      <c r="B700" s="47"/>
      <c r="C700" s="61"/>
      <c r="D700" s="48"/>
      <c r="E700" s="44"/>
      <c r="F700" s="44"/>
      <c r="G700" s="44"/>
      <c r="H700" s="44"/>
    </row>
    <row r="701" spans="2:8" ht="15.75">
      <c r="B701" s="47"/>
      <c r="C701" s="61"/>
      <c r="D701" s="48"/>
      <c r="E701" s="44"/>
      <c r="F701" s="44"/>
      <c r="G701" s="44"/>
      <c r="H701" s="44"/>
    </row>
    <row r="702" spans="2:8" ht="15.75">
      <c r="B702" s="47"/>
      <c r="C702" s="61"/>
      <c r="D702" s="48"/>
      <c r="E702" s="44"/>
      <c r="F702" s="44"/>
      <c r="G702" s="44"/>
      <c r="H702" s="44"/>
    </row>
    <row r="703" spans="2:8" ht="15.75">
      <c r="B703" s="47"/>
      <c r="C703" s="61"/>
      <c r="D703" s="48"/>
      <c r="E703" s="44"/>
      <c r="F703" s="44"/>
      <c r="G703" s="44"/>
      <c r="H703" s="44"/>
    </row>
    <row r="704" spans="2:8" ht="15.75">
      <c r="B704" s="47"/>
      <c r="C704" s="61"/>
      <c r="D704" s="48"/>
      <c r="E704" s="44"/>
      <c r="F704" s="44"/>
      <c r="G704" s="44"/>
      <c r="H704" s="44"/>
    </row>
    <row r="705" spans="2:8" ht="15.75">
      <c r="B705" s="47"/>
      <c r="C705" s="61"/>
      <c r="D705" s="48"/>
      <c r="E705" s="44"/>
      <c r="F705" s="44"/>
      <c r="G705" s="44"/>
      <c r="H705" s="44"/>
    </row>
    <row r="706" spans="2:8" ht="15.75">
      <c r="B706" s="47"/>
      <c r="C706" s="61"/>
      <c r="D706" s="48"/>
      <c r="E706" s="44"/>
      <c r="F706" s="44"/>
      <c r="G706" s="44"/>
      <c r="H706" s="44"/>
    </row>
    <row r="707" spans="2:8" ht="15.75">
      <c r="B707" s="47"/>
      <c r="C707" s="61"/>
      <c r="D707" s="48"/>
      <c r="E707" s="44"/>
      <c r="F707" s="44"/>
      <c r="G707" s="44"/>
      <c r="H707" s="44"/>
    </row>
    <row r="708" spans="2:8" ht="15.75">
      <c r="B708" s="47"/>
      <c r="C708" s="61"/>
      <c r="D708" s="48"/>
      <c r="E708" s="44"/>
      <c r="F708" s="44"/>
      <c r="G708" s="44"/>
      <c r="H708" s="44"/>
    </row>
    <row r="709" spans="2:8" ht="15.75">
      <c r="B709" s="47"/>
      <c r="C709" s="61"/>
      <c r="D709" s="48"/>
      <c r="E709" s="44"/>
      <c r="F709" s="44"/>
      <c r="G709" s="44"/>
      <c r="H709" s="44"/>
    </row>
    <row r="710" spans="2:8" ht="15.75">
      <c r="B710" s="47"/>
      <c r="C710" s="61"/>
      <c r="D710" s="48"/>
      <c r="E710" s="44"/>
      <c r="F710" s="44"/>
      <c r="G710" s="44"/>
      <c r="H710" s="44"/>
    </row>
    <row r="711" spans="2:8" ht="15.75">
      <c r="B711" s="47"/>
      <c r="C711" s="61"/>
      <c r="D711" s="48"/>
      <c r="E711" s="44"/>
      <c r="F711" s="44"/>
      <c r="G711" s="44"/>
      <c r="H711" s="44"/>
    </row>
    <row r="712" spans="2:8" ht="15.75">
      <c r="B712" s="47"/>
      <c r="C712" s="61"/>
      <c r="D712" s="48"/>
      <c r="E712" s="44"/>
      <c r="F712" s="44"/>
      <c r="G712" s="44"/>
      <c r="H712" s="44"/>
    </row>
    <row r="713" spans="2:8" ht="15.75">
      <c r="B713" s="47"/>
      <c r="C713" s="61"/>
      <c r="D713" s="48"/>
      <c r="E713" s="44"/>
      <c r="F713" s="44"/>
      <c r="G713" s="44"/>
      <c r="H713" s="44"/>
    </row>
    <row r="714" spans="2:8" ht="15.75">
      <c r="B714" s="47"/>
      <c r="C714" s="61"/>
      <c r="D714" s="48"/>
      <c r="E714" s="44"/>
      <c r="F714" s="44"/>
      <c r="G714" s="44"/>
      <c r="H714" s="44"/>
    </row>
    <row r="715" spans="2:8" ht="15.75">
      <c r="B715" s="47"/>
      <c r="C715" s="61"/>
      <c r="D715" s="48"/>
      <c r="E715" s="44"/>
      <c r="F715" s="44"/>
      <c r="G715" s="44"/>
      <c r="H715" s="44"/>
    </row>
    <row r="716" spans="2:8" ht="15.75">
      <c r="B716" s="47"/>
      <c r="C716" s="61"/>
      <c r="D716" s="48"/>
      <c r="E716" s="44"/>
      <c r="F716" s="44"/>
      <c r="G716" s="44"/>
      <c r="H716" s="44"/>
    </row>
    <row r="717" spans="2:8" ht="15.75">
      <c r="B717" s="47"/>
      <c r="C717" s="61"/>
      <c r="D717" s="48"/>
      <c r="E717" s="44"/>
      <c r="F717" s="44"/>
      <c r="G717" s="44"/>
      <c r="H717" s="44"/>
    </row>
  </sheetData>
  <sheetProtection/>
  <mergeCells count="107">
    <mergeCell ref="F4:F5"/>
    <mergeCell ref="G4:G5"/>
    <mergeCell ref="H4:H5"/>
    <mergeCell ref="I4:I5"/>
    <mergeCell ref="J4:J5"/>
    <mergeCell ref="A424:A429"/>
    <mergeCell ref="B424:B429"/>
    <mergeCell ref="C424:C429"/>
    <mergeCell ref="A28:A50"/>
    <mergeCell ref="B28:B50"/>
    <mergeCell ref="K4:K5"/>
    <mergeCell ref="L4:L5"/>
    <mergeCell ref="M4:M5"/>
    <mergeCell ref="A6:A27"/>
    <mergeCell ref="B6:B27"/>
    <mergeCell ref="A4:A5"/>
    <mergeCell ref="B4:B5"/>
    <mergeCell ref="C4:C5"/>
    <mergeCell ref="D4:D5"/>
    <mergeCell ref="E4:E5"/>
    <mergeCell ref="A51:A63"/>
    <mergeCell ref="B51:B63"/>
    <mergeCell ref="A66:A68"/>
    <mergeCell ref="B66:B68"/>
    <mergeCell ref="A69:A85"/>
    <mergeCell ref="B69:B85"/>
    <mergeCell ref="A86:A101"/>
    <mergeCell ref="B86:B101"/>
    <mergeCell ref="A102:A119"/>
    <mergeCell ref="B102:B119"/>
    <mergeCell ref="A120:A124"/>
    <mergeCell ref="B120:B124"/>
    <mergeCell ref="A125:A137"/>
    <mergeCell ref="B125:B137"/>
    <mergeCell ref="A138:A149"/>
    <mergeCell ref="B138:B149"/>
    <mergeCell ref="A150:A162"/>
    <mergeCell ref="B150:B162"/>
    <mergeCell ref="A163:A174"/>
    <mergeCell ref="B163:B174"/>
    <mergeCell ref="A175:A187"/>
    <mergeCell ref="B175:B187"/>
    <mergeCell ref="A188:A199"/>
    <mergeCell ref="B188:B199"/>
    <mergeCell ref="A200:A209"/>
    <mergeCell ref="B200:B209"/>
    <mergeCell ref="A210:A222"/>
    <mergeCell ref="B210:B222"/>
    <mergeCell ref="A223:A233"/>
    <mergeCell ref="B223:B233"/>
    <mergeCell ref="A234:A250"/>
    <mergeCell ref="B234:B250"/>
    <mergeCell ref="A251:A263"/>
    <mergeCell ref="B251:B263"/>
    <mergeCell ref="A264:A274"/>
    <mergeCell ref="B264:B274"/>
    <mergeCell ref="A275:A289"/>
    <mergeCell ref="B275:B289"/>
    <mergeCell ref="A290:A303"/>
    <mergeCell ref="B290:B303"/>
    <mergeCell ref="A304:A311"/>
    <mergeCell ref="B304:B311"/>
    <mergeCell ref="A312:A331"/>
    <mergeCell ref="B312:B331"/>
    <mergeCell ref="A332:A349"/>
    <mergeCell ref="B332:B349"/>
    <mergeCell ref="A350:A359"/>
    <mergeCell ref="B350:B359"/>
    <mergeCell ref="A360:A371"/>
    <mergeCell ref="B360:B371"/>
    <mergeCell ref="A372:A381"/>
    <mergeCell ref="B372:B381"/>
    <mergeCell ref="A382:A385"/>
    <mergeCell ref="B382:B385"/>
    <mergeCell ref="A431:A432"/>
    <mergeCell ref="B431:B432"/>
    <mergeCell ref="E434:E435"/>
    <mergeCell ref="F434:F435"/>
    <mergeCell ref="A386:A398"/>
    <mergeCell ref="B386:B398"/>
    <mergeCell ref="A399:A414"/>
    <mergeCell ref="B399:B414"/>
    <mergeCell ref="A415:A423"/>
    <mergeCell ref="B415:B423"/>
    <mergeCell ref="G434:G435"/>
    <mergeCell ref="H434:H435"/>
    <mergeCell ref="I434:I435"/>
    <mergeCell ref="J434:J435"/>
    <mergeCell ref="K434:K435"/>
    <mergeCell ref="A436:K436"/>
    <mergeCell ref="L438:L439"/>
    <mergeCell ref="A438:A439"/>
    <mergeCell ref="B438:B439"/>
    <mergeCell ref="C438:C439"/>
    <mergeCell ref="D438:D439"/>
    <mergeCell ref="E438:E439"/>
    <mergeCell ref="F438:F439"/>
    <mergeCell ref="A2:M2"/>
    <mergeCell ref="A1:M1"/>
    <mergeCell ref="M438:M439"/>
    <mergeCell ref="A440:A502"/>
    <mergeCell ref="B440:B502"/>
    <mergeCell ref="G438:G439"/>
    <mergeCell ref="H438:H439"/>
    <mergeCell ref="I438:I439"/>
    <mergeCell ref="J438:J439"/>
    <mergeCell ref="K438:K439"/>
  </mergeCells>
  <printOptions/>
  <pageMargins left="0.41" right="0.1968503937007874" top="0.2362204724409449" bottom="0.15748031496062992" header="0.2362204724409449" footer="0.15748031496062992"/>
  <pageSetup fitToHeight="4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Dohody-08</cp:lastModifiedBy>
  <cp:lastPrinted>2011-04-22T06:17:17Z</cp:lastPrinted>
  <dcterms:created xsi:type="dcterms:W3CDTF">2011-02-09T07:28:13Z</dcterms:created>
  <dcterms:modified xsi:type="dcterms:W3CDTF">2011-05-10T10:08:22Z</dcterms:modified>
  <cp:category/>
  <cp:version/>
  <cp:contentType/>
  <cp:contentStatus/>
</cp:coreProperties>
</file>