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12.2011" sheetId="1" r:id="rId1"/>
  </sheets>
  <definedNames>
    <definedName name="_xlnm.Print_Titles" localSheetId="0">'на 01.12.2011'!$4:$5</definedName>
  </definedNames>
  <calcPr fullCalcOnLoad="1"/>
</workbook>
</file>

<file path=xl/sharedStrings.xml><?xml version="1.0" encoding="utf-8"?>
<sst xmlns="http://schemas.openxmlformats.org/spreadsheetml/2006/main" count="987" uniqueCount="224">
  <si>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</si>
  <si>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</si>
  <si>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</si>
  <si>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</si>
  <si>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</si>
  <si>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</si>
  <si>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% факта 2011г. к факту 2010г.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</si>
  <si>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</si>
  <si>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</si>
  <si>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</si>
  <si>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</si>
  <si>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</si>
  <si>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</si>
  <si>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</si>
  <si>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</si>
  <si>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</si>
  <si>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</si>
  <si>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</si>
  <si>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</si>
  <si>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</si>
  <si>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</si>
  <si>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</si>
  <si>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</si>
  <si>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</si>
  <si>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</si>
  <si>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</si>
  <si>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</si>
  <si>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</si>
  <si>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</si>
  <si>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</si>
  <si>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</si>
  <si>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</si>
  <si>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</si>
  <si>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</si>
  <si>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</si>
  <si>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</si>
  <si>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</si>
  <si>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</si>
  <si>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</si>
  <si>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</si>
  <si>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</si>
  <si>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</si>
  <si>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</si>
  <si>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</si>
  <si>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</si>
  <si>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</si>
  <si>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</si>
  <si>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</si>
  <si>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</si>
  <si>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</si>
  <si>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</si>
  <si>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</si>
  <si>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</si>
  <si>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</si>
  <si>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</si>
  <si>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</si>
  <si>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</si>
  <si>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</si>
  <si>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</si>
  <si>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</si>
  <si>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</si>
  <si>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</si>
  <si>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</si>
  <si>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</si>
  <si>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</si>
  <si>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</si>
  <si>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</si>
  <si>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904</t>
  </si>
  <si>
    <t>Департамент планирования и развития территорий</t>
  </si>
  <si>
    <t>2 07 04000 04 0000 180</t>
  </si>
  <si>
    <t>Прочие безвозмездные поступления (по соглашениям)</t>
  </si>
  <si>
    <t>Архитектурно-планировочное управление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</si>
  <si>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</si>
  <si>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</si>
  <si>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</si>
  <si>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</si>
  <si>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</si>
  <si>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</si>
  <si>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</si>
  <si>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</si>
  <si>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</si>
  <si>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</si>
  <si>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</si>
  <si>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</si>
  <si>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</si>
  <si>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</si>
  <si>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</si>
  <si>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</si>
  <si>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</si>
  <si>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</si>
  <si>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</si>
  <si>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</si>
  <si>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</si>
  <si>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</si>
  <si>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</si>
  <si>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</si>
  <si>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</si>
  <si>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</si>
  <si>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</si>
  <si>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</si>
  <si>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</si>
  <si>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</si>
  <si>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</si>
  <si>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</si>
  <si>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</si>
  <si>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</si>
  <si>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</si>
  <si>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</si>
  <si>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</si>
  <si>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</si>
  <si>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</si>
  <si>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</si>
  <si>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</si>
  <si>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</si>
  <si>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</si>
  <si>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</si>
  <si>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</si>
  <si>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</si>
  <si>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</si>
  <si>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</si>
  <si>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</si>
  <si>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</si>
  <si>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</si>
  <si>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</si>
  <si>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</si>
  <si>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</si>
  <si>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</si>
  <si>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</si>
  <si>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</si>
  <si>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</si>
  <si>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</si>
  <si>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</si>
  <si>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</si>
  <si>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</si>
  <si>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</si>
  <si>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</si>
  <si>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</si>
  <si>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</si>
  <si>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</si>
  <si>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</si>
  <si>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</si>
  <si>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</si>
  <si>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</si>
  <si>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</si>
  <si>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</si>
  <si>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</si>
  <si>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</si>
  <si>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</si>
  <si>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</si>
  <si>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</si>
  <si>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</si>
  <si>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</si>
  <si>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</si>
  <si>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</si>
  <si>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</si>
  <si>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</si>
  <si>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</si>
  <si>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</si>
  <si>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</si>
  <si>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</si>
  <si>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</si>
  <si>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</si>
  <si>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</si>
  <si>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</si>
  <si>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</si>
  <si>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</si>
  <si>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</si>
  <si>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</si>
  <si>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</si>
  <si>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</si>
  <si>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</si>
  <si>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</si>
  <si>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</si>
  <si>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</si>
  <si>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</si>
  <si>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</si>
  <si>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</si>
  <si>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</si>
  <si>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</si>
  <si>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</si>
  <si>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</si>
  <si>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</si>
  <si>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</si>
  <si>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</si>
  <si>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</si>
  <si>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</si>
  <si>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</si>
  <si>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</si>
  <si>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</si>
  <si>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</si>
  <si>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</si>
  <si>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</si>
  <si>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</si>
  <si>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</si>
  <si>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</si>
  <si>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</si>
  <si>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</si>
  <si>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</si>
  <si>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</si>
  <si>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</si>
  <si>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</si>
  <si>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</si>
  <si>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</si>
  <si>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</si>
  <si>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</si>
  <si>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</si>
  <si>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</si>
  <si>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Уточненный годовой план на 2011 год 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</si>
  <si>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</si>
  <si>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</si>
  <si>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</si>
  <si>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</si>
  <si>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</si>
  <si>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</si>
  <si>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>Избирательная комиссия города Перми</t>
  </si>
  <si>
    <t>Откл. факта 2011 от факта 2010</t>
  </si>
  <si>
    <t>Оперативный анализ  поступления доходов за январь-ноябрь 2011 года</t>
  </si>
  <si>
    <t>План января-ноября 2011 года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</si>
  <si>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</si>
  <si>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% исполн. плана января-ноября 2011</t>
  </si>
  <si>
    <t>Оперативный анализ исполнения бюджета города Перми по доходам на 1 декабря 2011 года</t>
  </si>
  <si>
    <t xml:space="preserve">Факт  на 01.12.2010 </t>
  </si>
  <si>
    <t xml:space="preserve">Факт с начала года на 01.12.2011 </t>
  </si>
  <si>
    <t>Откл. факта отч.пер. от плана января-ноября 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</si>
</sst>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5" fontId="0" fillId="0" borderId="10" xfId="0" applyNumberForma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5" fontId="3" fillId="6" borderId="10" xfId="43" applyNumberFormat="1" applyFont="1" applyFill="1" applyBorder="1" applyAlignment="1">
      <alignment horizontal="right" wrapText="1"/>
    </xf>
    <xf numFmtId="165" fontId="3" fillId="6" borderId="10" xfId="0" applyNumberFormat="1" applyFont="1" applyFill="1" applyBorder="1" applyAlignment="1">
      <alignment horizontal="right" wrapText="1"/>
    </xf>
    <xf numFmtId="165" fontId="3" fillId="7" borderId="10" xfId="43" applyNumberFormat="1" applyFont="1" applyFill="1" applyBorder="1" applyAlignment="1">
      <alignment horizontal="right" wrapText="1"/>
    </xf>
    <xf numFmtId="165" fontId="3" fillId="7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65" fontId="0" fillId="0" borderId="10" xfId="0" applyNumberFormat="1" applyFill="1" applyBorder="1" applyAlignment="1">
      <alignment horizontal="center" wrapText="1"/>
    </xf>
    <xf numFmtId="165" fontId="0" fillId="0" borderId="10" xfId="0" applyNumberFormat="1" applyFill="1" applyBorder="1" applyAlignment="1">
      <alignment horizontal="left" vertical="top" wrapText="1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center" wrapText="1"/>
    </xf>
    <xf numFmtId="165" fontId="0" fillId="0" borderId="14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horizontal="center" vertical="top" wrapText="1"/>
    </xf>
    <xf numFmtId="165" fontId="3" fillId="6" borderId="10" xfId="0" applyNumberFormat="1" applyFont="1" applyFill="1" applyBorder="1" applyAlignment="1">
      <alignment wrapText="1"/>
    </xf>
    <xf numFmtId="165" fontId="3" fillId="7" borderId="10" xfId="0" applyNumberFormat="1" applyFont="1" applyFill="1" applyBorder="1" applyAlignment="1">
      <alignment wrapText="1"/>
    </xf>
    <xf numFmtId="165" fontId="3" fillId="0" borderId="15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0" fillId="0" borderId="15" xfId="0" applyNumberFormat="1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5" fontId="0" fillId="0" borderId="15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3"/>
  <sheetViews>
    <sheetView tabSelected="1" zoomScale="73" zoomScaleNormal="73" zoomScalePageLayoutView="0" workbookViewId="0" topLeftCell="A1">
      <pane xSplit="4" ySplit="5" topLeftCell="E49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4" sqref="F4:F5"/>
    </sheetView>
  </sheetViews>
  <sheetFormatPr defaultColWidth="15.25390625" defaultRowHeight="15.75"/>
  <cols>
    <col min="1" max="1" width="6.125" style="2" customWidth="1"/>
    <col min="2" max="2" width="17.00390625" style="3" customWidth="1"/>
    <col min="3" max="3" width="21.75390625" style="20" hidden="1" customWidth="1"/>
    <col min="4" max="4" width="55.25390625" style="9" customWidth="1"/>
    <col min="5" max="5" width="12.625" style="26" customWidth="1"/>
    <col min="6" max="6" width="13.125" style="26" customWidth="1"/>
    <col min="7" max="7" width="12.625" style="26" customWidth="1"/>
    <col min="8" max="8" width="12.875" style="26" customWidth="1"/>
    <col min="9" max="9" width="12.25390625" style="24" customWidth="1"/>
    <col min="10" max="10" width="9.875" style="24" customWidth="1"/>
    <col min="11" max="11" width="8.25390625" style="24" customWidth="1"/>
    <col min="12" max="12" width="12.00390625" style="24" customWidth="1"/>
    <col min="13" max="13" width="10.25390625" style="24" customWidth="1"/>
    <col min="14" max="16384" width="15.25390625" style="1" customWidth="1"/>
  </cols>
  <sheetData>
    <row r="1" spans="1:13" ht="18.75">
      <c r="A1" s="114" t="s">
        <v>204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33.75" customHeight="1">
      <c r="A2" s="115" t="s">
        <v>220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16"/>
    </row>
    <row r="3" spans="4:13" ht="20.25" customHeight="1">
      <c r="D3" s="4"/>
      <c r="H3" s="27"/>
      <c r="K3" s="28"/>
      <c r="M3" s="28" t="s">
        <v>203</v>
      </c>
    </row>
    <row r="4" spans="1:13" ht="62.25" customHeight="1">
      <c r="A4" s="117" t="s">
        <v>1</v>
      </c>
      <c r="B4" s="107" t="s">
        <v>2</v>
      </c>
      <c r="C4" s="117" t="s">
        <v>3</v>
      </c>
      <c r="D4" s="107" t="s">
        <v>4</v>
      </c>
      <c r="E4" s="84" t="s">
        <v>221</v>
      </c>
      <c r="F4" s="79" t="s">
        <v>207</v>
      </c>
      <c r="G4" s="79" t="s">
        <v>217</v>
      </c>
      <c r="H4" s="79" t="s">
        <v>222</v>
      </c>
      <c r="I4" s="113" t="s">
        <v>223</v>
      </c>
      <c r="J4" s="107" t="s">
        <v>219</v>
      </c>
      <c r="K4" s="111" t="s">
        <v>5</v>
      </c>
      <c r="L4" s="113" t="s">
        <v>215</v>
      </c>
      <c r="M4" s="107" t="s">
        <v>6</v>
      </c>
    </row>
    <row r="5" spans="1:13" ht="37.5" customHeight="1">
      <c r="A5" s="117"/>
      <c r="B5" s="107"/>
      <c r="C5" s="117"/>
      <c r="D5" s="107"/>
      <c r="E5" s="85"/>
      <c r="F5" s="80"/>
      <c r="G5" s="80"/>
      <c r="H5" s="80"/>
      <c r="I5" s="108"/>
      <c r="J5" s="108"/>
      <c r="K5" s="112"/>
      <c r="L5" s="108"/>
      <c r="M5" s="108"/>
    </row>
    <row r="6" spans="1:13" ht="16.5" customHeight="1">
      <c r="A6" s="88" t="s">
        <v>7</v>
      </c>
      <c r="B6" s="92" t="s">
        <v>8</v>
      </c>
      <c r="C6" s="44" t="s">
        <v>9</v>
      </c>
      <c r="D6" s="45" t="s">
        <v>10</v>
      </c>
      <c r="E6" s="23">
        <v>576.7</v>
      </c>
      <c r="F6" s="29">
        <v>433.9</v>
      </c>
      <c r="G6" s="30">
        <v>433.9</v>
      </c>
      <c r="H6" s="23">
        <v>842.7</v>
      </c>
      <c r="I6" s="23">
        <f>H6-G6</f>
        <v>408.80000000000007</v>
      </c>
      <c r="J6" s="23">
        <f>H6/G6*100</f>
        <v>194.21525697165248</v>
      </c>
      <c r="K6" s="23">
        <f>H6/F6*100</f>
        <v>194.21525697165248</v>
      </c>
      <c r="L6" s="23">
        <f>H6-E6</f>
        <v>266</v>
      </c>
      <c r="M6" s="23">
        <f>H6/E6*100</f>
        <v>146.12450147390322</v>
      </c>
    </row>
    <row r="7" spans="1:13" ht="63">
      <c r="A7" s="105"/>
      <c r="B7" s="109"/>
      <c r="C7" s="46" t="s">
        <v>11</v>
      </c>
      <c r="D7" s="47" t="s">
        <v>12</v>
      </c>
      <c r="E7" s="23">
        <v>3927</v>
      </c>
      <c r="F7" s="29"/>
      <c r="G7" s="30"/>
      <c r="H7" s="23">
        <v>33791</v>
      </c>
      <c r="I7" s="23">
        <f aca="true" t="shared" si="0" ref="I7:I70">H7-G7</f>
        <v>33791</v>
      </c>
      <c r="J7" s="23"/>
      <c r="K7" s="23"/>
      <c r="L7" s="23">
        <f aca="true" t="shared" si="1" ref="L7:L70">H7-E7</f>
        <v>29864</v>
      </c>
      <c r="M7" s="23">
        <f aca="true" t="shared" si="2" ref="M7:M70">H7/E7*100</f>
        <v>860.4787369493251</v>
      </c>
    </row>
    <row r="8" spans="1:13" ht="16.5" customHeight="1">
      <c r="A8" s="105"/>
      <c r="B8" s="109"/>
      <c r="C8" s="48" t="s">
        <v>13</v>
      </c>
      <c r="D8" s="47" t="s">
        <v>14</v>
      </c>
      <c r="E8" s="23">
        <v>352858.4</v>
      </c>
      <c r="F8" s="23">
        <v>420216.8</v>
      </c>
      <c r="G8" s="23">
        <v>377017.8</v>
      </c>
      <c r="H8" s="23">
        <v>260656.5</v>
      </c>
      <c r="I8" s="23">
        <f t="shared" si="0"/>
        <v>-116361.29999999999</v>
      </c>
      <c r="J8" s="23">
        <f aca="true" t="shared" si="3" ref="J8:J69">H8/G8*100</f>
        <v>69.13639090780329</v>
      </c>
      <c r="K8" s="23">
        <f aca="true" t="shared" si="4" ref="K8:K69">H8/F8*100</f>
        <v>62.029052622360645</v>
      </c>
      <c r="L8" s="23">
        <f t="shared" si="1"/>
        <v>-92201.90000000002</v>
      </c>
      <c r="M8" s="23">
        <f t="shared" si="2"/>
        <v>73.86999997732802</v>
      </c>
    </row>
    <row r="9" spans="1:13" ht="31.5">
      <c r="A9" s="105"/>
      <c r="B9" s="109"/>
      <c r="C9" s="48" t="s">
        <v>15</v>
      </c>
      <c r="D9" s="8" t="s">
        <v>16</v>
      </c>
      <c r="E9" s="23">
        <v>3453.5</v>
      </c>
      <c r="F9" s="23">
        <v>3687</v>
      </c>
      <c r="G9" s="23">
        <v>3687</v>
      </c>
      <c r="H9" s="23">
        <v>4474.9</v>
      </c>
      <c r="I9" s="23">
        <f t="shared" si="0"/>
        <v>787.8999999999996</v>
      </c>
      <c r="J9" s="23">
        <f t="shared" si="3"/>
        <v>121.36967724437211</v>
      </c>
      <c r="K9" s="23">
        <f t="shared" si="4"/>
        <v>121.36967724437211</v>
      </c>
      <c r="L9" s="23">
        <f t="shared" si="1"/>
        <v>1021.3999999999996</v>
      </c>
      <c r="M9" s="23">
        <f t="shared" si="2"/>
        <v>129.57579267409872</v>
      </c>
    </row>
    <row r="10" spans="1:13" ht="31.5">
      <c r="A10" s="105"/>
      <c r="B10" s="109"/>
      <c r="C10" s="48" t="s">
        <v>17</v>
      </c>
      <c r="D10" s="47" t="s">
        <v>18</v>
      </c>
      <c r="E10" s="23">
        <v>1280.7</v>
      </c>
      <c r="F10" s="23"/>
      <c r="G10" s="23"/>
      <c r="H10" s="23">
        <v>3841.5</v>
      </c>
      <c r="I10" s="23">
        <f t="shared" si="0"/>
        <v>3841.5</v>
      </c>
      <c r="J10" s="23"/>
      <c r="K10" s="23"/>
      <c r="L10" s="23">
        <f t="shared" si="1"/>
        <v>2560.8</v>
      </c>
      <c r="M10" s="23">
        <f t="shared" si="2"/>
        <v>299.9531506207543</v>
      </c>
    </row>
    <row r="11" spans="1:13" ht="31.5">
      <c r="A11" s="105"/>
      <c r="B11" s="109"/>
      <c r="C11" s="48" t="s">
        <v>19</v>
      </c>
      <c r="D11" s="49" t="s">
        <v>20</v>
      </c>
      <c r="E11" s="23">
        <v>88.9</v>
      </c>
      <c r="F11" s="23"/>
      <c r="G11" s="23"/>
      <c r="H11" s="23">
        <v>80.5</v>
      </c>
      <c r="I11" s="23">
        <f t="shared" si="0"/>
        <v>80.5</v>
      </c>
      <c r="J11" s="23"/>
      <c r="K11" s="23"/>
      <c r="L11" s="23">
        <f t="shared" si="1"/>
        <v>-8.400000000000006</v>
      </c>
      <c r="M11" s="23">
        <f t="shared" si="2"/>
        <v>90.5511811023622</v>
      </c>
    </row>
    <row r="12" spans="1:13" ht="94.5" hidden="1">
      <c r="A12" s="105"/>
      <c r="B12" s="109"/>
      <c r="C12" s="46" t="s">
        <v>21</v>
      </c>
      <c r="D12" s="50" t="s">
        <v>22</v>
      </c>
      <c r="E12" s="23"/>
      <c r="F12" s="23"/>
      <c r="G12" s="23"/>
      <c r="H12" s="23"/>
      <c r="I12" s="23">
        <f t="shared" si="0"/>
        <v>0</v>
      </c>
      <c r="J12" s="23" t="e">
        <f t="shared" si="3"/>
        <v>#DIV/0!</v>
      </c>
      <c r="K12" s="23" t="e">
        <f t="shared" si="4"/>
        <v>#DIV/0!</v>
      </c>
      <c r="L12" s="23">
        <f t="shared" si="1"/>
        <v>0</v>
      </c>
      <c r="M12" s="23" t="e">
        <f t="shared" si="2"/>
        <v>#DIV/0!</v>
      </c>
    </row>
    <row r="13" spans="1:13" ht="47.25">
      <c r="A13" s="105"/>
      <c r="B13" s="109"/>
      <c r="C13" s="46" t="s">
        <v>23</v>
      </c>
      <c r="D13" s="47" t="s">
        <v>24</v>
      </c>
      <c r="E13" s="23">
        <v>402942.7</v>
      </c>
      <c r="F13" s="23">
        <v>851124</v>
      </c>
      <c r="G13" s="23">
        <v>851124</v>
      </c>
      <c r="H13" s="23">
        <v>683051.1</v>
      </c>
      <c r="I13" s="23">
        <f t="shared" si="0"/>
        <v>-168072.90000000002</v>
      </c>
      <c r="J13" s="23">
        <f t="shared" si="3"/>
        <v>80.2528303748925</v>
      </c>
      <c r="K13" s="23">
        <f t="shared" si="4"/>
        <v>80.2528303748925</v>
      </c>
      <c r="L13" s="23">
        <f t="shared" si="1"/>
        <v>280108.39999999997</v>
      </c>
      <c r="M13" s="23">
        <f t="shared" si="2"/>
        <v>169.5156904443237</v>
      </c>
    </row>
    <row r="14" spans="1:13" ht="47.25" hidden="1">
      <c r="A14" s="105"/>
      <c r="B14" s="109"/>
      <c r="C14" s="46" t="s">
        <v>25</v>
      </c>
      <c r="D14" s="47" t="s">
        <v>26</v>
      </c>
      <c r="E14" s="23"/>
      <c r="F14" s="23">
        <f>1709.2-1709.2</f>
        <v>0</v>
      </c>
      <c r="G14" s="23"/>
      <c r="H14" s="23"/>
      <c r="I14" s="23">
        <f t="shared" si="0"/>
        <v>0</v>
      </c>
      <c r="J14" s="23" t="e">
        <f t="shared" si="3"/>
        <v>#DIV/0!</v>
      </c>
      <c r="K14" s="23" t="e">
        <f t="shared" si="4"/>
        <v>#DIV/0!</v>
      </c>
      <c r="L14" s="23">
        <f t="shared" si="1"/>
        <v>0</v>
      </c>
      <c r="M14" s="23" t="e">
        <f t="shared" si="2"/>
        <v>#DIV/0!</v>
      </c>
    </row>
    <row r="15" spans="1:13" ht="15.75">
      <c r="A15" s="105"/>
      <c r="B15" s="109"/>
      <c r="C15" s="48" t="s">
        <v>27</v>
      </c>
      <c r="D15" s="8" t="s">
        <v>28</v>
      </c>
      <c r="E15" s="23">
        <f>SUM(E16:E17)</f>
        <v>6.8</v>
      </c>
      <c r="F15" s="23">
        <f>SUM(F16:F17)</f>
        <v>0</v>
      </c>
      <c r="G15" s="23">
        <f>SUM(G16:G17)</f>
        <v>0</v>
      </c>
      <c r="H15" s="23">
        <f>SUM(H16:H17)</f>
        <v>104.6</v>
      </c>
      <c r="I15" s="23">
        <f t="shared" si="0"/>
        <v>104.6</v>
      </c>
      <c r="J15" s="23"/>
      <c r="K15" s="23"/>
      <c r="L15" s="23">
        <f t="shared" si="1"/>
        <v>97.8</v>
      </c>
      <c r="M15" s="23">
        <f t="shared" si="2"/>
        <v>1538.235294117647</v>
      </c>
    </row>
    <row r="16" spans="1:13" ht="63" hidden="1">
      <c r="A16" s="105"/>
      <c r="B16" s="109"/>
      <c r="C16" s="46" t="s">
        <v>29</v>
      </c>
      <c r="D16" s="51" t="s">
        <v>30</v>
      </c>
      <c r="E16" s="23"/>
      <c r="F16" s="23"/>
      <c r="G16" s="23"/>
      <c r="H16" s="23">
        <v>89.3</v>
      </c>
      <c r="I16" s="23">
        <f t="shared" si="0"/>
        <v>89.3</v>
      </c>
      <c r="J16" s="23"/>
      <c r="K16" s="23"/>
      <c r="L16" s="23">
        <f t="shared" si="1"/>
        <v>89.3</v>
      </c>
      <c r="M16" s="23" t="e">
        <f t="shared" si="2"/>
        <v>#DIV/0!</v>
      </c>
    </row>
    <row r="17" spans="1:13" ht="47.25" hidden="1">
      <c r="A17" s="105"/>
      <c r="B17" s="109"/>
      <c r="C17" s="46" t="s">
        <v>31</v>
      </c>
      <c r="D17" s="47" t="s">
        <v>32</v>
      </c>
      <c r="E17" s="23">
        <v>6.8</v>
      </c>
      <c r="F17" s="23"/>
      <c r="G17" s="23"/>
      <c r="H17" s="23">
        <v>15.3</v>
      </c>
      <c r="I17" s="23">
        <f t="shared" si="0"/>
        <v>15.3</v>
      </c>
      <c r="J17" s="23"/>
      <c r="K17" s="23"/>
      <c r="L17" s="23">
        <f t="shared" si="1"/>
        <v>8.5</v>
      </c>
      <c r="M17" s="23">
        <f t="shared" si="2"/>
        <v>225</v>
      </c>
    </row>
    <row r="18" spans="1:13" ht="15.75">
      <c r="A18" s="105"/>
      <c r="B18" s="109"/>
      <c r="C18" s="48" t="s">
        <v>33</v>
      </c>
      <c r="D18" s="8" t="s">
        <v>34</v>
      </c>
      <c r="E18" s="23">
        <v>6</v>
      </c>
      <c r="F18" s="23"/>
      <c r="G18" s="23"/>
      <c r="H18" s="23">
        <v>-4907.3</v>
      </c>
      <c r="I18" s="23">
        <f t="shared" si="0"/>
        <v>-4907.3</v>
      </c>
      <c r="J18" s="23"/>
      <c r="K18" s="23"/>
      <c r="L18" s="23">
        <f t="shared" si="1"/>
        <v>-4913.3</v>
      </c>
      <c r="M18" s="23">
        <f t="shared" si="2"/>
        <v>-81788.33333333333</v>
      </c>
    </row>
    <row r="19" spans="1:13" ht="15.75">
      <c r="A19" s="105"/>
      <c r="B19" s="109"/>
      <c r="C19" s="48" t="s">
        <v>35</v>
      </c>
      <c r="D19" s="8" t="s">
        <v>36</v>
      </c>
      <c r="E19" s="23">
        <v>624.5</v>
      </c>
      <c r="F19" s="23"/>
      <c r="G19" s="23"/>
      <c r="H19" s="23">
        <v>693.2</v>
      </c>
      <c r="I19" s="23">
        <f t="shared" si="0"/>
        <v>693.2</v>
      </c>
      <c r="J19" s="23"/>
      <c r="K19" s="23"/>
      <c r="L19" s="23">
        <f t="shared" si="1"/>
        <v>68.70000000000005</v>
      </c>
      <c r="M19" s="23">
        <f t="shared" si="2"/>
        <v>111.00080064051241</v>
      </c>
    </row>
    <row r="20" spans="1:13" ht="15.75">
      <c r="A20" s="105"/>
      <c r="B20" s="109"/>
      <c r="C20" s="48" t="s">
        <v>38</v>
      </c>
      <c r="D20" s="8" t="s">
        <v>39</v>
      </c>
      <c r="E20" s="23">
        <v>58264</v>
      </c>
      <c r="F20" s="23">
        <v>5030.2</v>
      </c>
      <c r="G20" s="23">
        <v>5030.2</v>
      </c>
      <c r="H20" s="23">
        <v>5030.2</v>
      </c>
      <c r="I20" s="23">
        <f t="shared" si="0"/>
        <v>0</v>
      </c>
      <c r="J20" s="23">
        <f t="shared" si="3"/>
        <v>100</v>
      </c>
      <c r="K20" s="23">
        <f t="shared" si="4"/>
        <v>100</v>
      </c>
      <c r="L20" s="23">
        <f t="shared" si="1"/>
        <v>-53233.8</v>
      </c>
      <c r="M20" s="23">
        <f t="shared" si="2"/>
        <v>8.633461485651516</v>
      </c>
    </row>
    <row r="21" spans="1:13" ht="15.75">
      <c r="A21" s="105"/>
      <c r="B21" s="109"/>
      <c r="C21" s="48" t="s">
        <v>40</v>
      </c>
      <c r="D21" s="8" t="s">
        <v>41</v>
      </c>
      <c r="E21" s="23">
        <v>47.6</v>
      </c>
      <c r="F21" s="23"/>
      <c r="G21" s="23"/>
      <c r="H21" s="23"/>
      <c r="I21" s="23">
        <f t="shared" si="0"/>
        <v>0</v>
      </c>
      <c r="J21" s="23"/>
      <c r="K21" s="23"/>
      <c r="L21" s="23">
        <f t="shared" si="1"/>
        <v>-47.6</v>
      </c>
      <c r="M21" s="23">
        <f t="shared" si="2"/>
        <v>0</v>
      </c>
    </row>
    <row r="22" spans="1:13" ht="15.75" hidden="1">
      <c r="A22" s="105"/>
      <c r="B22" s="109"/>
      <c r="C22" s="48" t="s">
        <v>42</v>
      </c>
      <c r="D22" s="8" t="s">
        <v>37</v>
      </c>
      <c r="E22" s="23"/>
      <c r="F22" s="23"/>
      <c r="G22" s="23"/>
      <c r="H22" s="23"/>
      <c r="I22" s="23">
        <f t="shared" si="0"/>
        <v>0</v>
      </c>
      <c r="J22" s="23" t="e">
        <f t="shared" si="3"/>
        <v>#DIV/0!</v>
      </c>
      <c r="K22" s="23" t="e">
        <f t="shared" si="4"/>
        <v>#DIV/0!</v>
      </c>
      <c r="L22" s="23">
        <f t="shared" si="1"/>
        <v>0</v>
      </c>
      <c r="M22" s="23" t="e">
        <f t="shared" si="2"/>
        <v>#DIV/0!</v>
      </c>
    </row>
    <row r="23" spans="1:13" s="6" customFormat="1" ht="15.75">
      <c r="A23" s="105"/>
      <c r="B23" s="109"/>
      <c r="C23" s="52"/>
      <c r="D23" s="10" t="s">
        <v>43</v>
      </c>
      <c r="E23" s="5">
        <f>SUM(E6:E15,E18:E22)</f>
        <v>824076.8000000002</v>
      </c>
      <c r="F23" s="5">
        <f>SUM(F6:F15,F18:F22)</f>
        <v>1280491.9</v>
      </c>
      <c r="G23" s="5">
        <f>SUM(G6:G15,G18:G22)</f>
        <v>1237292.9</v>
      </c>
      <c r="H23" s="5">
        <f>SUM(H6:H15,H18:H22)</f>
        <v>987658.8999999998</v>
      </c>
      <c r="I23" s="5">
        <f t="shared" si="0"/>
        <v>-249634.00000000012</v>
      </c>
      <c r="J23" s="5">
        <f t="shared" si="3"/>
        <v>79.82417906059267</v>
      </c>
      <c r="K23" s="5">
        <f t="shared" si="4"/>
        <v>77.13121027942464</v>
      </c>
      <c r="L23" s="5">
        <f t="shared" si="1"/>
        <v>163582.09999999963</v>
      </c>
      <c r="M23" s="5">
        <f t="shared" si="2"/>
        <v>119.85034647256174</v>
      </c>
    </row>
    <row r="24" spans="1:13" ht="15.75">
      <c r="A24" s="105"/>
      <c r="B24" s="109"/>
      <c r="C24" s="48" t="s">
        <v>44</v>
      </c>
      <c r="D24" s="8" t="s">
        <v>45</v>
      </c>
      <c r="E24" s="23">
        <v>2445921.6</v>
      </c>
      <c r="F24" s="23">
        <v>2752050.4</v>
      </c>
      <c r="G24" s="23">
        <v>2691505.3</v>
      </c>
      <c r="H24" s="23">
        <v>2398720.1</v>
      </c>
      <c r="I24" s="23">
        <f t="shared" si="0"/>
        <v>-292785.1999999997</v>
      </c>
      <c r="J24" s="23">
        <f t="shared" si="3"/>
        <v>89.12187912095139</v>
      </c>
      <c r="K24" s="23">
        <f t="shared" si="4"/>
        <v>87.161198065268</v>
      </c>
      <c r="L24" s="23">
        <f t="shared" si="1"/>
        <v>-47201.5</v>
      </c>
      <c r="M24" s="23">
        <f t="shared" si="2"/>
        <v>98.07019570864414</v>
      </c>
    </row>
    <row r="25" spans="1:13" s="6" customFormat="1" ht="15.75">
      <c r="A25" s="105"/>
      <c r="B25" s="109"/>
      <c r="C25" s="52"/>
      <c r="D25" s="10" t="s">
        <v>46</v>
      </c>
      <c r="E25" s="5">
        <f>SUM(E24)</f>
        <v>2445921.6</v>
      </c>
      <c r="F25" s="5">
        <f>SUM(F24)</f>
        <v>2752050.4</v>
      </c>
      <c r="G25" s="5">
        <f>SUM(G24)</f>
        <v>2691505.3</v>
      </c>
      <c r="H25" s="5">
        <f>SUM(H24)</f>
        <v>2398720.1</v>
      </c>
      <c r="I25" s="5">
        <f t="shared" si="0"/>
        <v>-292785.1999999997</v>
      </c>
      <c r="J25" s="5">
        <f t="shared" si="3"/>
        <v>89.12187912095139</v>
      </c>
      <c r="K25" s="5">
        <f t="shared" si="4"/>
        <v>87.161198065268</v>
      </c>
      <c r="L25" s="5">
        <f t="shared" si="1"/>
        <v>-47201.5</v>
      </c>
      <c r="M25" s="5">
        <f t="shared" si="2"/>
        <v>98.07019570864414</v>
      </c>
    </row>
    <row r="26" spans="1:13" s="6" customFormat="1" ht="31.5">
      <c r="A26" s="105"/>
      <c r="B26" s="109"/>
      <c r="C26" s="52"/>
      <c r="D26" s="10" t="s">
        <v>47</v>
      </c>
      <c r="E26" s="5">
        <f>E27-E22</f>
        <v>3269998.4000000004</v>
      </c>
      <c r="F26" s="5">
        <f>F27-F22</f>
        <v>4032542.3</v>
      </c>
      <c r="G26" s="5">
        <f>G27-G22</f>
        <v>3928798.1999999997</v>
      </c>
      <c r="H26" s="5">
        <f>H27-H22</f>
        <v>3386379</v>
      </c>
      <c r="I26" s="5">
        <f t="shared" si="0"/>
        <v>-542419.1999999997</v>
      </c>
      <c r="J26" s="5">
        <f t="shared" si="3"/>
        <v>86.19376276439957</v>
      </c>
      <c r="K26" s="5">
        <f t="shared" si="4"/>
        <v>83.97627967845496</v>
      </c>
      <c r="L26" s="5">
        <f t="shared" si="1"/>
        <v>116380.59999999963</v>
      </c>
      <c r="M26" s="5">
        <f t="shared" si="2"/>
        <v>103.5590414967787</v>
      </c>
    </row>
    <row r="27" spans="1:13" s="6" customFormat="1" ht="15.75">
      <c r="A27" s="106"/>
      <c r="B27" s="110"/>
      <c r="C27" s="52"/>
      <c r="D27" s="10" t="s">
        <v>48</v>
      </c>
      <c r="E27" s="5">
        <f>E23+E25</f>
        <v>3269998.4000000004</v>
      </c>
      <c r="F27" s="5">
        <f>F23+F25</f>
        <v>4032542.3</v>
      </c>
      <c r="G27" s="5">
        <f>G23+G25</f>
        <v>3928798.1999999997</v>
      </c>
      <c r="H27" s="5">
        <f>H23+H25</f>
        <v>3386379</v>
      </c>
      <c r="I27" s="5">
        <f t="shared" si="0"/>
        <v>-542419.1999999997</v>
      </c>
      <c r="J27" s="5">
        <f t="shared" si="3"/>
        <v>86.19376276439957</v>
      </c>
      <c r="K27" s="5">
        <f t="shared" si="4"/>
        <v>83.97627967845496</v>
      </c>
      <c r="L27" s="5">
        <f t="shared" si="1"/>
        <v>116380.59999999963</v>
      </c>
      <c r="M27" s="5">
        <f t="shared" si="2"/>
        <v>103.5590414967787</v>
      </c>
    </row>
    <row r="28" spans="1:13" ht="31.5">
      <c r="A28" s="88" t="s">
        <v>49</v>
      </c>
      <c r="B28" s="92" t="s">
        <v>50</v>
      </c>
      <c r="C28" s="48" t="s">
        <v>19</v>
      </c>
      <c r="D28" s="49" t="s">
        <v>20</v>
      </c>
      <c r="E28" s="23">
        <v>22333.1</v>
      </c>
      <c r="F28" s="23">
        <v>7800</v>
      </c>
      <c r="G28" s="23">
        <v>5700</v>
      </c>
      <c r="H28" s="23">
        <v>9878</v>
      </c>
      <c r="I28" s="23">
        <f t="shared" si="0"/>
        <v>4178</v>
      </c>
      <c r="J28" s="23">
        <f t="shared" si="3"/>
        <v>173.2982456140351</v>
      </c>
      <c r="K28" s="23">
        <f t="shared" si="4"/>
        <v>126.64102564102564</v>
      </c>
      <c r="L28" s="23">
        <f t="shared" si="1"/>
        <v>-12455.099999999999</v>
      </c>
      <c r="M28" s="23">
        <f t="shared" si="2"/>
        <v>44.2303128540149</v>
      </c>
    </row>
    <row r="29" spans="1:13" ht="31.5" hidden="1">
      <c r="A29" s="89"/>
      <c r="B29" s="93"/>
      <c r="C29" s="48" t="s">
        <v>17</v>
      </c>
      <c r="D29" s="47" t="s">
        <v>18</v>
      </c>
      <c r="E29" s="23"/>
      <c r="F29" s="23"/>
      <c r="G29" s="23"/>
      <c r="H29" s="23"/>
      <c r="I29" s="23">
        <f t="shared" si="0"/>
        <v>0</v>
      </c>
      <c r="J29" s="23" t="e">
        <f t="shared" si="3"/>
        <v>#DIV/0!</v>
      </c>
      <c r="K29" s="23" t="e">
        <f t="shared" si="4"/>
        <v>#DIV/0!</v>
      </c>
      <c r="L29" s="23">
        <f t="shared" si="1"/>
        <v>0</v>
      </c>
      <c r="M29" s="23" t="e">
        <f t="shared" si="2"/>
        <v>#DIV/0!</v>
      </c>
    </row>
    <row r="30" spans="1:13" ht="15.75">
      <c r="A30" s="89"/>
      <c r="B30" s="93"/>
      <c r="C30" s="48" t="s">
        <v>27</v>
      </c>
      <c r="D30" s="8" t="s">
        <v>28</v>
      </c>
      <c r="E30" s="23">
        <f>SUM(E31:E33)</f>
        <v>36.2</v>
      </c>
      <c r="F30" s="23">
        <f>SUM(F31:F33)</f>
        <v>0</v>
      </c>
      <c r="G30" s="23">
        <f>SUM(G31:G33)</f>
        <v>0</v>
      </c>
      <c r="H30" s="23">
        <f>SUM(H31:H33)</f>
        <v>10.5</v>
      </c>
      <c r="I30" s="23">
        <f t="shared" si="0"/>
        <v>10.5</v>
      </c>
      <c r="J30" s="23"/>
      <c r="K30" s="23"/>
      <c r="L30" s="23">
        <f t="shared" si="1"/>
        <v>-25.700000000000003</v>
      </c>
      <c r="M30" s="23">
        <f t="shared" si="2"/>
        <v>29.005524861878452</v>
      </c>
    </row>
    <row r="31" spans="1:13" ht="31.5" hidden="1">
      <c r="A31" s="89"/>
      <c r="B31" s="93"/>
      <c r="C31" s="46" t="s">
        <v>51</v>
      </c>
      <c r="D31" s="47" t="s">
        <v>52</v>
      </c>
      <c r="E31" s="23">
        <v>-0.8</v>
      </c>
      <c r="F31" s="23"/>
      <c r="G31" s="23"/>
      <c r="H31" s="23"/>
      <c r="I31" s="23">
        <f t="shared" si="0"/>
        <v>0</v>
      </c>
      <c r="J31" s="23"/>
      <c r="K31" s="23"/>
      <c r="L31" s="23">
        <f t="shared" si="1"/>
        <v>0.8</v>
      </c>
      <c r="M31" s="23">
        <f t="shared" si="2"/>
        <v>0</v>
      </c>
    </row>
    <row r="32" spans="1:13" ht="47.25" hidden="1">
      <c r="A32" s="89"/>
      <c r="B32" s="93"/>
      <c r="C32" s="46" t="s">
        <v>53</v>
      </c>
      <c r="D32" s="51" t="s">
        <v>54</v>
      </c>
      <c r="E32" s="23">
        <v>37</v>
      </c>
      <c r="F32" s="23"/>
      <c r="G32" s="23"/>
      <c r="H32" s="23"/>
      <c r="I32" s="23">
        <f t="shared" si="0"/>
        <v>0</v>
      </c>
      <c r="J32" s="23"/>
      <c r="K32" s="23"/>
      <c r="L32" s="23">
        <f t="shared" si="1"/>
        <v>-37</v>
      </c>
      <c r="M32" s="23">
        <f t="shared" si="2"/>
        <v>0</v>
      </c>
    </row>
    <row r="33" spans="1:13" ht="47.25" hidden="1">
      <c r="A33" s="89"/>
      <c r="B33" s="93"/>
      <c r="C33" s="46" t="s">
        <v>31</v>
      </c>
      <c r="D33" s="47" t="s">
        <v>32</v>
      </c>
      <c r="E33" s="23"/>
      <c r="F33" s="23"/>
      <c r="G33" s="23"/>
      <c r="H33" s="23">
        <v>10.5</v>
      </c>
      <c r="I33" s="23">
        <f t="shared" si="0"/>
        <v>10.5</v>
      </c>
      <c r="J33" s="23"/>
      <c r="K33" s="23"/>
      <c r="L33" s="23">
        <f t="shared" si="1"/>
        <v>10.5</v>
      </c>
      <c r="M33" s="23" t="e">
        <f t="shared" si="2"/>
        <v>#DIV/0!</v>
      </c>
    </row>
    <row r="34" spans="1:13" ht="15.75">
      <c r="A34" s="89"/>
      <c r="B34" s="93"/>
      <c r="C34" s="48" t="s">
        <v>33</v>
      </c>
      <c r="D34" s="8" t="s">
        <v>34</v>
      </c>
      <c r="E34" s="23">
        <v>588.7</v>
      </c>
      <c r="F34" s="23"/>
      <c r="G34" s="23"/>
      <c r="H34" s="23">
        <v>89.5</v>
      </c>
      <c r="I34" s="23">
        <f t="shared" si="0"/>
        <v>89.5</v>
      </c>
      <c r="J34" s="23"/>
      <c r="K34" s="23"/>
      <c r="L34" s="23">
        <f t="shared" si="1"/>
        <v>-499.20000000000005</v>
      </c>
      <c r="M34" s="23">
        <f t="shared" si="2"/>
        <v>15.202989638185832</v>
      </c>
    </row>
    <row r="35" spans="1:13" ht="15.75" hidden="1">
      <c r="A35" s="89"/>
      <c r="B35" s="93"/>
      <c r="C35" s="48" t="s">
        <v>35</v>
      </c>
      <c r="D35" s="8" t="s">
        <v>36</v>
      </c>
      <c r="E35" s="23"/>
      <c r="F35" s="23"/>
      <c r="G35" s="23"/>
      <c r="H35" s="23"/>
      <c r="I35" s="23">
        <f t="shared" si="0"/>
        <v>0</v>
      </c>
      <c r="J35" s="23" t="e">
        <f t="shared" si="3"/>
        <v>#DIV/0!</v>
      </c>
      <c r="K35" s="23" t="e">
        <f t="shared" si="4"/>
        <v>#DIV/0!</v>
      </c>
      <c r="L35" s="23">
        <f t="shared" si="1"/>
        <v>0</v>
      </c>
      <c r="M35" s="23" t="e">
        <f t="shared" si="2"/>
        <v>#DIV/0!</v>
      </c>
    </row>
    <row r="36" spans="1:13" ht="31.5" hidden="1">
      <c r="A36" s="89"/>
      <c r="B36" s="93"/>
      <c r="C36" s="48" t="s">
        <v>55</v>
      </c>
      <c r="D36" s="8" t="s">
        <v>56</v>
      </c>
      <c r="E36" s="23"/>
      <c r="F36" s="23"/>
      <c r="G36" s="23"/>
      <c r="H36" s="23"/>
      <c r="I36" s="23">
        <f t="shared" si="0"/>
        <v>0</v>
      </c>
      <c r="J36" s="23" t="e">
        <f t="shared" si="3"/>
        <v>#DIV/0!</v>
      </c>
      <c r="K36" s="23" t="e">
        <f t="shared" si="4"/>
        <v>#DIV/0!</v>
      </c>
      <c r="L36" s="23">
        <f t="shared" si="1"/>
        <v>0</v>
      </c>
      <c r="M36" s="23" t="e">
        <f t="shared" si="2"/>
        <v>#DIV/0!</v>
      </c>
    </row>
    <row r="37" spans="1:13" ht="15.75" hidden="1">
      <c r="A37" s="89"/>
      <c r="B37" s="93"/>
      <c r="C37" s="48" t="s">
        <v>38</v>
      </c>
      <c r="D37" s="8" t="s">
        <v>57</v>
      </c>
      <c r="E37" s="23"/>
      <c r="F37" s="23"/>
      <c r="G37" s="23"/>
      <c r="H37" s="23"/>
      <c r="I37" s="23">
        <f t="shared" si="0"/>
        <v>0</v>
      </c>
      <c r="J37" s="23" t="e">
        <f t="shared" si="3"/>
        <v>#DIV/0!</v>
      </c>
      <c r="K37" s="23" t="e">
        <f t="shared" si="4"/>
        <v>#DIV/0!</v>
      </c>
      <c r="L37" s="23">
        <f t="shared" si="1"/>
        <v>0</v>
      </c>
      <c r="M37" s="23" t="e">
        <f t="shared" si="2"/>
        <v>#DIV/0!</v>
      </c>
    </row>
    <row r="38" spans="1:13" ht="15.75" hidden="1">
      <c r="A38" s="89"/>
      <c r="B38" s="93"/>
      <c r="C38" s="48" t="s">
        <v>40</v>
      </c>
      <c r="D38" s="8" t="s">
        <v>41</v>
      </c>
      <c r="E38" s="23"/>
      <c r="F38" s="23"/>
      <c r="G38" s="23"/>
      <c r="H38" s="23"/>
      <c r="I38" s="23">
        <f t="shared" si="0"/>
        <v>0</v>
      </c>
      <c r="J38" s="23" t="e">
        <f t="shared" si="3"/>
        <v>#DIV/0!</v>
      </c>
      <c r="K38" s="23" t="e">
        <f t="shared" si="4"/>
        <v>#DIV/0!</v>
      </c>
      <c r="L38" s="23">
        <f t="shared" si="1"/>
        <v>0</v>
      </c>
      <c r="M38" s="23" t="e">
        <f t="shared" si="2"/>
        <v>#DIV/0!</v>
      </c>
    </row>
    <row r="39" spans="1:13" ht="15.75">
      <c r="A39" s="89"/>
      <c r="B39" s="93"/>
      <c r="C39" s="48" t="s">
        <v>58</v>
      </c>
      <c r="D39" s="47" t="s">
        <v>59</v>
      </c>
      <c r="E39" s="23">
        <v>195194</v>
      </c>
      <c r="F39" s="23"/>
      <c r="G39" s="23"/>
      <c r="H39" s="23"/>
      <c r="I39" s="23">
        <f t="shared" si="0"/>
        <v>0</v>
      </c>
      <c r="J39" s="23"/>
      <c r="K39" s="23"/>
      <c r="L39" s="23">
        <f t="shared" si="1"/>
        <v>-195194</v>
      </c>
      <c r="M39" s="23">
        <f t="shared" si="2"/>
        <v>0</v>
      </c>
    </row>
    <row r="40" spans="1:13" ht="15.75" hidden="1">
      <c r="A40" s="89"/>
      <c r="B40" s="93"/>
      <c r="C40" s="48" t="s">
        <v>42</v>
      </c>
      <c r="D40" s="8" t="s">
        <v>37</v>
      </c>
      <c r="E40" s="23"/>
      <c r="F40" s="23"/>
      <c r="G40" s="23"/>
      <c r="H40" s="23"/>
      <c r="I40" s="23">
        <f t="shared" si="0"/>
        <v>0</v>
      </c>
      <c r="J40" s="23" t="e">
        <f t="shared" si="3"/>
        <v>#DIV/0!</v>
      </c>
      <c r="K40" s="23" t="e">
        <f t="shared" si="4"/>
        <v>#DIV/0!</v>
      </c>
      <c r="L40" s="23">
        <f t="shared" si="1"/>
        <v>0</v>
      </c>
      <c r="M40" s="23" t="e">
        <f t="shared" si="2"/>
        <v>#DIV/0!</v>
      </c>
    </row>
    <row r="41" spans="1:13" s="6" customFormat="1" ht="15.75">
      <c r="A41" s="89"/>
      <c r="B41" s="93"/>
      <c r="C41" s="53"/>
      <c r="D41" s="10" t="s">
        <v>43</v>
      </c>
      <c r="E41" s="5">
        <f>SUM(E28:E30,E34:E40)</f>
        <v>218152</v>
      </c>
      <c r="F41" s="5">
        <f>SUM(F28:F30,F34:F40)</f>
        <v>7800</v>
      </c>
      <c r="G41" s="5">
        <f>SUM(G28:G30,G34:G40)</f>
        <v>5700</v>
      </c>
      <c r="H41" s="5">
        <f>SUM(H28:H30,H34:H40)</f>
        <v>9978</v>
      </c>
      <c r="I41" s="5">
        <f t="shared" si="0"/>
        <v>4278</v>
      </c>
      <c r="J41" s="5">
        <f t="shared" si="3"/>
        <v>175.05263157894737</v>
      </c>
      <c r="K41" s="5">
        <f t="shared" si="4"/>
        <v>127.92307692307692</v>
      </c>
      <c r="L41" s="5">
        <f t="shared" si="1"/>
        <v>-208174</v>
      </c>
      <c r="M41" s="5">
        <f t="shared" si="2"/>
        <v>4.573875096263156</v>
      </c>
    </row>
    <row r="42" spans="1:13" s="6" customFormat="1" ht="47.25">
      <c r="A42" s="89"/>
      <c r="B42" s="93"/>
      <c r="C42" s="54" t="s">
        <v>211</v>
      </c>
      <c r="D42" s="55" t="s">
        <v>212</v>
      </c>
      <c r="E42" s="5"/>
      <c r="F42" s="5"/>
      <c r="G42" s="5"/>
      <c r="H42" s="23">
        <v>5.8</v>
      </c>
      <c r="I42" s="23">
        <f t="shared" si="0"/>
        <v>5.8</v>
      </c>
      <c r="J42" s="23"/>
      <c r="K42" s="23"/>
      <c r="L42" s="23">
        <f t="shared" si="1"/>
        <v>5.8</v>
      </c>
      <c r="M42" s="23"/>
    </row>
    <row r="43" spans="1:13" ht="110.25">
      <c r="A43" s="89"/>
      <c r="B43" s="93"/>
      <c r="C43" s="56" t="s">
        <v>60</v>
      </c>
      <c r="D43" s="49" t="s">
        <v>61</v>
      </c>
      <c r="E43" s="23">
        <v>897</v>
      </c>
      <c r="F43" s="23">
        <f>443+250</f>
        <v>693</v>
      </c>
      <c r="G43" s="23">
        <v>658.1</v>
      </c>
      <c r="H43" s="23">
        <v>945.4</v>
      </c>
      <c r="I43" s="23">
        <f t="shared" si="0"/>
        <v>287.29999999999995</v>
      </c>
      <c r="J43" s="23">
        <f t="shared" si="3"/>
        <v>143.65597933444764</v>
      </c>
      <c r="K43" s="23">
        <f t="shared" si="4"/>
        <v>136.42135642135642</v>
      </c>
      <c r="L43" s="23">
        <f t="shared" si="1"/>
        <v>48.39999999999998</v>
      </c>
      <c r="M43" s="23">
        <f t="shared" si="2"/>
        <v>105.3957636566332</v>
      </c>
    </row>
    <row r="44" spans="1:13" ht="15.75">
      <c r="A44" s="89"/>
      <c r="B44" s="93"/>
      <c r="C44" s="48" t="s">
        <v>62</v>
      </c>
      <c r="D44" s="8" t="s">
        <v>63</v>
      </c>
      <c r="E44" s="31">
        <v>525.1</v>
      </c>
      <c r="F44" s="7"/>
      <c r="G44" s="7"/>
      <c r="H44" s="31">
        <v>195.7</v>
      </c>
      <c r="I44" s="31">
        <f t="shared" si="0"/>
        <v>195.7</v>
      </c>
      <c r="J44" s="31"/>
      <c r="K44" s="31"/>
      <c r="L44" s="31">
        <f t="shared" si="1"/>
        <v>-329.40000000000003</v>
      </c>
      <c r="M44" s="31">
        <f t="shared" si="2"/>
        <v>37.26909160159969</v>
      </c>
    </row>
    <row r="45" spans="1:13" ht="15.75">
      <c r="A45" s="89"/>
      <c r="B45" s="93"/>
      <c r="C45" s="48" t="s">
        <v>27</v>
      </c>
      <c r="D45" s="8" t="s">
        <v>28</v>
      </c>
      <c r="E45" s="23">
        <f>SUM(E46:E46)</f>
        <v>115.3</v>
      </c>
      <c r="F45" s="23">
        <f>SUM(F46:F46)</f>
        <v>30</v>
      </c>
      <c r="G45" s="23">
        <f>SUM(G46:G46)</f>
        <v>30</v>
      </c>
      <c r="H45" s="23">
        <f>SUM(H46:H46)</f>
        <v>191.8</v>
      </c>
      <c r="I45" s="23">
        <f t="shared" si="0"/>
        <v>161.8</v>
      </c>
      <c r="J45" s="23">
        <f t="shared" si="3"/>
        <v>639.3333333333334</v>
      </c>
      <c r="K45" s="23">
        <f t="shared" si="4"/>
        <v>639.3333333333334</v>
      </c>
      <c r="L45" s="23">
        <f t="shared" si="1"/>
        <v>76.50000000000001</v>
      </c>
      <c r="M45" s="23">
        <f t="shared" si="2"/>
        <v>166.34865568083262</v>
      </c>
    </row>
    <row r="46" spans="1:13" ht="63" hidden="1">
      <c r="A46" s="89"/>
      <c r="B46" s="93"/>
      <c r="C46" s="48" t="s">
        <v>64</v>
      </c>
      <c r="D46" s="51" t="s">
        <v>65</v>
      </c>
      <c r="E46" s="23">
        <v>115.3</v>
      </c>
      <c r="F46" s="23">
        <v>30</v>
      </c>
      <c r="G46" s="23">
        <v>30</v>
      </c>
      <c r="H46" s="23">
        <v>191.8</v>
      </c>
      <c r="I46" s="23">
        <f t="shared" si="0"/>
        <v>161.8</v>
      </c>
      <c r="J46" s="23">
        <f t="shared" si="3"/>
        <v>639.3333333333334</v>
      </c>
      <c r="K46" s="23">
        <f t="shared" si="4"/>
        <v>639.3333333333334</v>
      </c>
      <c r="L46" s="23">
        <f t="shared" si="1"/>
        <v>76.50000000000001</v>
      </c>
      <c r="M46" s="23">
        <f t="shared" si="2"/>
        <v>166.34865568083262</v>
      </c>
    </row>
    <row r="47" spans="1:13" ht="15.75" hidden="1">
      <c r="A47" s="89"/>
      <c r="B47" s="93"/>
      <c r="C47" s="48" t="s">
        <v>38</v>
      </c>
      <c r="D47" s="8" t="s">
        <v>39</v>
      </c>
      <c r="E47" s="23"/>
      <c r="F47" s="23"/>
      <c r="G47" s="23"/>
      <c r="H47" s="23"/>
      <c r="I47" s="23">
        <f t="shared" si="0"/>
        <v>0</v>
      </c>
      <c r="J47" s="23" t="e">
        <f t="shared" si="3"/>
        <v>#DIV/0!</v>
      </c>
      <c r="K47" s="23" t="e">
        <f t="shared" si="4"/>
        <v>#DIV/0!</v>
      </c>
      <c r="L47" s="23">
        <f t="shared" si="1"/>
        <v>0</v>
      </c>
      <c r="M47" s="23" t="e">
        <f t="shared" si="2"/>
        <v>#DIV/0!</v>
      </c>
    </row>
    <row r="48" spans="1:13" s="6" customFormat="1" ht="15.75">
      <c r="A48" s="89"/>
      <c r="B48" s="93"/>
      <c r="C48" s="53"/>
      <c r="D48" s="10" t="s">
        <v>46</v>
      </c>
      <c r="E48" s="7">
        <f>SUM(E42:E45,E47)</f>
        <v>1537.3999999999999</v>
      </c>
      <c r="F48" s="7">
        <f>SUM(F42:F45,F47)</f>
        <v>723</v>
      </c>
      <c r="G48" s="7">
        <f>SUM(G42:G45,G47)</f>
        <v>688.1</v>
      </c>
      <c r="H48" s="7">
        <f>SUM(H42:H45,H47)</f>
        <v>1338.6999999999998</v>
      </c>
      <c r="I48" s="7">
        <f t="shared" si="0"/>
        <v>650.5999999999998</v>
      </c>
      <c r="J48" s="7">
        <f t="shared" si="3"/>
        <v>194.55021072518525</v>
      </c>
      <c r="K48" s="7">
        <f t="shared" si="4"/>
        <v>185.15905947441215</v>
      </c>
      <c r="L48" s="7">
        <f t="shared" si="1"/>
        <v>-198.70000000000005</v>
      </c>
      <c r="M48" s="7">
        <f t="shared" si="2"/>
        <v>87.07558215168466</v>
      </c>
    </row>
    <row r="49" spans="1:13" s="6" customFormat="1" ht="31.5">
      <c r="A49" s="89"/>
      <c r="B49" s="93"/>
      <c r="C49" s="53"/>
      <c r="D49" s="10" t="s">
        <v>47</v>
      </c>
      <c r="E49" s="7">
        <f>E50-E40</f>
        <v>219689.4</v>
      </c>
      <c r="F49" s="7">
        <f>F50-F40</f>
        <v>8523</v>
      </c>
      <c r="G49" s="7">
        <f>G50-G40</f>
        <v>6388.1</v>
      </c>
      <c r="H49" s="7">
        <f>H50-H40</f>
        <v>11316.7</v>
      </c>
      <c r="I49" s="7">
        <f t="shared" si="0"/>
        <v>4928.6</v>
      </c>
      <c r="J49" s="7">
        <f t="shared" si="3"/>
        <v>177.15283104522473</v>
      </c>
      <c r="K49" s="7">
        <f t="shared" si="4"/>
        <v>132.77836442567173</v>
      </c>
      <c r="L49" s="7">
        <f t="shared" si="1"/>
        <v>-208372.69999999998</v>
      </c>
      <c r="M49" s="7">
        <f t="shared" si="2"/>
        <v>5.15122714159172</v>
      </c>
    </row>
    <row r="50" spans="1:13" s="6" customFormat="1" ht="15.75">
      <c r="A50" s="99"/>
      <c r="B50" s="100"/>
      <c r="C50" s="53"/>
      <c r="D50" s="10" t="s">
        <v>66</v>
      </c>
      <c r="E50" s="5">
        <f>E41+E48</f>
        <v>219689.4</v>
      </c>
      <c r="F50" s="5">
        <f>F41+F48</f>
        <v>8523</v>
      </c>
      <c r="G50" s="5">
        <f>G41+G48</f>
        <v>6388.1</v>
      </c>
      <c r="H50" s="5">
        <f>H41+H48</f>
        <v>11316.7</v>
      </c>
      <c r="I50" s="5">
        <f t="shared" si="0"/>
        <v>4928.6</v>
      </c>
      <c r="J50" s="5">
        <f t="shared" si="3"/>
        <v>177.15283104522473</v>
      </c>
      <c r="K50" s="5">
        <f t="shared" si="4"/>
        <v>132.77836442567173</v>
      </c>
      <c r="L50" s="5">
        <f t="shared" si="1"/>
        <v>-208372.69999999998</v>
      </c>
      <c r="M50" s="5">
        <f t="shared" si="2"/>
        <v>5.15122714159172</v>
      </c>
    </row>
    <row r="51" spans="1:13" ht="63" customHeight="1" hidden="1">
      <c r="A51" s="88" t="s">
        <v>67</v>
      </c>
      <c r="B51" s="92" t="s">
        <v>68</v>
      </c>
      <c r="C51" s="46" t="s">
        <v>11</v>
      </c>
      <c r="D51" s="47" t="s">
        <v>12</v>
      </c>
      <c r="E51" s="31"/>
      <c r="F51" s="23"/>
      <c r="G51" s="31"/>
      <c r="H51" s="31"/>
      <c r="I51" s="31">
        <f t="shared" si="0"/>
        <v>0</v>
      </c>
      <c r="J51" s="31" t="e">
        <f t="shared" si="3"/>
        <v>#DIV/0!</v>
      </c>
      <c r="K51" s="31" t="e">
        <f t="shared" si="4"/>
        <v>#DIV/0!</v>
      </c>
      <c r="L51" s="31">
        <f t="shared" si="1"/>
        <v>0</v>
      </c>
      <c r="M51" s="31" t="e">
        <f t="shared" si="2"/>
        <v>#DIV/0!</v>
      </c>
    </row>
    <row r="52" spans="1:13" ht="31.5">
      <c r="A52" s="89"/>
      <c r="B52" s="93"/>
      <c r="C52" s="48" t="s">
        <v>19</v>
      </c>
      <c r="D52" s="49" t="s">
        <v>20</v>
      </c>
      <c r="E52" s="31">
        <v>2732</v>
      </c>
      <c r="F52" s="31">
        <v>96</v>
      </c>
      <c r="G52" s="31">
        <v>89</v>
      </c>
      <c r="H52" s="31">
        <v>375.7</v>
      </c>
      <c r="I52" s="31">
        <f t="shared" si="0"/>
        <v>286.7</v>
      </c>
      <c r="J52" s="31">
        <f t="shared" si="3"/>
        <v>422.13483146067415</v>
      </c>
      <c r="K52" s="31">
        <f t="shared" si="4"/>
        <v>391.3541666666667</v>
      </c>
      <c r="L52" s="31">
        <f t="shared" si="1"/>
        <v>-2356.3</v>
      </c>
      <c r="M52" s="31">
        <f t="shared" si="2"/>
        <v>13.75183016105417</v>
      </c>
    </row>
    <row r="53" spans="1:13" ht="47.25">
      <c r="A53" s="89"/>
      <c r="B53" s="93"/>
      <c r="C53" s="46" t="s">
        <v>25</v>
      </c>
      <c r="D53" s="47" t="s">
        <v>26</v>
      </c>
      <c r="E53" s="31">
        <v>-0.3</v>
      </c>
      <c r="F53" s="31"/>
      <c r="G53" s="31"/>
      <c r="H53" s="31"/>
      <c r="I53" s="31">
        <f t="shared" si="0"/>
        <v>0</v>
      </c>
      <c r="J53" s="31"/>
      <c r="K53" s="31"/>
      <c r="L53" s="31">
        <f t="shared" si="1"/>
        <v>0.3</v>
      </c>
      <c r="M53" s="31">
        <f t="shared" si="2"/>
        <v>0</v>
      </c>
    </row>
    <row r="54" spans="1:13" ht="15.75">
      <c r="A54" s="89"/>
      <c r="B54" s="93"/>
      <c r="C54" s="48" t="s">
        <v>27</v>
      </c>
      <c r="D54" s="8" t="s">
        <v>28</v>
      </c>
      <c r="E54" s="23">
        <f>E55</f>
        <v>280.7</v>
      </c>
      <c r="F54" s="23">
        <f>F55</f>
        <v>0</v>
      </c>
      <c r="G54" s="23">
        <f>G55</f>
        <v>0</v>
      </c>
      <c r="H54" s="23">
        <f>H55</f>
        <v>-282</v>
      </c>
      <c r="I54" s="23">
        <f t="shared" si="0"/>
        <v>-282</v>
      </c>
      <c r="J54" s="23"/>
      <c r="K54" s="23"/>
      <c r="L54" s="23">
        <f t="shared" si="1"/>
        <v>-562.7</v>
      </c>
      <c r="M54" s="23">
        <f t="shared" si="2"/>
        <v>-100.46312789454934</v>
      </c>
    </row>
    <row r="55" spans="1:13" ht="47.25" customHeight="1" hidden="1">
      <c r="A55" s="89"/>
      <c r="B55" s="93"/>
      <c r="C55" s="46" t="s">
        <v>31</v>
      </c>
      <c r="D55" s="47" t="s">
        <v>32</v>
      </c>
      <c r="E55" s="23">
        <v>280.7</v>
      </c>
      <c r="F55" s="23"/>
      <c r="G55" s="23"/>
      <c r="H55" s="23">
        <v>-282</v>
      </c>
      <c r="I55" s="23">
        <f t="shared" si="0"/>
        <v>-282</v>
      </c>
      <c r="J55" s="23"/>
      <c r="K55" s="23"/>
      <c r="L55" s="23">
        <f t="shared" si="1"/>
        <v>-562.7</v>
      </c>
      <c r="M55" s="23">
        <f t="shared" si="2"/>
        <v>-100.46312789454934</v>
      </c>
    </row>
    <row r="56" spans="1:13" ht="15.75">
      <c r="A56" s="89"/>
      <c r="B56" s="93"/>
      <c r="C56" s="48" t="s">
        <v>33</v>
      </c>
      <c r="D56" s="8" t="s">
        <v>34</v>
      </c>
      <c r="E56" s="31">
        <v>0.1</v>
      </c>
      <c r="F56" s="31"/>
      <c r="G56" s="31"/>
      <c r="H56" s="31"/>
      <c r="I56" s="31">
        <f t="shared" si="0"/>
        <v>0</v>
      </c>
      <c r="J56" s="31"/>
      <c r="K56" s="31"/>
      <c r="L56" s="31">
        <f t="shared" si="1"/>
        <v>-0.1</v>
      </c>
      <c r="M56" s="31">
        <f t="shared" si="2"/>
        <v>0</v>
      </c>
    </row>
    <row r="57" spans="1:13" ht="15.75">
      <c r="A57" s="89"/>
      <c r="B57" s="93"/>
      <c r="C57" s="48" t="s">
        <v>40</v>
      </c>
      <c r="D57" s="8" t="s">
        <v>41</v>
      </c>
      <c r="E57" s="31">
        <v>5.6</v>
      </c>
      <c r="F57" s="31"/>
      <c r="G57" s="31"/>
      <c r="H57" s="31"/>
      <c r="I57" s="31">
        <f t="shared" si="0"/>
        <v>0</v>
      </c>
      <c r="J57" s="31"/>
      <c r="K57" s="31"/>
      <c r="L57" s="31">
        <f t="shared" si="1"/>
        <v>-5.6</v>
      </c>
      <c r="M57" s="31">
        <f t="shared" si="2"/>
        <v>0</v>
      </c>
    </row>
    <row r="58" spans="1:13" ht="15.75" customHeight="1" hidden="1">
      <c r="A58" s="89"/>
      <c r="B58" s="93"/>
      <c r="C58" s="48" t="s">
        <v>69</v>
      </c>
      <c r="D58" s="8" t="s">
        <v>70</v>
      </c>
      <c r="E58" s="23"/>
      <c r="F58" s="31"/>
      <c r="G58" s="23"/>
      <c r="H58" s="23"/>
      <c r="I58" s="23">
        <f t="shared" si="0"/>
        <v>0</v>
      </c>
      <c r="J58" s="23"/>
      <c r="K58" s="23"/>
      <c r="L58" s="23">
        <f t="shared" si="1"/>
        <v>0</v>
      </c>
      <c r="M58" s="23" t="e">
        <f t="shared" si="2"/>
        <v>#DIV/0!</v>
      </c>
    </row>
    <row r="59" spans="1:13" ht="15.75">
      <c r="A59" s="89"/>
      <c r="B59" s="93"/>
      <c r="C59" s="48" t="s">
        <v>42</v>
      </c>
      <c r="D59" s="8" t="s">
        <v>37</v>
      </c>
      <c r="E59" s="23">
        <v>-2605.7</v>
      </c>
      <c r="F59" s="31"/>
      <c r="G59" s="23"/>
      <c r="H59" s="23"/>
      <c r="I59" s="23">
        <f t="shared" si="0"/>
        <v>0</v>
      </c>
      <c r="J59" s="23"/>
      <c r="K59" s="23"/>
      <c r="L59" s="23">
        <f t="shared" si="1"/>
        <v>2605.7</v>
      </c>
      <c r="M59" s="23">
        <f t="shared" si="2"/>
        <v>0</v>
      </c>
    </row>
    <row r="60" spans="1:13" s="6" customFormat="1" ht="15.75">
      <c r="A60" s="89"/>
      <c r="B60" s="93"/>
      <c r="C60" s="52"/>
      <c r="D60" s="10" t="s">
        <v>43</v>
      </c>
      <c r="E60" s="5">
        <f>SUM(E51:E54,E56:E59)</f>
        <v>412.39999999999964</v>
      </c>
      <c r="F60" s="5">
        <f>SUM(F51:F54,F56:F59)</f>
        <v>96</v>
      </c>
      <c r="G60" s="5">
        <f>SUM(G51:G54,G56:G59)</f>
        <v>89</v>
      </c>
      <c r="H60" s="5">
        <f>SUM(H51:H54,H56:H59)</f>
        <v>93.69999999999999</v>
      </c>
      <c r="I60" s="5">
        <f t="shared" si="0"/>
        <v>4.699999999999989</v>
      </c>
      <c r="J60" s="5">
        <f t="shared" si="3"/>
        <v>105.28089887640448</v>
      </c>
      <c r="K60" s="5">
        <f t="shared" si="4"/>
        <v>97.60416666666666</v>
      </c>
      <c r="L60" s="5">
        <f t="shared" si="1"/>
        <v>-318.69999999999965</v>
      </c>
      <c r="M60" s="5">
        <f t="shared" si="2"/>
        <v>22.72065955383125</v>
      </c>
    </row>
    <row r="61" spans="1:13" ht="15.75">
      <c r="A61" s="89"/>
      <c r="B61" s="93"/>
      <c r="C61" s="48" t="s">
        <v>27</v>
      </c>
      <c r="D61" s="8" t="s">
        <v>28</v>
      </c>
      <c r="E61" s="23">
        <f>E62</f>
        <v>3257</v>
      </c>
      <c r="F61" s="23">
        <f>F62</f>
        <v>1500</v>
      </c>
      <c r="G61" s="23">
        <f>G62</f>
        <v>1380</v>
      </c>
      <c r="H61" s="23">
        <f>H62</f>
        <v>5091.7</v>
      </c>
      <c r="I61" s="23">
        <f t="shared" si="0"/>
        <v>3711.7</v>
      </c>
      <c r="J61" s="23">
        <f t="shared" si="3"/>
        <v>368.963768115942</v>
      </c>
      <c r="K61" s="23">
        <f t="shared" si="4"/>
        <v>339.44666666666666</v>
      </c>
      <c r="L61" s="23">
        <f t="shared" si="1"/>
        <v>1834.6999999999998</v>
      </c>
      <c r="M61" s="23">
        <f t="shared" si="2"/>
        <v>156.33097942892232</v>
      </c>
    </row>
    <row r="62" spans="1:13" ht="47.25" customHeight="1" hidden="1">
      <c r="A62" s="89"/>
      <c r="B62" s="93"/>
      <c r="C62" s="46" t="s">
        <v>31</v>
      </c>
      <c r="D62" s="47" t="s">
        <v>32</v>
      </c>
      <c r="E62" s="23">
        <v>3257</v>
      </c>
      <c r="F62" s="23">
        <v>1500</v>
      </c>
      <c r="G62" s="23">
        <v>1380</v>
      </c>
      <c r="H62" s="23">
        <v>5091.7</v>
      </c>
      <c r="I62" s="23">
        <f t="shared" si="0"/>
        <v>3711.7</v>
      </c>
      <c r="J62" s="23">
        <f t="shared" si="3"/>
        <v>368.963768115942</v>
      </c>
      <c r="K62" s="23">
        <f t="shared" si="4"/>
        <v>339.44666666666666</v>
      </c>
      <c r="L62" s="23">
        <f t="shared" si="1"/>
        <v>1834.6999999999998</v>
      </c>
      <c r="M62" s="23">
        <f t="shared" si="2"/>
        <v>156.33097942892232</v>
      </c>
    </row>
    <row r="63" spans="1:13" s="6" customFormat="1" ht="15.75">
      <c r="A63" s="89"/>
      <c r="B63" s="93"/>
      <c r="C63" s="52"/>
      <c r="D63" s="10" t="s">
        <v>46</v>
      </c>
      <c r="E63" s="5">
        <f>SUM(E61)</f>
        <v>3257</v>
      </c>
      <c r="F63" s="5">
        <f>SUM(F61)</f>
        <v>1500</v>
      </c>
      <c r="G63" s="5">
        <f>SUM(G61)</f>
        <v>1380</v>
      </c>
      <c r="H63" s="5">
        <f>SUM(H61)</f>
        <v>5091.7</v>
      </c>
      <c r="I63" s="5">
        <f t="shared" si="0"/>
        <v>3711.7</v>
      </c>
      <c r="J63" s="5">
        <f t="shared" si="3"/>
        <v>368.963768115942</v>
      </c>
      <c r="K63" s="5">
        <f t="shared" si="4"/>
        <v>339.44666666666666</v>
      </c>
      <c r="L63" s="5">
        <f t="shared" si="1"/>
        <v>1834.6999999999998</v>
      </c>
      <c r="M63" s="5">
        <f t="shared" si="2"/>
        <v>156.33097942892232</v>
      </c>
    </row>
    <row r="64" spans="1:13" s="6" customFormat="1" ht="31.5">
      <c r="A64" s="89"/>
      <c r="B64" s="93"/>
      <c r="C64" s="52"/>
      <c r="D64" s="10" t="s">
        <v>47</v>
      </c>
      <c r="E64" s="5">
        <f>E65-E59</f>
        <v>6275.099999999999</v>
      </c>
      <c r="F64" s="5">
        <f>F65-F59</f>
        <v>1596</v>
      </c>
      <c r="G64" s="5">
        <f>G65-G59</f>
        <v>1469</v>
      </c>
      <c r="H64" s="5">
        <f>H65-H59</f>
        <v>5185.4</v>
      </c>
      <c r="I64" s="5">
        <f t="shared" si="0"/>
        <v>3716.3999999999996</v>
      </c>
      <c r="J64" s="5">
        <f t="shared" si="3"/>
        <v>352.98842750170184</v>
      </c>
      <c r="K64" s="5">
        <f t="shared" si="4"/>
        <v>324.89974937343356</v>
      </c>
      <c r="L64" s="5">
        <f t="shared" si="1"/>
        <v>-1089.6999999999998</v>
      </c>
      <c r="M64" s="5">
        <f t="shared" si="2"/>
        <v>82.63453968861054</v>
      </c>
    </row>
    <row r="65" spans="1:13" s="6" customFormat="1" ht="15.75">
      <c r="A65" s="99"/>
      <c r="B65" s="100"/>
      <c r="C65" s="52"/>
      <c r="D65" s="10" t="s">
        <v>66</v>
      </c>
      <c r="E65" s="5">
        <f>E60+E63</f>
        <v>3669.3999999999996</v>
      </c>
      <c r="F65" s="5">
        <f>F60+F63</f>
        <v>1596</v>
      </c>
      <c r="G65" s="5">
        <f>G60+G63</f>
        <v>1469</v>
      </c>
      <c r="H65" s="5">
        <f>H60+H63</f>
        <v>5185.4</v>
      </c>
      <c r="I65" s="5">
        <f t="shared" si="0"/>
        <v>3716.3999999999996</v>
      </c>
      <c r="J65" s="5">
        <f t="shared" si="3"/>
        <v>352.98842750170184</v>
      </c>
      <c r="K65" s="5">
        <f t="shared" si="4"/>
        <v>324.89974937343356</v>
      </c>
      <c r="L65" s="5">
        <f t="shared" si="1"/>
        <v>1516</v>
      </c>
      <c r="M65" s="5">
        <f t="shared" si="2"/>
        <v>141.31465634708672</v>
      </c>
    </row>
    <row r="66" spans="1:13" s="24" customFormat="1" ht="15.75">
      <c r="A66" s="88">
        <v>905</v>
      </c>
      <c r="B66" s="92" t="s">
        <v>71</v>
      </c>
      <c r="C66" s="48" t="s">
        <v>27</v>
      </c>
      <c r="D66" s="33" t="s">
        <v>28</v>
      </c>
      <c r="E66" s="23">
        <f>E67</f>
        <v>0</v>
      </c>
      <c r="F66" s="23">
        <f>F67</f>
        <v>0</v>
      </c>
      <c r="G66" s="23">
        <f>G67</f>
        <v>0</v>
      </c>
      <c r="H66" s="23">
        <f>H67</f>
        <v>95</v>
      </c>
      <c r="I66" s="23">
        <f t="shared" si="0"/>
        <v>95</v>
      </c>
      <c r="J66" s="23"/>
      <c r="K66" s="23"/>
      <c r="L66" s="23">
        <f t="shared" si="1"/>
        <v>95</v>
      </c>
      <c r="M66" s="23"/>
    </row>
    <row r="67" spans="1:13" s="24" customFormat="1" ht="47.25" hidden="1">
      <c r="A67" s="89"/>
      <c r="B67" s="93"/>
      <c r="C67" s="46" t="s">
        <v>31</v>
      </c>
      <c r="D67" s="57" t="s">
        <v>32</v>
      </c>
      <c r="E67" s="23"/>
      <c r="F67" s="23"/>
      <c r="G67" s="23"/>
      <c r="H67" s="23">
        <v>95</v>
      </c>
      <c r="I67" s="23">
        <f t="shared" si="0"/>
        <v>95</v>
      </c>
      <c r="J67" s="23"/>
      <c r="K67" s="23"/>
      <c r="L67" s="23">
        <f t="shared" si="1"/>
        <v>95</v>
      </c>
      <c r="M67" s="23" t="e">
        <f t="shared" si="2"/>
        <v>#DIV/0!</v>
      </c>
    </row>
    <row r="68" spans="1:13" s="6" customFormat="1" ht="15.75" customHeight="1">
      <c r="A68" s="89"/>
      <c r="B68" s="93"/>
      <c r="C68" s="48" t="s">
        <v>33</v>
      </c>
      <c r="D68" s="8" t="s">
        <v>34</v>
      </c>
      <c r="E68" s="31">
        <v>21</v>
      </c>
      <c r="F68" s="31"/>
      <c r="G68" s="31"/>
      <c r="H68" s="31"/>
      <c r="I68" s="31">
        <f t="shared" si="0"/>
        <v>0</v>
      </c>
      <c r="J68" s="31"/>
      <c r="K68" s="31"/>
      <c r="L68" s="31">
        <f t="shared" si="1"/>
        <v>-21</v>
      </c>
      <c r="M68" s="31">
        <f t="shared" si="2"/>
        <v>0</v>
      </c>
    </row>
    <row r="69" spans="1:13" s="6" customFormat="1" ht="15.75" hidden="1">
      <c r="A69" s="89"/>
      <c r="B69" s="93"/>
      <c r="C69" s="48" t="s">
        <v>40</v>
      </c>
      <c r="D69" s="8" t="s">
        <v>41</v>
      </c>
      <c r="E69" s="31"/>
      <c r="F69" s="31"/>
      <c r="G69" s="31"/>
      <c r="H69" s="31"/>
      <c r="I69" s="31">
        <f t="shared" si="0"/>
        <v>0</v>
      </c>
      <c r="J69" s="31" t="e">
        <f t="shared" si="3"/>
        <v>#DIV/0!</v>
      </c>
      <c r="K69" s="31" t="e">
        <f t="shared" si="4"/>
        <v>#DIV/0!</v>
      </c>
      <c r="L69" s="31">
        <f t="shared" si="1"/>
        <v>0</v>
      </c>
      <c r="M69" s="31" t="e">
        <f t="shared" si="2"/>
        <v>#DIV/0!</v>
      </c>
    </row>
    <row r="70" spans="1:13" s="6" customFormat="1" ht="15.75">
      <c r="A70" s="99"/>
      <c r="B70" s="100"/>
      <c r="C70" s="52"/>
      <c r="D70" s="10" t="s">
        <v>66</v>
      </c>
      <c r="E70" s="7">
        <f>E68+E69+E66</f>
        <v>21</v>
      </c>
      <c r="F70" s="7">
        <f>F68+F69+F66</f>
        <v>0</v>
      </c>
      <c r="G70" s="7">
        <f>G68+G69+G66</f>
        <v>0</v>
      </c>
      <c r="H70" s="7">
        <f>H68+H69+H66</f>
        <v>95</v>
      </c>
      <c r="I70" s="7">
        <f t="shared" si="0"/>
        <v>95</v>
      </c>
      <c r="J70" s="7"/>
      <c r="K70" s="7"/>
      <c r="L70" s="7">
        <f t="shared" si="1"/>
        <v>74</v>
      </c>
      <c r="M70" s="7">
        <f t="shared" si="2"/>
        <v>452.38095238095235</v>
      </c>
    </row>
    <row r="71" spans="1:13" ht="31.5">
      <c r="A71" s="88" t="s">
        <v>72</v>
      </c>
      <c r="B71" s="92" t="s">
        <v>73</v>
      </c>
      <c r="C71" s="48" t="s">
        <v>19</v>
      </c>
      <c r="D71" s="49" t="s">
        <v>20</v>
      </c>
      <c r="E71" s="23">
        <v>40.4</v>
      </c>
      <c r="F71" s="23"/>
      <c r="G71" s="23"/>
      <c r="H71" s="23">
        <v>5.8</v>
      </c>
      <c r="I71" s="23">
        <f aca="true" t="shared" si="5" ref="I71:I134">H71-G71</f>
        <v>5.8</v>
      </c>
      <c r="J71" s="23"/>
      <c r="K71" s="23"/>
      <c r="L71" s="23">
        <f aca="true" t="shared" si="6" ref="L71:L134">H71-E71</f>
        <v>-34.6</v>
      </c>
      <c r="M71" s="23">
        <f aca="true" t="shared" si="7" ref="M71:M134">H71/E71*100</f>
        <v>14.356435643564355</v>
      </c>
    </row>
    <row r="72" spans="1:13" ht="15.75">
      <c r="A72" s="89"/>
      <c r="B72" s="93"/>
      <c r="C72" s="48" t="s">
        <v>27</v>
      </c>
      <c r="D72" s="8" t="s">
        <v>28</v>
      </c>
      <c r="E72" s="23">
        <f>E73</f>
        <v>0</v>
      </c>
      <c r="F72" s="23">
        <f>F73</f>
        <v>0</v>
      </c>
      <c r="G72" s="23">
        <f>G73</f>
        <v>0</v>
      </c>
      <c r="H72" s="23">
        <f>H73</f>
        <v>85</v>
      </c>
      <c r="I72" s="23">
        <f t="shared" si="5"/>
        <v>85</v>
      </c>
      <c r="J72" s="23"/>
      <c r="K72" s="23"/>
      <c r="L72" s="23">
        <f t="shared" si="6"/>
        <v>85</v>
      </c>
      <c r="M72" s="23"/>
    </row>
    <row r="73" spans="1:13" ht="47.25" hidden="1">
      <c r="A73" s="89"/>
      <c r="B73" s="93"/>
      <c r="C73" s="46" t="s">
        <v>31</v>
      </c>
      <c r="D73" s="47" t="s">
        <v>32</v>
      </c>
      <c r="E73" s="23"/>
      <c r="F73" s="23"/>
      <c r="G73" s="23"/>
      <c r="H73" s="23">
        <v>85</v>
      </c>
      <c r="I73" s="23">
        <f t="shared" si="5"/>
        <v>85</v>
      </c>
      <c r="J73" s="23"/>
      <c r="K73" s="23"/>
      <c r="L73" s="23">
        <f t="shared" si="6"/>
        <v>85</v>
      </c>
      <c r="M73" s="23" t="e">
        <f t="shared" si="7"/>
        <v>#DIV/0!</v>
      </c>
    </row>
    <row r="74" spans="1:13" ht="15.75" hidden="1">
      <c r="A74" s="89"/>
      <c r="B74" s="93"/>
      <c r="C74" s="48" t="s">
        <v>33</v>
      </c>
      <c r="D74" s="8" t="s">
        <v>34</v>
      </c>
      <c r="E74" s="23"/>
      <c r="F74" s="23"/>
      <c r="G74" s="23"/>
      <c r="H74" s="23"/>
      <c r="I74" s="23">
        <f t="shared" si="5"/>
        <v>0</v>
      </c>
      <c r="J74" s="23"/>
      <c r="K74" s="23"/>
      <c r="L74" s="23">
        <f t="shared" si="6"/>
        <v>0</v>
      </c>
      <c r="M74" s="23" t="e">
        <f t="shared" si="7"/>
        <v>#DIV/0!</v>
      </c>
    </row>
    <row r="75" spans="1:13" ht="15.75" hidden="1">
      <c r="A75" s="89"/>
      <c r="B75" s="93"/>
      <c r="C75" s="48" t="s">
        <v>40</v>
      </c>
      <c r="D75" s="8" t="s">
        <v>41</v>
      </c>
      <c r="E75" s="23"/>
      <c r="F75" s="23"/>
      <c r="G75" s="23"/>
      <c r="H75" s="23"/>
      <c r="I75" s="23">
        <f t="shared" si="5"/>
        <v>0</v>
      </c>
      <c r="J75" s="23"/>
      <c r="K75" s="23"/>
      <c r="L75" s="23">
        <f t="shared" si="6"/>
        <v>0</v>
      </c>
      <c r="M75" s="23" t="e">
        <f t="shared" si="7"/>
        <v>#DIV/0!</v>
      </c>
    </row>
    <row r="76" spans="1:13" s="6" customFormat="1" ht="15.75">
      <c r="A76" s="89"/>
      <c r="B76" s="93"/>
      <c r="C76" s="58"/>
      <c r="D76" s="10" t="s">
        <v>43</v>
      </c>
      <c r="E76" s="5">
        <f>SUM(E71:E72,E74:E75)</f>
        <v>40.4</v>
      </c>
      <c r="F76" s="5">
        <f>SUM(F71:F72,F74:F75)</f>
        <v>0</v>
      </c>
      <c r="G76" s="5">
        <f>SUM(G71:G72,G74:G75)</f>
        <v>0</v>
      </c>
      <c r="H76" s="5">
        <f>SUM(H71:H72,H74:H75)</f>
        <v>90.8</v>
      </c>
      <c r="I76" s="5">
        <f t="shared" si="5"/>
        <v>90.8</v>
      </c>
      <c r="J76" s="5"/>
      <c r="K76" s="5"/>
      <c r="L76" s="5">
        <f t="shared" si="6"/>
        <v>50.4</v>
      </c>
      <c r="M76" s="5">
        <f t="shared" si="7"/>
        <v>224.75247524752479</v>
      </c>
    </row>
    <row r="77" spans="1:13" ht="15.75">
      <c r="A77" s="89"/>
      <c r="B77" s="93"/>
      <c r="C77" s="48" t="s">
        <v>74</v>
      </c>
      <c r="D77" s="8" t="s">
        <v>75</v>
      </c>
      <c r="E77" s="23">
        <v>12916.3</v>
      </c>
      <c r="F77" s="23">
        <v>11611.7</v>
      </c>
      <c r="G77" s="23">
        <v>10682.7</v>
      </c>
      <c r="H77" s="23">
        <v>13806.7</v>
      </c>
      <c r="I77" s="23">
        <f t="shared" si="5"/>
        <v>3124</v>
      </c>
      <c r="J77" s="23">
        <f aca="true" t="shared" si="8" ref="J77:J128">H77/G77*100</f>
        <v>129.24354329897872</v>
      </c>
      <c r="K77" s="23">
        <f aca="true" t="shared" si="9" ref="K77:K128">H77/F77*100</f>
        <v>118.90334748572559</v>
      </c>
      <c r="L77" s="23">
        <f t="shared" si="6"/>
        <v>890.4000000000015</v>
      </c>
      <c r="M77" s="23">
        <f t="shared" si="7"/>
        <v>106.89361504455613</v>
      </c>
    </row>
    <row r="78" spans="1:13" ht="15.75">
      <c r="A78" s="89"/>
      <c r="B78" s="93"/>
      <c r="C78" s="48" t="s">
        <v>27</v>
      </c>
      <c r="D78" s="8" t="s">
        <v>28</v>
      </c>
      <c r="E78" s="23">
        <f>SUM(E79:E86)</f>
        <v>11058.3</v>
      </c>
      <c r="F78" s="23">
        <f>SUM(F79:F86)</f>
        <v>9233.6</v>
      </c>
      <c r="G78" s="23">
        <f>SUM(G79:G86)</f>
        <v>7904.1</v>
      </c>
      <c r="H78" s="23">
        <f>SUM(H79:H86)</f>
        <v>11965.7</v>
      </c>
      <c r="I78" s="23">
        <f t="shared" si="5"/>
        <v>4061.6000000000004</v>
      </c>
      <c r="J78" s="23">
        <f t="shared" si="8"/>
        <v>151.38598954972736</v>
      </c>
      <c r="K78" s="23">
        <f t="shared" si="9"/>
        <v>129.58867613931727</v>
      </c>
      <c r="L78" s="23">
        <f t="shared" si="6"/>
        <v>907.4000000000015</v>
      </c>
      <c r="M78" s="23">
        <f t="shared" si="7"/>
        <v>108.2056012226111</v>
      </c>
    </row>
    <row r="79" spans="1:13" s="6" customFormat="1" ht="31.5" hidden="1">
      <c r="A79" s="89"/>
      <c r="B79" s="93"/>
      <c r="C79" s="46" t="s">
        <v>76</v>
      </c>
      <c r="D79" s="47" t="s">
        <v>77</v>
      </c>
      <c r="E79" s="23">
        <v>1025</v>
      </c>
      <c r="F79" s="23">
        <v>1400</v>
      </c>
      <c r="G79" s="23">
        <v>1232</v>
      </c>
      <c r="H79" s="23">
        <v>2449.2</v>
      </c>
      <c r="I79" s="23">
        <f t="shared" si="5"/>
        <v>1217.1999999999998</v>
      </c>
      <c r="J79" s="23">
        <f t="shared" si="8"/>
        <v>198.79870129870127</v>
      </c>
      <c r="K79" s="23">
        <f t="shared" si="9"/>
        <v>174.94285714285712</v>
      </c>
      <c r="L79" s="23">
        <f t="shared" si="6"/>
        <v>1424.1999999999998</v>
      </c>
      <c r="M79" s="23">
        <f t="shared" si="7"/>
        <v>238.94634146341463</v>
      </c>
    </row>
    <row r="80" spans="1:13" s="6" customFormat="1" ht="47.25" hidden="1">
      <c r="A80" s="89"/>
      <c r="B80" s="93"/>
      <c r="C80" s="59" t="s">
        <v>195</v>
      </c>
      <c r="D80" s="47" t="s">
        <v>196</v>
      </c>
      <c r="E80" s="23"/>
      <c r="F80" s="23"/>
      <c r="G80" s="23"/>
      <c r="H80" s="23">
        <v>2</v>
      </c>
      <c r="I80" s="23">
        <f t="shared" si="5"/>
        <v>2</v>
      </c>
      <c r="J80" s="23" t="e">
        <f t="shared" si="8"/>
        <v>#DIV/0!</v>
      </c>
      <c r="K80" s="23" t="e">
        <f t="shared" si="9"/>
        <v>#DIV/0!</v>
      </c>
      <c r="L80" s="23">
        <f t="shared" si="6"/>
        <v>2</v>
      </c>
      <c r="M80" s="23" t="e">
        <f t="shared" si="7"/>
        <v>#DIV/0!</v>
      </c>
    </row>
    <row r="81" spans="1:13" s="6" customFormat="1" ht="47.25" hidden="1">
      <c r="A81" s="89"/>
      <c r="B81" s="93"/>
      <c r="C81" s="46" t="s">
        <v>78</v>
      </c>
      <c r="D81" s="47" t="s">
        <v>79</v>
      </c>
      <c r="E81" s="23">
        <v>2521.5</v>
      </c>
      <c r="F81" s="23">
        <v>1100</v>
      </c>
      <c r="G81" s="23">
        <v>803</v>
      </c>
      <c r="H81" s="23">
        <v>649.4</v>
      </c>
      <c r="I81" s="23">
        <f t="shared" si="5"/>
        <v>-153.60000000000002</v>
      </c>
      <c r="J81" s="23">
        <f t="shared" si="8"/>
        <v>80.8717310087173</v>
      </c>
      <c r="K81" s="23">
        <f t="shared" si="9"/>
        <v>59.03636363636363</v>
      </c>
      <c r="L81" s="23">
        <f t="shared" si="6"/>
        <v>-1872.1</v>
      </c>
      <c r="M81" s="23">
        <f t="shared" si="7"/>
        <v>25.754511203648622</v>
      </c>
    </row>
    <row r="82" spans="1:13" s="6" customFormat="1" ht="31.5" hidden="1">
      <c r="A82" s="89"/>
      <c r="B82" s="93"/>
      <c r="C82" s="46" t="s">
        <v>80</v>
      </c>
      <c r="D82" s="47" t="s">
        <v>81</v>
      </c>
      <c r="E82" s="23"/>
      <c r="F82" s="23"/>
      <c r="G82" s="23"/>
      <c r="H82" s="23"/>
      <c r="I82" s="23">
        <f t="shared" si="5"/>
        <v>0</v>
      </c>
      <c r="J82" s="23" t="e">
        <f t="shared" si="8"/>
        <v>#DIV/0!</v>
      </c>
      <c r="K82" s="23" t="e">
        <f t="shared" si="9"/>
        <v>#DIV/0!</v>
      </c>
      <c r="L82" s="23">
        <f t="shared" si="6"/>
        <v>0</v>
      </c>
      <c r="M82" s="23" t="e">
        <f t="shared" si="7"/>
        <v>#DIV/0!</v>
      </c>
    </row>
    <row r="83" spans="1:13" s="6" customFormat="1" ht="31.5" hidden="1">
      <c r="A83" s="89"/>
      <c r="B83" s="93"/>
      <c r="C83" s="46" t="s">
        <v>82</v>
      </c>
      <c r="D83" s="47" t="s">
        <v>83</v>
      </c>
      <c r="E83" s="23">
        <v>3925.8</v>
      </c>
      <c r="F83" s="23">
        <v>3553.3</v>
      </c>
      <c r="G83" s="23">
        <v>3197.8</v>
      </c>
      <c r="H83" s="23">
        <v>3326.5</v>
      </c>
      <c r="I83" s="23">
        <f t="shared" si="5"/>
        <v>128.69999999999982</v>
      </c>
      <c r="J83" s="23">
        <f t="shared" si="8"/>
        <v>104.02464194133468</v>
      </c>
      <c r="K83" s="23">
        <f t="shared" si="9"/>
        <v>93.61720091182843</v>
      </c>
      <c r="L83" s="23">
        <f t="shared" si="6"/>
        <v>-599.3000000000002</v>
      </c>
      <c r="M83" s="23">
        <f t="shared" si="7"/>
        <v>84.73432166692139</v>
      </c>
    </row>
    <row r="84" spans="1:13" s="6" customFormat="1" ht="31.5" hidden="1">
      <c r="A84" s="89"/>
      <c r="B84" s="93"/>
      <c r="C84" s="46" t="s">
        <v>84</v>
      </c>
      <c r="D84" s="47" t="s">
        <v>85</v>
      </c>
      <c r="E84" s="23"/>
      <c r="F84" s="23"/>
      <c r="G84" s="23"/>
      <c r="H84" s="23"/>
      <c r="I84" s="23">
        <f t="shared" si="5"/>
        <v>0</v>
      </c>
      <c r="J84" s="23" t="e">
        <f t="shared" si="8"/>
        <v>#DIV/0!</v>
      </c>
      <c r="K84" s="23" t="e">
        <f t="shared" si="9"/>
        <v>#DIV/0!</v>
      </c>
      <c r="L84" s="23">
        <f t="shared" si="6"/>
        <v>0</v>
      </c>
      <c r="M84" s="23" t="e">
        <f t="shared" si="7"/>
        <v>#DIV/0!</v>
      </c>
    </row>
    <row r="85" spans="1:13" s="6" customFormat="1" ht="31.5" hidden="1">
      <c r="A85" s="89"/>
      <c r="B85" s="93"/>
      <c r="C85" s="46" t="s">
        <v>86</v>
      </c>
      <c r="D85" s="47" t="s">
        <v>87</v>
      </c>
      <c r="E85" s="23"/>
      <c r="F85" s="23"/>
      <c r="G85" s="23"/>
      <c r="H85" s="23"/>
      <c r="I85" s="23">
        <f t="shared" si="5"/>
        <v>0</v>
      </c>
      <c r="J85" s="23" t="e">
        <f t="shared" si="8"/>
        <v>#DIV/0!</v>
      </c>
      <c r="K85" s="23" t="e">
        <f t="shared" si="9"/>
        <v>#DIV/0!</v>
      </c>
      <c r="L85" s="23">
        <f t="shared" si="6"/>
        <v>0</v>
      </c>
      <c r="M85" s="23" t="e">
        <f t="shared" si="7"/>
        <v>#DIV/0!</v>
      </c>
    </row>
    <row r="86" spans="1:13" ht="47.25" hidden="1">
      <c r="A86" s="89"/>
      <c r="B86" s="93"/>
      <c r="C86" s="46" t="s">
        <v>31</v>
      </c>
      <c r="D86" s="47" t="s">
        <v>32</v>
      </c>
      <c r="E86" s="23">
        <v>3586</v>
      </c>
      <c r="F86" s="23">
        <v>3180.3</v>
      </c>
      <c r="G86" s="23">
        <v>2671.3</v>
      </c>
      <c r="H86" s="23">
        <v>5538.6</v>
      </c>
      <c r="I86" s="23">
        <f t="shared" si="5"/>
        <v>2867.3</v>
      </c>
      <c r="J86" s="23">
        <f t="shared" si="8"/>
        <v>207.3372515254745</v>
      </c>
      <c r="K86" s="23">
        <f t="shared" si="9"/>
        <v>174.15338175643805</v>
      </c>
      <c r="L86" s="23">
        <f t="shared" si="6"/>
        <v>1952.6000000000004</v>
      </c>
      <c r="M86" s="23">
        <f t="shared" si="7"/>
        <v>154.45064138315675</v>
      </c>
    </row>
    <row r="87" spans="1:13" s="6" customFormat="1" ht="15.75">
      <c r="A87" s="89"/>
      <c r="B87" s="93"/>
      <c r="C87" s="53"/>
      <c r="D87" s="10" t="s">
        <v>46</v>
      </c>
      <c r="E87" s="5">
        <f>SUM(E77:E78)</f>
        <v>23974.6</v>
      </c>
      <c r="F87" s="5">
        <f>SUM(F77:F78)</f>
        <v>20845.300000000003</v>
      </c>
      <c r="G87" s="5">
        <f>SUM(G77:G78)</f>
        <v>18586.800000000003</v>
      </c>
      <c r="H87" s="5">
        <f>SUM(H77:H78)</f>
        <v>25772.4</v>
      </c>
      <c r="I87" s="5">
        <f t="shared" si="5"/>
        <v>7185.5999999999985</v>
      </c>
      <c r="J87" s="5">
        <f t="shared" si="8"/>
        <v>138.65969397637033</v>
      </c>
      <c r="K87" s="5">
        <f t="shared" si="9"/>
        <v>123.63650319256618</v>
      </c>
      <c r="L87" s="5">
        <f t="shared" si="6"/>
        <v>1797.800000000003</v>
      </c>
      <c r="M87" s="5">
        <f t="shared" si="7"/>
        <v>107.49876953108708</v>
      </c>
    </row>
    <row r="88" spans="1:13" s="6" customFormat="1" ht="15.75">
      <c r="A88" s="99"/>
      <c r="B88" s="100"/>
      <c r="C88" s="53"/>
      <c r="D88" s="10" t="s">
        <v>66</v>
      </c>
      <c r="E88" s="5">
        <f>E76+E87</f>
        <v>24015</v>
      </c>
      <c r="F88" s="5">
        <f>F76+F87</f>
        <v>20845.300000000003</v>
      </c>
      <c r="G88" s="5">
        <f>G76+G87</f>
        <v>18586.800000000003</v>
      </c>
      <c r="H88" s="5">
        <f>H76+H87</f>
        <v>25863.2</v>
      </c>
      <c r="I88" s="5">
        <f t="shared" si="5"/>
        <v>7276.399999999998</v>
      </c>
      <c r="J88" s="5">
        <f t="shared" si="8"/>
        <v>139.14821271009532</v>
      </c>
      <c r="K88" s="5">
        <f t="shared" si="9"/>
        <v>124.07209298978665</v>
      </c>
      <c r="L88" s="5">
        <f t="shared" si="6"/>
        <v>1848.2000000000007</v>
      </c>
      <c r="M88" s="5">
        <f t="shared" si="7"/>
        <v>107.69602331875912</v>
      </c>
    </row>
    <row r="89" spans="1:13" ht="15.75">
      <c r="A89" s="88" t="s">
        <v>88</v>
      </c>
      <c r="B89" s="92" t="s">
        <v>89</v>
      </c>
      <c r="C89" s="48" t="s">
        <v>13</v>
      </c>
      <c r="D89" s="47" t="s">
        <v>14</v>
      </c>
      <c r="E89" s="31">
        <v>119.6</v>
      </c>
      <c r="F89" s="31"/>
      <c r="G89" s="31"/>
      <c r="H89" s="31">
        <v>18464.5</v>
      </c>
      <c r="I89" s="31">
        <f t="shared" si="5"/>
        <v>18464.5</v>
      </c>
      <c r="J89" s="31"/>
      <c r="K89" s="31"/>
      <c r="L89" s="31">
        <f t="shared" si="6"/>
        <v>18344.9</v>
      </c>
      <c r="M89" s="31">
        <f t="shared" si="7"/>
        <v>15438.545150501674</v>
      </c>
    </row>
    <row r="90" spans="1:13" ht="31.5">
      <c r="A90" s="89"/>
      <c r="B90" s="93"/>
      <c r="C90" s="48" t="s">
        <v>19</v>
      </c>
      <c r="D90" s="49" t="s">
        <v>20</v>
      </c>
      <c r="E90" s="31">
        <v>464.2</v>
      </c>
      <c r="F90" s="31"/>
      <c r="G90" s="31"/>
      <c r="H90" s="31">
        <v>675.1</v>
      </c>
      <c r="I90" s="31">
        <f t="shared" si="5"/>
        <v>675.1</v>
      </c>
      <c r="J90" s="31"/>
      <c r="K90" s="31"/>
      <c r="L90" s="31">
        <f t="shared" si="6"/>
        <v>210.90000000000003</v>
      </c>
      <c r="M90" s="31">
        <f t="shared" si="7"/>
        <v>145.4330030159414</v>
      </c>
    </row>
    <row r="91" spans="1:13" ht="86.25" customHeight="1">
      <c r="A91" s="89"/>
      <c r="B91" s="93"/>
      <c r="C91" s="46" t="s">
        <v>21</v>
      </c>
      <c r="D91" s="50" t="s">
        <v>22</v>
      </c>
      <c r="E91" s="31">
        <v>54.1</v>
      </c>
      <c r="F91" s="31"/>
      <c r="G91" s="31"/>
      <c r="H91" s="31">
        <v>35.9</v>
      </c>
      <c r="I91" s="31">
        <f t="shared" si="5"/>
        <v>35.9</v>
      </c>
      <c r="J91" s="31"/>
      <c r="K91" s="31"/>
      <c r="L91" s="31">
        <f t="shared" si="6"/>
        <v>-18.200000000000003</v>
      </c>
      <c r="M91" s="31">
        <f t="shared" si="7"/>
        <v>66.35859519408503</v>
      </c>
    </row>
    <row r="92" spans="1:13" ht="15.75">
      <c r="A92" s="89"/>
      <c r="B92" s="93"/>
      <c r="C92" s="48" t="s">
        <v>27</v>
      </c>
      <c r="D92" s="8" t="s">
        <v>28</v>
      </c>
      <c r="E92" s="23">
        <f>E93</f>
        <v>1031.8</v>
      </c>
      <c r="F92" s="23">
        <f>F93</f>
        <v>0</v>
      </c>
      <c r="G92" s="23">
        <f>G93</f>
        <v>0</v>
      </c>
      <c r="H92" s="23">
        <f>H93</f>
        <v>120.1</v>
      </c>
      <c r="I92" s="23">
        <f t="shared" si="5"/>
        <v>120.1</v>
      </c>
      <c r="J92" s="23"/>
      <c r="K92" s="23"/>
      <c r="L92" s="23">
        <f t="shared" si="6"/>
        <v>-911.6999999999999</v>
      </c>
      <c r="M92" s="23">
        <f t="shared" si="7"/>
        <v>11.639852684628805</v>
      </c>
    </row>
    <row r="93" spans="1:13" ht="47.25" hidden="1">
      <c r="A93" s="89"/>
      <c r="B93" s="93"/>
      <c r="C93" s="46" t="s">
        <v>31</v>
      </c>
      <c r="D93" s="47" t="s">
        <v>32</v>
      </c>
      <c r="E93" s="23">
        <v>1031.8</v>
      </c>
      <c r="F93" s="23"/>
      <c r="G93" s="23"/>
      <c r="H93" s="23">
        <v>120.1</v>
      </c>
      <c r="I93" s="23">
        <f t="shared" si="5"/>
        <v>120.1</v>
      </c>
      <c r="J93" s="23"/>
      <c r="K93" s="23"/>
      <c r="L93" s="23">
        <f t="shared" si="6"/>
        <v>-911.6999999999999</v>
      </c>
      <c r="M93" s="23">
        <f t="shared" si="7"/>
        <v>11.639852684628805</v>
      </c>
    </row>
    <row r="94" spans="1:13" ht="15.75">
      <c r="A94" s="89"/>
      <c r="B94" s="93"/>
      <c r="C94" s="48" t="s">
        <v>33</v>
      </c>
      <c r="D94" s="8" t="s">
        <v>34</v>
      </c>
      <c r="E94" s="31">
        <v>49.2</v>
      </c>
      <c r="F94" s="31"/>
      <c r="G94" s="31"/>
      <c r="H94" s="31"/>
      <c r="I94" s="31">
        <f t="shared" si="5"/>
        <v>0</v>
      </c>
      <c r="J94" s="31"/>
      <c r="K94" s="31"/>
      <c r="L94" s="31">
        <f t="shared" si="6"/>
        <v>-49.2</v>
      </c>
      <c r="M94" s="31">
        <f t="shared" si="7"/>
        <v>0</v>
      </c>
    </row>
    <row r="95" spans="1:13" ht="15.75">
      <c r="A95" s="89"/>
      <c r="B95" s="93"/>
      <c r="C95" s="48" t="s">
        <v>35</v>
      </c>
      <c r="D95" s="8" t="s">
        <v>36</v>
      </c>
      <c r="E95" s="31">
        <v>1008.5</v>
      </c>
      <c r="F95" s="31"/>
      <c r="G95" s="31"/>
      <c r="H95" s="31"/>
      <c r="I95" s="31">
        <f t="shared" si="5"/>
        <v>0</v>
      </c>
      <c r="J95" s="31"/>
      <c r="K95" s="31"/>
      <c r="L95" s="31">
        <f t="shared" si="6"/>
        <v>-1008.5</v>
      </c>
      <c r="M95" s="31">
        <f t="shared" si="7"/>
        <v>0</v>
      </c>
    </row>
    <row r="96" spans="1:13" ht="15.75">
      <c r="A96" s="89"/>
      <c r="B96" s="93"/>
      <c r="C96" s="48" t="s">
        <v>38</v>
      </c>
      <c r="D96" s="8" t="s">
        <v>39</v>
      </c>
      <c r="E96" s="31">
        <v>89522.3</v>
      </c>
      <c r="F96" s="31">
        <v>613635.6</v>
      </c>
      <c r="G96" s="31">
        <v>438218.5</v>
      </c>
      <c r="H96" s="31">
        <v>69984.2</v>
      </c>
      <c r="I96" s="31">
        <f t="shared" si="5"/>
        <v>-368234.3</v>
      </c>
      <c r="J96" s="31">
        <f t="shared" si="8"/>
        <v>15.970161004156601</v>
      </c>
      <c r="K96" s="31">
        <f t="shared" si="9"/>
        <v>11.404846785290815</v>
      </c>
      <c r="L96" s="31">
        <f t="shared" si="6"/>
        <v>-19538.100000000006</v>
      </c>
      <c r="M96" s="31">
        <f t="shared" si="7"/>
        <v>78.17515859176987</v>
      </c>
    </row>
    <row r="97" spans="1:13" ht="15.75">
      <c r="A97" s="89"/>
      <c r="B97" s="93"/>
      <c r="C97" s="48" t="s">
        <v>40</v>
      </c>
      <c r="D97" s="8" t="s">
        <v>90</v>
      </c>
      <c r="E97" s="31">
        <v>92792.5</v>
      </c>
      <c r="F97" s="31">
        <v>103789.5</v>
      </c>
      <c r="G97" s="31">
        <v>94270.1</v>
      </c>
      <c r="H97" s="31">
        <v>92297.4</v>
      </c>
      <c r="I97" s="31">
        <f t="shared" si="5"/>
        <v>-1972.7000000000116</v>
      </c>
      <c r="J97" s="31">
        <f t="shared" si="8"/>
        <v>97.90739587631708</v>
      </c>
      <c r="K97" s="31">
        <f t="shared" si="9"/>
        <v>88.92749266544303</v>
      </c>
      <c r="L97" s="31">
        <f t="shared" si="6"/>
        <v>-495.1000000000058</v>
      </c>
      <c r="M97" s="31">
        <f t="shared" si="7"/>
        <v>99.4664439475173</v>
      </c>
    </row>
    <row r="98" spans="1:13" ht="15.75">
      <c r="A98" s="89"/>
      <c r="B98" s="93"/>
      <c r="C98" s="48" t="s">
        <v>58</v>
      </c>
      <c r="D98" s="47" t="s">
        <v>59</v>
      </c>
      <c r="E98" s="31"/>
      <c r="F98" s="31">
        <v>119289.2</v>
      </c>
      <c r="G98" s="31">
        <v>119289.2</v>
      </c>
      <c r="H98" s="31">
        <v>119289.2</v>
      </c>
      <c r="I98" s="31">
        <f t="shared" si="5"/>
        <v>0</v>
      </c>
      <c r="J98" s="31">
        <f t="shared" si="8"/>
        <v>100</v>
      </c>
      <c r="K98" s="31">
        <f t="shared" si="9"/>
        <v>100</v>
      </c>
      <c r="L98" s="31">
        <f t="shared" si="6"/>
        <v>119289.2</v>
      </c>
      <c r="M98" s="31"/>
    </row>
    <row r="99" spans="1:13" ht="15.75">
      <c r="A99" s="89"/>
      <c r="B99" s="93"/>
      <c r="C99" s="48" t="s">
        <v>42</v>
      </c>
      <c r="D99" s="8" t="s">
        <v>37</v>
      </c>
      <c r="E99" s="31">
        <v>-50.4</v>
      </c>
      <c r="F99" s="31"/>
      <c r="G99" s="31"/>
      <c r="H99" s="31">
        <v>-349.3</v>
      </c>
      <c r="I99" s="31">
        <f t="shared" si="5"/>
        <v>-349.3</v>
      </c>
      <c r="J99" s="31"/>
      <c r="K99" s="31"/>
      <c r="L99" s="31">
        <f t="shared" si="6"/>
        <v>-298.90000000000003</v>
      </c>
      <c r="M99" s="31">
        <f t="shared" si="7"/>
        <v>693.0555555555557</v>
      </c>
    </row>
    <row r="100" spans="1:13" s="6" customFormat="1" ht="15.75">
      <c r="A100" s="89"/>
      <c r="B100" s="93"/>
      <c r="C100" s="52"/>
      <c r="D100" s="10" t="s">
        <v>43</v>
      </c>
      <c r="E100" s="5">
        <f>SUM(E89:E92,E94:E99)</f>
        <v>184991.80000000002</v>
      </c>
      <c r="F100" s="5">
        <f>SUM(F89:F92,F94:F99)</f>
        <v>836714.2999999999</v>
      </c>
      <c r="G100" s="5">
        <f>SUM(G89:G92,G94:G99)</f>
        <v>651777.7999999999</v>
      </c>
      <c r="H100" s="5">
        <f>SUM(H89:H92,H94:H99)</f>
        <v>300517.1</v>
      </c>
      <c r="I100" s="5">
        <f t="shared" si="5"/>
        <v>-351260.69999999995</v>
      </c>
      <c r="J100" s="5">
        <f t="shared" si="8"/>
        <v>46.107293006911256</v>
      </c>
      <c r="K100" s="5">
        <f t="shared" si="9"/>
        <v>35.91633368761595</v>
      </c>
      <c r="L100" s="5">
        <f t="shared" si="6"/>
        <v>115525.29999999996</v>
      </c>
      <c r="M100" s="5">
        <f t="shared" si="7"/>
        <v>162.44887611234657</v>
      </c>
    </row>
    <row r="101" spans="1:13" ht="15.75">
      <c r="A101" s="90"/>
      <c r="B101" s="94"/>
      <c r="C101" s="48" t="s">
        <v>27</v>
      </c>
      <c r="D101" s="8" t="s">
        <v>28</v>
      </c>
      <c r="E101" s="23">
        <f>E102</f>
        <v>362</v>
      </c>
      <c r="F101" s="23">
        <f>F102</f>
        <v>600</v>
      </c>
      <c r="G101" s="23">
        <f>G102</f>
        <v>550</v>
      </c>
      <c r="H101" s="23">
        <f>H102</f>
        <v>410</v>
      </c>
      <c r="I101" s="23">
        <f t="shared" si="5"/>
        <v>-140</v>
      </c>
      <c r="J101" s="23">
        <f t="shared" si="8"/>
        <v>74.54545454545455</v>
      </c>
      <c r="K101" s="23">
        <f t="shared" si="9"/>
        <v>68.33333333333333</v>
      </c>
      <c r="L101" s="23">
        <f t="shared" si="6"/>
        <v>48</v>
      </c>
      <c r="M101" s="23">
        <f t="shared" si="7"/>
        <v>113.2596685082873</v>
      </c>
    </row>
    <row r="102" spans="1:13" ht="47.25" hidden="1">
      <c r="A102" s="90"/>
      <c r="B102" s="94"/>
      <c r="C102" s="46" t="s">
        <v>31</v>
      </c>
      <c r="D102" s="47" t="s">
        <v>32</v>
      </c>
      <c r="E102" s="23">
        <v>362</v>
      </c>
      <c r="F102" s="23">
        <v>600</v>
      </c>
      <c r="G102" s="23">
        <v>550</v>
      </c>
      <c r="H102" s="23">
        <v>410</v>
      </c>
      <c r="I102" s="23">
        <f t="shared" si="5"/>
        <v>-140</v>
      </c>
      <c r="J102" s="23">
        <f t="shared" si="8"/>
        <v>74.54545454545455</v>
      </c>
      <c r="K102" s="23">
        <f t="shared" si="9"/>
        <v>68.33333333333333</v>
      </c>
      <c r="L102" s="23">
        <f t="shared" si="6"/>
        <v>48</v>
      </c>
      <c r="M102" s="23">
        <f t="shared" si="7"/>
        <v>113.2596685082873</v>
      </c>
    </row>
    <row r="103" spans="1:13" s="6" customFormat="1" ht="15.75">
      <c r="A103" s="90"/>
      <c r="B103" s="94"/>
      <c r="C103" s="52"/>
      <c r="D103" s="10" t="s">
        <v>46</v>
      </c>
      <c r="E103" s="5">
        <f>SUM(E101)</f>
        <v>362</v>
      </c>
      <c r="F103" s="5">
        <f>SUM(F101)</f>
        <v>600</v>
      </c>
      <c r="G103" s="5">
        <f>SUM(G101)</f>
        <v>550</v>
      </c>
      <c r="H103" s="5">
        <f>SUM(H101)</f>
        <v>410</v>
      </c>
      <c r="I103" s="5">
        <f t="shared" si="5"/>
        <v>-140</v>
      </c>
      <c r="J103" s="5">
        <f t="shared" si="8"/>
        <v>74.54545454545455</v>
      </c>
      <c r="K103" s="5">
        <f t="shared" si="9"/>
        <v>68.33333333333333</v>
      </c>
      <c r="L103" s="5">
        <f t="shared" si="6"/>
        <v>48</v>
      </c>
      <c r="M103" s="5">
        <f t="shared" si="7"/>
        <v>113.2596685082873</v>
      </c>
    </row>
    <row r="104" spans="1:13" s="6" customFormat="1" ht="31.5">
      <c r="A104" s="90"/>
      <c r="B104" s="94"/>
      <c r="C104" s="52"/>
      <c r="D104" s="10" t="s">
        <v>47</v>
      </c>
      <c r="E104" s="5">
        <f>E105-E99</f>
        <v>185404.2</v>
      </c>
      <c r="F104" s="5">
        <f>F105-F99</f>
        <v>837314.2999999999</v>
      </c>
      <c r="G104" s="5">
        <f>G105-G99</f>
        <v>652327.7999999999</v>
      </c>
      <c r="H104" s="5">
        <f>H105-H99</f>
        <v>301276.39999999997</v>
      </c>
      <c r="I104" s="5">
        <f t="shared" si="5"/>
        <v>-351051.39999999997</v>
      </c>
      <c r="J104" s="5">
        <f t="shared" si="8"/>
        <v>46.18481689727159</v>
      </c>
      <c r="K104" s="5">
        <f t="shared" si="9"/>
        <v>35.98127967001161</v>
      </c>
      <c r="L104" s="5">
        <f t="shared" si="6"/>
        <v>115872.19999999995</v>
      </c>
      <c r="M104" s="5">
        <f t="shared" si="7"/>
        <v>162.4970739605683</v>
      </c>
    </row>
    <row r="105" spans="1:13" s="6" customFormat="1" ht="15.75">
      <c r="A105" s="91"/>
      <c r="B105" s="95"/>
      <c r="C105" s="52"/>
      <c r="D105" s="10" t="s">
        <v>66</v>
      </c>
      <c r="E105" s="5">
        <f>E100+E103</f>
        <v>185353.80000000002</v>
      </c>
      <c r="F105" s="5">
        <f>F100+F103</f>
        <v>837314.2999999999</v>
      </c>
      <c r="G105" s="5">
        <f>G100+G103</f>
        <v>652327.7999999999</v>
      </c>
      <c r="H105" s="5">
        <f>H100+H103</f>
        <v>300927.1</v>
      </c>
      <c r="I105" s="5">
        <f t="shared" si="5"/>
        <v>-351400.69999999995</v>
      </c>
      <c r="J105" s="5">
        <f t="shared" si="8"/>
        <v>46.13127019881722</v>
      </c>
      <c r="K105" s="5">
        <f t="shared" si="9"/>
        <v>35.939562957422325</v>
      </c>
      <c r="L105" s="5">
        <f t="shared" si="6"/>
        <v>115573.29999999996</v>
      </c>
      <c r="M105" s="5">
        <f t="shared" si="7"/>
        <v>162.35280852078563</v>
      </c>
    </row>
    <row r="106" spans="1:13" s="6" customFormat="1" ht="15.75">
      <c r="A106" s="88" t="s">
        <v>91</v>
      </c>
      <c r="B106" s="92" t="s">
        <v>92</v>
      </c>
      <c r="C106" s="48" t="s">
        <v>13</v>
      </c>
      <c r="D106" s="47" t="s">
        <v>14</v>
      </c>
      <c r="E106" s="23"/>
      <c r="F106" s="5"/>
      <c r="G106" s="5"/>
      <c r="H106" s="23">
        <v>609.5</v>
      </c>
      <c r="I106" s="23">
        <f t="shared" si="5"/>
        <v>609.5</v>
      </c>
      <c r="J106" s="23"/>
      <c r="K106" s="23"/>
      <c r="L106" s="23">
        <f t="shared" si="6"/>
        <v>609.5</v>
      </c>
      <c r="M106" s="23"/>
    </row>
    <row r="107" spans="1:13" s="6" customFormat="1" ht="31.5">
      <c r="A107" s="89"/>
      <c r="B107" s="93"/>
      <c r="C107" s="48" t="s">
        <v>19</v>
      </c>
      <c r="D107" s="49" t="s">
        <v>20</v>
      </c>
      <c r="E107" s="23">
        <v>2145.6</v>
      </c>
      <c r="F107" s="5"/>
      <c r="G107" s="5"/>
      <c r="H107" s="23">
        <v>118.3</v>
      </c>
      <c r="I107" s="23">
        <f t="shared" si="5"/>
        <v>118.3</v>
      </c>
      <c r="J107" s="23"/>
      <c r="K107" s="23"/>
      <c r="L107" s="23">
        <f t="shared" si="6"/>
        <v>-2027.3</v>
      </c>
      <c r="M107" s="23">
        <f t="shared" si="7"/>
        <v>5.513609246830724</v>
      </c>
    </row>
    <row r="108" spans="1:13" s="6" customFormat="1" ht="94.5">
      <c r="A108" s="89"/>
      <c r="B108" s="93"/>
      <c r="C108" s="46" t="s">
        <v>21</v>
      </c>
      <c r="D108" s="50" t="s">
        <v>22</v>
      </c>
      <c r="E108" s="23">
        <v>9.3</v>
      </c>
      <c r="F108" s="5"/>
      <c r="G108" s="5"/>
      <c r="H108" s="23">
        <v>26.2</v>
      </c>
      <c r="I108" s="23">
        <f t="shared" si="5"/>
        <v>26.2</v>
      </c>
      <c r="J108" s="23"/>
      <c r="K108" s="23"/>
      <c r="L108" s="23">
        <f t="shared" si="6"/>
        <v>16.9</v>
      </c>
      <c r="M108" s="23">
        <f t="shared" si="7"/>
        <v>281.72043010752685</v>
      </c>
    </row>
    <row r="109" spans="1:13" ht="15.75" customHeight="1" hidden="1">
      <c r="A109" s="90"/>
      <c r="B109" s="94"/>
      <c r="C109" s="48" t="s">
        <v>27</v>
      </c>
      <c r="D109" s="8" t="s">
        <v>28</v>
      </c>
      <c r="E109" s="23">
        <f>SUM(E110:E111)</f>
        <v>0</v>
      </c>
      <c r="F109" s="23">
        <f>SUM(F110:F111)</f>
        <v>0</v>
      </c>
      <c r="G109" s="23">
        <f>SUM(G110:G111)</f>
        <v>0</v>
      </c>
      <c r="H109" s="23">
        <f>SUM(H110:H111)</f>
        <v>0</v>
      </c>
      <c r="I109" s="23">
        <f t="shared" si="5"/>
        <v>0</v>
      </c>
      <c r="J109" s="23"/>
      <c r="K109" s="23"/>
      <c r="L109" s="23">
        <f t="shared" si="6"/>
        <v>0</v>
      </c>
      <c r="M109" s="23" t="e">
        <f t="shared" si="7"/>
        <v>#DIV/0!</v>
      </c>
    </row>
    <row r="110" spans="1:13" ht="31.5" hidden="1">
      <c r="A110" s="90"/>
      <c r="B110" s="94"/>
      <c r="C110" s="46" t="s">
        <v>51</v>
      </c>
      <c r="D110" s="47" t="s">
        <v>52</v>
      </c>
      <c r="E110" s="23"/>
      <c r="F110" s="23"/>
      <c r="G110" s="23"/>
      <c r="H110" s="23"/>
      <c r="I110" s="23">
        <f t="shared" si="5"/>
        <v>0</v>
      </c>
      <c r="J110" s="23"/>
      <c r="K110" s="23"/>
      <c r="L110" s="23">
        <f t="shared" si="6"/>
        <v>0</v>
      </c>
      <c r="M110" s="23" t="e">
        <f t="shared" si="7"/>
        <v>#DIV/0!</v>
      </c>
    </row>
    <row r="111" spans="1:13" ht="47.25" hidden="1">
      <c r="A111" s="90"/>
      <c r="B111" s="94"/>
      <c r="C111" s="46" t="s">
        <v>31</v>
      </c>
      <c r="D111" s="47" t="s">
        <v>32</v>
      </c>
      <c r="E111" s="23"/>
      <c r="F111" s="23"/>
      <c r="G111" s="23"/>
      <c r="H111" s="23"/>
      <c r="I111" s="23">
        <f t="shared" si="5"/>
        <v>0</v>
      </c>
      <c r="J111" s="23"/>
      <c r="K111" s="23"/>
      <c r="L111" s="23">
        <f t="shared" si="6"/>
        <v>0</v>
      </c>
      <c r="M111" s="23" t="e">
        <f t="shared" si="7"/>
        <v>#DIV/0!</v>
      </c>
    </row>
    <row r="112" spans="1:13" ht="15.75">
      <c r="A112" s="90"/>
      <c r="B112" s="94"/>
      <c r="C112" s="48" t="s">
        <v>33</v>
      </c>
      <c r="D112" s="8" t="s">
        <v>34</v>
      </c>
      <c r="E112" s="23">
        <v>6.8</v>
      </c>
      <c r="F112" s="23"/>
      <c r="G112" s="23"/>
      <c r="H112" s="23"/>
      <c r="I112" s="23">
        <f t="shared" si="5"/>
        <v>0</v>
      </c>
      <c r="J112" s="23"/>
      <c r="K112" s="23"/>
      <c r="L112" s="23">
        <f t="shared" si="6"/>
        <v>-6.8</v>
      </c>
      <c r="M112" s="23">
        <f t="shared" si="7"/>
        <v>0</v>
      </c>
    </row>
    <row r="113" spans="1:13" ht="15.75" hidden="1">
      <c r="A113" s="90"/>
      <c r="B113" s="94"/>
      <c r="C113" s="48" t="s">
        <v>35</v>
      </c>
      <c r="D113" s="8" t="s">
        <v>36</v>
      </c>
      <c r="E113" s="23"/>
      <c r="F113" s="23"/>
      <c r="G113" s="23"/>
      <c r="H113" s="23"/>
      <c r="I113" s="23">
        <f t="shared" si="5"/>
        <v>0</v>
      </c>
      <c r="J113" s="23" t="e">
        <f t="shared" si="8"/>
        <v>#DIV/0!</v>
      </c>
      <c r="K113" s="23" t="e">
        <f t="shared" si="9"/>
        <v>#DIV/0!</v>
      </c>
      <c r="L113" s="23">
        <f t="shared" si="6"/>
        <v>0</v>
      </c>
      <c r="M113" s="23" t="e">
        <f t="shared" si="7"/>
        <v>#DIV/0!</v>
      </c>
    </row>
    <row r="114" spans="1:13" ht="15.75">
      <c r="A114" s="90"/>
      <c r="B114" s="94"/>
      <c r="C114" s="48" t="s">
        <v>38</v>
      </c>
      <c r="D114" s="8" t="s">
        <v>39</v>
      </c>
      <c r="E114" s="23">
        <v>448.3</v>
      </c>
      <c r="F114" s="23">
        <v>803.3</v>
      </c>
      <c r="G114" s="23">
        <v>803.3</v>
      </c>
      <c r="H114" s="23">
        <v>803.3</v>
      </c>
      <c r="I114" s="23">
        <f t="shared" si="5"/>
        <v>0</v>
      </c>
      <c r="J114" s="23">
        <f t="shared" si="8"/>
        <v>100</v>
      </c>
      <c r="K114" s="23">
        <f t="shared" si="9"/>
        <v>100</v>
      </c>
      <c r="L114" s="23">
        <f t="shared" si="6"/>
        <v>354.99999999999994</v>
      </c>
      <c r="M114" s="23">
        <f t="shared" si="7"/>
        <v>179.18804372072273</v>
      </c>
    </row>
    <row r="115" spans="1:13" ht="15.75">
      <c r="A115" s="90"/>
      <c r="B115" s="94"/>
      <c r="C115" s="48" t="s">
        <v>40</v>
      </c>
      <c r="D115" s="8" t="s">
        <v>90</v>
      </c>
      <c r="E115" s="23">
        <v>126.2</v>
      </c>
      <c r="F115" s="23"/>
      <c r="G115" s="23"/>
      <c r="H115" s="23"/>
      <c r="I115" s="23">
        <f t="shared" si="5"/>
        <v>0</v>
      </c>
      <c r="J115" s="23"/>
      <c r="K115" s="23"/>
      <c r="L115" s="23">
        <f t="shared" si="6"/>
        <v>-126.2</v>
      </c>
      <c r="M115" s="23">
        <f t="shared" si="7"/>
        <v>0</v>
      </c>
    </row>
    <row r="116" spans="1:13" ht="15.75">
      <c r="A116" s="90"/>
      <c r="B116" s="94"/>
      <c r="C116" s="48" t="s">
        <v>58</v>
      </c>
      <c r="D116" s="47" t="s">
        <v>59</v>
      </c>
      <c r="E116" s="23">
        <v>2779</v>
      </c>
      <c r="F116" s="23">
        <v>2433.9</v>
      </c>
      <c r="G116" s="23">
        <v>2433.9</v>
      </c>
      <c r="H116" s="23">
        <v>2433.9</v>
      </c>
      <c r="I116" s="23">
        <f t="shared" si="5"/>
        <v>0</v>
      </c>
      <c r="J116" s="23">
        <f t="shared" si="8"/>
        <v>100</v>
      </c>
      <c r="K116" s="23">
        <f t="shared" si="9"/>
        <v>100</v>
      </c>
      <c r="L116" s="23">
        <f t="shared" si="6"/>
        <v>-345.0999999999999</v>
      </c>
      <c r="M116" s="23">
        <f t="shared" si="7"/>
        <v>87.58186397984888</v>
      </c>
    </row>
    <row r="117" spans="1:13" ht="15.75">
      <c r="A117" s="90"/>
      <c r="B117" s="94"/>
      <c r="C117" s="48" t="s">
        <v>42</v>
      </c>
      <c r="D117" s="8" t="s">
        <v>37</v>
      </c>
      <c r="E117" s="23">
        <v>-2</v>
      </c>
      <c r="F117" s="23"/>
      <c r="G117" s="23"/>
      <c r="H117" s="23"/>
      <c r="I117" s="23">
        <f t="shared" si="5"/>
        <v>0</v>
      </c>
      <c r="J117" s="23"/>
      <c r="K117" s="23"/>
      <c r="L117" s="23">
        <f t="shared" si="6"/>
        <v>2</v>
      </c>
      <c r="M117" s="23">
        <f t="shared" si="7"/>
        <v>0</v>
      </c>
    </row>
    <row r="118" spans="1:13" s="6" customFormat="1" ht="15.75">
      <c r="A118" s="90"/>
      <c r="B118" s="94"/>
      <c r="C118" s="53"/>
      <c r="D118" s="10" t="s">
        <v>43</v>
      </c>
      <c r="E118" s="5">
        <f>SUM(E106:E109,E112:E117)</f>
        <v>5513.200000000001</v>
      </c>
      <c r="F118" s="5">
        <f>SUM(F106:F109,F112:F117)</f>
        <v>3237.2</v>
      </c>
      <c r="G118" s="5">
        <f>SUM(G106:G109,G112:G117)</f>
        <v>3237.2</v>
      </c>
      <c r="H118" s="5">
        <f>SUM(H106:H109,H112:H117)</f>
        <v>3991.2</v>
      </c>
      <c r="I118" s="5">
        <f t="shared" si="5"/>
        <v>754</v>
      </c>
      <c r="J118" s="5">
        <f t="shared" si="8"/>
        <v>123.29173359693561</v>
      </c>
      <c r="K118" s="5">
        <f t="shared" si="9"/>
        <v>123.29173359693561</v>
      </c>
      <c r="L118" s="5">
        <f t="shared" si="6"/>
        <v>-1522.000000000001</v>
      </c>
      <c r="M118" s="5">
        <f t="shared" si="7"/>
        <v>72.39352825945004</v>
      </c>
    </row>
    <row r="119" spans="1:13" ht="15.75">
      <c r="A119" s="90"/>
      <c r="B119" s="94"/>
      <c r="C119" s="48" t="s">
        <v>27</v>
      </c>
      <c r="D119" s="8" t="s">
        <v>28</v>
      </c>
      <c r="E119" s="23">
        <f>E120</f>
        <v>0</v>
      </c>
      <c r="F119" s="23">
        <f>F120</f>
        <v>0</v>
      </c>
      <c r="G119" s="23">
        <f>G120</f>
        <v>0</v>
      </c>
      <c r="H119" s="23">
        <f>H120</f>
        <v>16</v>
      </c>
      <c r="I119" s="23">
        <f t="shared" si="5"/>
        <v>16</v>
      </c>
      <c r="J119" s="23"/>
      <c r="K119" s="23"/>
      <c r="L119" s="23">
        <f t="shared" si="6"/>
        <v>16</v>
      </c>
      <c r="M119" s="23"/>
    </row>
    <row r="120" spans="1:13" ht="47.25" hidden="1">
      <c r="A120" s="90"/>
      <c r="B120" s="94"/>
      <c r="C120" s="46" t="s">
        <v>31</v>
      </c>
      <c r="D120" s="47" t="s">
        <v>32</v>
      </c>
      <c r="E120" s="23"/>
      <c r="F120" s="23"/>
      <c r="G120" s="23"/>
      <c r="H120" s="23">
        <v>16</v>
      </c>
      <c r="I120" s="23">
        <f t="shared" si="5"/>
        <v>16</v>
      </c>
      <c r="J120" s="23"/>
      <c r="K120" s="23"/>
      <c r="L120" s="23">
        <f t="shared" si="6"/>
        <v>16</v>
      </c>
      <c r="M120" s="23"/>
    </row>
    <row r="121" spans="1:13" s="6" customFormat="1" ht="15.75">
      <c r="A121" s="90"/>
      <c r="B121" s="94"/>
      <c r="C121" s="60"/>
      <c r="D121" s="10" t="s">
        <v>46</v>
      </c>
      <c r="E121" s="5">
        <f>E119</f>
        <v>0</v>
      </c>
      <c r="F121" s="5">
        <f>F119</f>
        <v>0</v>
      </c>
      <c r="G121" s="5">
        <f>G119</f>
        <v>0</v>
      </c>
      <c r="H121" s="5">
        <f>H119</f>
        <v>16</v>
      </c>
      <c r="I121" s="5">
        <f t="shared" si="5"/>
        <v>16</v>
      </c>
      <c r="J121" s="5"/>
      <c r="K121" s="5"/>
      <c r="L121" s="5">
        <f t="shared" si="6"/>
        <v>16</v>
      </c>
      <c r="M121" s="5"/>
    </row>
    <row r="122" spans="1:13" s="6" customFormat="1" ht="31.5">
      <c r="A122" s="90"/>
      <c r="B122" s="94"/>
      <c r="C122" s="53"/>
      <c r="D122" s="10" t="s">
        <v>47</v>
      </c>
      <c r="E122" s="5">
        <f>E123-E117</f>
        <v>5515.200000000001</v>
      </c>
      <c r="F122" s="5">
        <f>F123-F117</f>
        <v>3237.2</v>
      </c>
      <c r="G122" s="5">
        <f>G123-G117</f>
        <v>3237.2</v>
      </c>
      <c r="H122" s="5">
        <f>H123-H117</f>
        <v>4007.2</v>
      </c>
      <c r="I122" s="5">
        <f t="shared" si="5"/>
        <v>770</v>
      </c>
      <c r="J122" s="5">
        <f t="shared" si="8"/>
        <v>123.7859878907698</v>
      </c>
      <c r="K122" s="5">
        <f t="shared" si="9"/>
        <v>123.7859878907698</v>
      </c>
      <c r="L122" s="5">
        <f t="shared" si="6"/>
        <v>-1508.000000000001</v>
      </c>
      <c r="M122" s="5">
        <f t="shared" si="7"/>
        <v>72.65738323179575</v>
      </c>
    </row>
    <row r="123" spans="1:13" s="6" customFormat="1" ht="15.75">
      <c r="A123" s="91"/>
      <c r="B123" s="95"/>
      <c r="C123" s="58"/>
      <c r="D123" s="10" t="s">
        <v>66</v>
      </c>
      <c r="E123" s="5">
        <f>E118+E121</f>
        <v>5513.200000000001</v>
      </c>
      <c r="F123" s="5">
        <f>F118+F121</f>
        <v>3237.2</v>
      </c>
      <c r="G123" s="5">
        <f>G118+G121</f>
        <v>3237.2</v>
      </c>
      <c r="H123" s="5">
        <f>H118+H121</f>
        <v>4007.2</v>
      </c>
      <c r="I123" s="5">
        <f t="shared" si="5"/>
        <v>770</v>
      </c>
      <c r="J123" s="5">
        <f t="shared" si="8"/>
        <v>123.7859878907698</v>
      </c>
      <c r="K123" s="5">
        <f t="shared" si="9"/>
        <v>123.7859878907698</v>
      </c>
      <c r="L123" s="5">
        <f t="shared" si="6"/>
        <v>-1506.000000000001</v>
      </c>
      <c r="M123" s="5">
        <f t="shared" si="7"/>
        <v>72.68374084016541</v>
      </c>
    </row>
    <row r="124" spans="1:13" s="6" customFormat="1" ht="31.5">
      <c r="A124" s="88">
        <v>926</v>
      </c>
      <c r="B124" s="92" t="s">
        <v>93</v>
      </c>
      <c r="C124" s="48" t="s">
        <v>19</v>
      </c>
      <c r="D124" s="49" t="s">
        <v>20</v>
      </c>
      <c r="E124" s="23">
        <v>27.3</v>
      </c>
      <c r="F124" s="23"/>
      <c r="G124" s="23"/>
      <c r="H124" s="23"/>
      <c r="I124" s="23">
        <f t="shared" si="5"/>
        <v>0</v>
      </c>
      <c r="J124" s="23"/>
      <c r="K124" s="23"/>
      <c r="L124" s="23">
        <f t="shared" si="6"/>
        <v>-27.3</v>
      </c>
      <c r="M124" s="23">
        <f t="shared" si="7"/>
        <v>0</v>
      </c>
    </row>
    <row r="125" spans="1:13" s="6" customFormat="1" ht="15.75">
      <c r="A125" s="89"/>
      <c r="B125" s="93"/>
      <c r="C125" s="48" t="s">
        <v>33</v>
      </c>
      <c r="D125" s="8" t="s">
        <v>34</v>
      </c>
      <c r="E125" s="23">
        <v>-0.8</v>
      </c>
      <c r="F125" s="23"/>
      <c r="G125" s="23"/>
      <c r="H125" s="23"/>
      <c r="I125" s="23">
        <f t="shared" si="5"/>
        <v>0</v>
      </c>
      <c r="J125" s="23"/>
      <c r="K125" s="23"/>
      <c r="L125" s="23">
        <f t="shared" si="6"/>
        <v>0.8</v>
      </c>
      <c r="M125" s="23">
        <f t="shared" si="7"/>
        <v>0</v>
      </c>
    </row>
    <row r="126" spans="1:13" s="6" customFormat="1" ht="15.75">
      <c r="A126" s="89"/>
      <c r="B126" s="93"/>
      <c r="C126" s="48" t="s">
        <v>38</v>
      </c>
      <c r="D126" s="8" t="s">
        <v>39</v>
      </c>
      <c r="E126" s="23"/>
      <c r="F126" s="23">
        <v>14.4</v>
      </c>
      <c r="G126" s="23">
        <v>14.4</v>
      </c>
      <c r="H126" s="23">
        <v>14.3</v>
      </c>
      <c r="I126" s="23">
        <f t="shared" si="5"/>
        <v>-0.09999999999999964</v>
      </c>
      <c r="J126" s="23">
        <f t="shared" si="8"/>
        <v>99.30555555555556</v>
      </c>
      <c r="K126" s="23">
        <f t="shared" si="9"/>
        <v>99.30555555555556</v>
      </c>
      <c r="L126" s="23">
        <f t="shared" si="6"/>
        <v>14.3</v>
      </c>
      <c r="M126" s="23"/>
    </row>
    <row r="127" spans="1:13" s="6" customFormat="1" ht="15.75">
      <c r="A127" s="89"/>
      <c r="B127" s="93"/>
      <c r="C127" s="48" t="s">
        <v>40</v>
      </c>
      <c r="D127" s="8" t="s">
        <v>90</v>
      </c>
      <c r="E127" s="23">
        <v>11.1</v>
      </c>
      <c r="F127" s="23"/>
      <c r="G127" s="23"/>
      <c r="H127" s="23"/>
      <c r="I127" s="23">
        <f t="shared" si="5"/>
        <v>0</v>
      </c>
      <c r="J127" s="23"/>
      <c r="K127" s="23"/>
      <c r="L127" s="23">
        <f t="shared" si="6"/>
        <v>-11.1</v>
      </c>
      <c r="M127" s="23">
        <f t="shared" si="7"/>
        <v>0</v>
      </c>
    </row>
    <row r="128" spans="1:13" s="6" customFormat="1" ht="15.75">
      <c r="A128" s="99"/>
      <c r="B128" s="100"/>
      <c r="C128" s="58"/>
      <c r="D128" s="10" t="s">
        <v>66</v>
      </c>
      <c r="E128" s="5">
        <f>SUM(E124:E127)</f>
        <v>37.6</v>
      </c>
      <c r="F128" s="5">
        <f>SUM(F124:F127)</f>
        <v>14.4</v>
      </c>
      <c r="G128" s="5">
        <f>SUM(G124:G127)</f>
        <v>14.4</v>
      </c>
      <c r="H128" s="5">
        <f>SUM(H124:H127)</f>
        <v>14.3</v>
      </c>
      <c r="I128" s="5">
        <f t="shared" si="5"/>
        <v>-0.09999999999999964</v>
      </c>
      <c r="J128" s="5">
        <f t="shared" si="8"/>
        <v>99.30555555555556</v>
      </c>
      <c r="K128" s="5">
        <f t="shared" si="9"/>
        <v>99.30555555555556</v>
      </c>
      <c r="L128" s="5">
        <f t="shared" si="6"/>
        <v>-23.3</v>
      </c>
      <c r="M128" s="5">
        <f t="shared" si="7"/>
        <v>38.03191489361702</v>
      </c>
    </row>
    <row r="129" spans="1:13" ht="15.75">
      <c r="A129" s="101" t="s">
        <v>94</v>
      </c>
      <c r="B129" s="78" t="s">
        <v>95</v>
      </c>
      <c r="C129" s="48" t="s">
        <v>13</v>
      </c>
      <c r="D129" s="47" t="s">
        <v>14</v>
      </c>
      <c r="E129" s="31">
        <v>181.6</v>
      </c>
      <c r="F129" s="31"/>
      <c r="G129" s="31"/>
      <c r="H129" s="31">
        <v>6347.5</v>
      </c>
      <c r="I129" s="31">
        <f t="shared" si="5"/>
        <v>6347.5</v>
      </c>
      <c r="J129" s="31"/>
      <c r="K129" s="31"/>
      <c r="L129" s="31">
        <f t="shared" si="6"/>
        <v>6165.9</v>
      </c>
      <c r="M129" s="31">
        <f t="shared" si="7"/>
        <v>3495.319383259912</v>
      </c>
    </row>
    <row r="130" spans="1:13" ht="31.5">
      <c r="A130" s="101"/>
      <c r="B130" s="78"/>
      <c r="C130" s="48" t="s">
        <v>19</v>
      </c>
      <c r="D130" s="49" t="s">
        <v>20</v>
      </c>
      <c r="E130" s="31">
        <v>6889.1</v>
      </c>
      <c r="F130" s="31"/>
      <c r="G130" s="31"/>
      <c r="H130" s="31">
        <v>5578.2</v>
      </c>
      <c r="I130" s="31">
        <f t="shared" si="5"/>
        <v>5578.2</v>
      </c>
      <c r="J130" s="31"/>
      <c r="K130" s="31"/>
      <c r="L130" s="31">
        <f t="shared" si="6"/>
        <v>-1310.9000000000005</v>
      </c>
      <c r="M130" s="31">
        <f t="shared" si="7"/>
        <v>80.97138958644815</v>
      </c>
    </row>
    <row r="131" spans="1:13" ht="94.5">
      <c r="A131" s="101"/>
      <c r="B131" s="78"/>
      <c r="C131" s="46" t="s">
        <v>21</v>
      </c>
      <c r="D131" s="50" t="s">
        <v>22</v>
      </c>
      <c r="E131" s="31"/>
      <c r="F131" s="31"/>
      <c r="G131" s="31"/>
      <c r="H131" s="31">
        <v>99.3</v>
      </c>
      <c r="I131" s="31">
        <f t="shared" si="5"/>
        <v>99.3</v>
      </c>
      <c r="J131" s="31"/>
      <c r="K131" s="31"/>
      <c r="L131" s="31">
        <f t="shared" si="6"/>
        <v>99.3</v>
      </c>
      <c r="M131" s="31"/>
    </row>
    <row r="132" spans="1:13" ht="15.75">
      <c r="A132" s="101"/>
      <c r="B132" s="78"/>
      <c r="C132" s="48" t="s">
        <v>27</v>
      </c>
      <c r="D132" s="8" t="s">
        <v>28</v>
      </c>
      <c r="E132" s="31">
        <f>E134+E133</f>
        <v>1385.1</v>
      </c>
      <c r="F132" s="31">
        <f>F134+F133</f>
        <v>0</v>
      </c>
      <c r="G132" s="31">
        <f>G134+G133</f>
        <v>0</v>
      </c>
      <c r="H132" s="31">
        <f>H134+H133</f>
        <v>580.8</v>
      </c>
      <c r="I132" s="31">
        <f t="shared" si="5"/>
        <v>580.8</v>
      </c>
      <c r="J132" s="31"/>
      <c r="K132" s="31"/>
      <c r="L132" s="31">
        <f t="shared" si="6"/>
        <v>-804.3</v>
      </c>
      <c r="M132" s="31">
        <f t="shared" si="7"/>
        <v>41.93199047000217</v>
      </c>
    </row>
    <row r="133" spans="1:13" ht="63" hidden="1">
      <c r="A133" s="101"/>
      <c r="B133" s="78"/>
      <c r="C133" s="46" t="s">
        <v>29</v>
      </c>
      <c r="D133" s="51" t="s">
        <v>30</v>
      </c>
      <c r="E133" s="31"/>
      <c r="F133" s="31"/>
      <c r="G133" s="31"/>
      <c r="H133" s="31"/>
      <c r="I133" s="31">
        <f t="shared" si="5"/>
        <v>0</v>
      </c>
      <c r="J133" s="31"/>
      <c r="K133" s="31"/>
      <c r="L133" s="31">
        <f t="shared" si="6"/>
        <v>0</v>
      </c>
      <c r="M133" s="31" t="e">
        <f t="shared" si="7"/>
        <v>#DIV/0!</v>
      </c>
    </row>
    <row r="134" spans="1:13" ht="47.25" hidden="1">
      <c r="A134" s="101"/>
      <c r="B134" s="78"/>
      <c r="C134" s="46" t="s">
        <v>31</v>
      </c>
      <c r="D134" s="47" t="s">
        <v>32</v>
      </c>
      <c r="E134" s="31">
        <v>1385.1</v>
      </c>
      <c r="F134" s="31"/>
      <c r="G134" s="31"/>
      <c r="H134" s="31">
        <v>580.8</v>
      </c>
      <c r="I134" s="31">
        <f t="shared" si="5"/>
        <v>580.8</v>
      </c>
      <c r="J134" s="31"/>
      <c r="K134" s="31"/>
      <c r="L134" s="31">
        <f t="shared" si="6"/>
        <v>-804.3</v>
      </c>
      <c r="M134" s="31">
        <f t="shared" si="7"/>
        <v>41.93199047000217</v>
      </c>
    </row>
    <row r="135" spans="1:13" ht="15.75">
      <c r="A135" s="101"/>
      <c r="B135" s="78"/>
      <c r="C135" s="48" t="s">
        <v>33</v>
      </c>
      <c r="D135" s="8" t="s">
        <v>34</v>
      </c>
      <c r="E135" s="31">
        <v>66</v>
      </c>
      <c r="F135" s="31"/>
      <c r="G135" s="31"/>
      <c r="H135" s="31">
        <v>-7.4</v>
      </c>
      <c r="I135" s="31">
        <f aca="true" t="shared" si="10" ref="I135:I198">H135-G135</f>
        <v>-7.4</v>
      </c>
      <c r="J135" s="31"/>
      <c r="K135" s="31"/>
      <c r="L135" s="31">
        <f aca="true" t="shared" si="11" ref="L135:L198">H135-E135</f>
        <v>-73.4</v>
      </c>
      <c r="M135" s="31">
        <f aca="true" t="shared" si="12" ref="M135:M198">H135/E135*100</f>
        <v>-11.212121212121213</v>
      </c>
    </row>
    <row r="136" spans="1:13" ht="15.75" hidden="1">
      <c r="A136" s="101"/>
      <c r="B136" s="78"/>
      <c r="C136" s="48" t="s">
        <v>35</v>
      </c>
      <c r="D136" s="8" t="s">
        <v>36</v>
      </c>
      <c r="E136" s="31"/>
      <c r="F136" s="31"/>
      <c r="G136" s="31"/>
      <c r="H136" s="31"/>
      <c r="I136" s="31">
        <f t="shared" si="10"/>
        <v>0</v>
      </c>
      <c r="J136" s="31" t="e">
        <f>H136/G136*100</f>
        <v>#DIV/0!</v>
      </c>
      <c r="K136" s="31" t="e">
        <f>H136/F136*100</f>
        <v>#DIV/0!</v>
      </c>
      <c r="L136" s="31">
        <f t="shared" si="11"/>
        <v>0</v>
      </c>
      <c r="M136" s="31" t="e">
        <f t="shared" si="12"/>
        <v>#DIV/0!</v>
      </c>
    </row>
    <row r="137" spans="1:13" ht="15.75">
      <c r="A137" s="101"/>
      <c r="B137" s="78"/>
      <c r="C137" s="48" t="s">
        <v>38</v>
      </c>
      <c r="D137" s="8" t="s">
        <v>39</v>
      </c>
      <c r="E137" s="31">
        <v>108668.5</v>
      </c>
      <c r="F137" s="31">
        <v>246118</v>
      </c>
      <c r="G137" s="31">
        <v>203126.1</v>
      </c>
      <c r="H137" s="31">
        <v>144870.3</v>
      </c>
      <c r="I137" s="31">
        <f t="shared" si="10"/>
        <v>-58255.80000000002</v>
      </c>
      <c r="J137" s="31">
        <f>H137/G137*100</f>
        <v>71.32037684965151</v>
      </c>
      <c r="K137" s="31">
        <f>H137/F137*100</f>
        <v>58.86213117285204</v>
      </c>
      <c r="L137" s="31">
        <f t="shared" si="11"/>
        <v>36201.79999999999</v>
      </c>
      <c r="M137" s="31">
        <f t="shared" si="12"/>
        <v>133.31397783166236</v>
      </c>
    </row>
    <row r="138" spans="1:13" ht="15.75">
      <c r="A138" s="101"/>
      <c r="B138" s="78"/>
      <c r="C138" s="48" t="s">
        <v>40</v>
      </c>
      <c r="D138" s="8" t="s">
        <v>90</v>
      </c>
      <c r="E138" s="31">
        <v>1965977.7</v>
      </c>
      <c r="F138" s="31">
        <v>2481694.5</v>
      </c>
      <c r="G138" s="31">
        <f>2267571.7+(53012.9/3*2)</f>
        <v>2302913.6333333333</v>
      </c>
      <c r="H138" s="31">
        <v>2347568.4</v>
      </c>
      <c r="I138" s="31">
        <f t="shared" si="10"/>
        <v>44654.766666666605</v>
      </c>
      <c r="J138" s="31">
        <f>H138/G138*100</f>
        <v>101.93905520469005</v>
      </c>
      <c r="K138" s="31">
        <f>H138/F138*100</f>
        <v>94.5953823083381</v>
      </c>
      <c r="L138" s="31">
        <f t="shared" si="11"/>
        <v>381590.69999999995</v>
      </c>
      <c r="M138" s="31">
        <f t="shared" si="12"/>
        <v>119.40971660054944</v>
      </c>
    </row>
    <row r="139" spans="1:13" ht="15.75">
      <c r="A139" s="101"/>
      <c r="B139" s="78"/>
      <c r="C139" s="48" t="s">
        <v>58</v>
      </c>
      <c r="D139" s="47" t="s">
        <v>59</v>
      </c>
      <c r="E139" s="31">
        <v>77569</v>
      </c>
      <c r="F139" s="31">
        <v>9878.6</v>
      </c>
      <c r="G139" s="31">
        <v>8358.7</v>
      </c>
      <c r="H139" s="31">
        <v>9878.6</v>
      </c>
      <c r="I139" s="31">
        <f t="shared" si="10"/>
        <v>1519.8999999999996</v>
      </c>
      <c r="J139" s="31">
        <f>H139/G139*100</f>
        <v>118.18344957948005</v>
      </c>
      <c r="K139" s="31">
        <f>H139/F139*100</f>
        <v>100</v>
      </c>
      <c r="L139" s="31">
        <f t="shared" si="11"/>
        <v>-67690.4</v>
      </c>
      <c r="M139" s="31">
        <f t="shared" si="12"/>
        <v>12.735242171486034</v>
      </c>
    </row>
    <row r="140" spans="1:13" ht="15.75">
      <c r="A140" s="101"/>
      <c r="B140" s="78"/>
      <c r="C140" s="48" t="s">
        <v>42</v>
      </c>
      <c r="D140" s="8" t="s">
        <v>37</v>
      </c>
      <c r="E140" s="31">
        <v>-56940.9</v>
      </c>
      <c r="F140" s="31"/>
      <c r="G140" s="31"/>
      <c r="H140" s="31">
        <v>-20154.6</v>
      </c>
      <c r="I140" s="31">
        <f t="shared" si="10"/>
        <v>-20154.6</v>
      </c>
      <c r="J140" s="31"/>
      <c r="K140" s="31"/>
      <c r="L140" s="31">
        <f t="shared" si="11"/>
        <v>36786.3</v>
      </c>
      <c r="M140" s="31">
        <f t="shared" si="12"/>
        <v>35.39564706564174</v>
      </c>
    </row>
    <row r="141" spans="1:13" s="6" customFormat="1" ht="31.5">
      <c r="A141" s="101"/>
      <c r="B141" s="78"/>
      <c r="C141" s="53"/>
      <c r="D141" s="10" t="s">
        <v>47</v>
      </c>
      <c r="E141" s="7">
        <f>E142-E140</f>
        <v>2160737</v>
      </c>
      <c r="F141" s="7">
        <f>F142-F140</f>
        <v>2737691.1</v>
      </c>
      <c r="G141" s="7">
        <f>G142-G140</f>
        <v>2514398.4333333336</v>
      </c>
      <c r="H141" s="7">
        <f>H142-H140</f>
        <v>2514915.7</v>
      </c>
      <c r="I141" s="7">
        <f t="shared" si="10"/>
        <v>517.2666666666046</v>
      </c>
      <c r="J141" s="7">
        <f>H141/G141*100</f>
        <v>100.02057218378</v>
      </c>
      <c r="K141" s="7">
        <f>H141/F141*100</f>
        <v>91.86265389838904</v>
      </c>
      <c r="L141" s="7">
        <f t="shared" si="11"/>
        <v>354178.7000000002</v>
      </c>
      <c r="M141" s="7">
        <f t="shared" si="12"/>
        <v>116.39156917292573</v>
      </c>
    </row>
    <row r="142" spans="1:13" s="6" customFormat="1" ht="15.75">
      <c r="A142" s="101"/>
      <c r="B142" s="78"/>
      <c r="C142" s="58"/>
      <c r="D142" s="10" t="s">
        <v>66</v>
      </c>
      <c r="E142" s="5">
        <f>SUM(E129:E132,E135:E140)</f>
        <v>2103796.1</v>
      </c>
      <c r="F142" s="5">
        <f>SUM(F129:F132,F135:F140)</f>
        <v>2737691.1</v>
      </c>
      <c r="G142" s="5">
        <f>SUM(G129:G132,G135:G140)</f>
        <v>2514398.4333333336</v>
      </c>
      <c r="H142" s="5">
        <f>SUM(H129:H132,H135:H140)</f>
        <v>2494761.1</v>
      </c>
      <c r="I142" s="5">
        <f t="shared" si="10"/>
        <v>-19637.33333333349</v>
      </c>
      <c r="J142" s="5">
        <f>H142/G142*100</f>
        <v>99.2190047101127</v>
      </c>
      <c r="K142" s="5">
        <f>H142/F142*100</f>
        <v>91.12646419459084</v>
      </c>
      <c r="L142" s="5">
        <f t="shared" si="11"/>
        <v>390965</v>
      </c>
      <c r="M142" s="5">
        <f t="shared" si="12"/>
        <v>118.58378765888958</v>
      </c>
    </row>
    <row r="143" spans="1:13" s="6" customFormat="1" ht="31.5">
      <c r="A143" s="88" t="s">
        <v>96</v>
      </c>
      <c r="B143" s="92" t="s">
        <v>97</v>
      </c>
      <c r="C143" s="48" t="s">
        <v>19</v>
      </c>
      <c r="D143" s="49" t="s">
        <v>20</v>
      </c>
      <c r="E143" s="23"/>
      <c r="F143" s="5"/>
      <c r="G143" s="5"/>
      <c r="H143" s="23">
        <v>14.9</v>
      </c>
      <c r="I143" s="23">
        <f t="shared" si="10"/>
        <v>14.9</v>
      </c>
      <c r="J143" s="23"/>
      <c r="K143" s="23"/>
      <c r="L143" s="23">
        <f t="shared" si="11"/>
        <v>14.9</v>
      </c>
      <c r="M143" s="23"/>
    </row>
    <row r="144" spans="1:13" ht="15.75">
      <c r="A144" s="90"/>
      <c r="B144" s="102"/>
      <c r="C144" s="48" t="s">
        <v>27</v>
      </c>
      <c r="D144" s="8" t="s">
        <v>28</v>
      </c>
      <c r="E144" s="23">
        <f>E146+E145</f>
        <v>18.1</v>
      </c>
      <c r="F144" s="23">
        <f>F146+F145</f>
        <v>0</v>
      </c>
      <c r="G144" s="23">
        <f>G146+G145</f>
        <v>0</v>
      </c>
      <c r="H144" s="23">
        <f>H146+H145</f>
        <v>11.9</v>
      </c>
      <c r="I144" s="23">
        <f t="shared" si="10"/>
        <v>11.9</v>
      </c>
      <c r="J144" s="23"/>
      <c r="K144" s="23"/>
      <c r="L144" s="23">
        <f t="shared" si="11"/>
        <v>-6.200000000000001</v>
      </c>
      <c r="M144" s="23">
        <f t="shared" si="12"/>
        <v>65.74585635359117</v>
      </c>
    </row>
    <row r="145" spans="1:13" ht="63" hidden="1">
      <c r="A145" s="90"/>
      <c r="B145" s="102"/>
      <c r="C145" s="46" t="s">
        <v>29</v>
      </c>
      <c r="D145" s="51" t="s">
        <v>30</v>
      </c>
      <c r="E145" s="23"/>
      <c r="F145" s="23"/>
      <c r="G145" s="23"/>
      <c r="H145" s="23"/>
      <c r="I145" s="23">
        <f t="shared" si="10"/>
        <v>0</v>
      </c>
      <c r="J145" s="23"/>
      <c r="K145" s="23"/>
      <c r="L145" s="23">
        <f t="shared" si="11"/>
        <v>0</v>
      </c>
      <c r="M145" s="23" t="e">
        <f t="shared" si="12"/>
        <v>#DIV/0!</v>
      </c>
    </row>
    <row r="146" spans="1:13" ht="47.25" hidden="1">
      <c r="A146" s="90"/>
      <c r="B146" s="102"/>
      <c r="C146" s="46" t="s">
        <v>31</v>
      </c>
      <c r="D146" s="47" t="s">
        <v>32</v>
      </c>
      <c r="E146" s="23">
        <v>18.1</v>
      </c>
      <c r="F146" s="23"/>
      <c r="G146" s="23"/>
      <c r="H146" s="23">
        <v>11.9</v>
      </c>
      <c r="I146" s="23">
        <f t="shared" si="10"/>
        <v>11.9</v>
      </c>
      <c r="J146" s="23"/>
      <c r="K146" s="23"/>
      <c r="L146" s="23">
        <f t="shared" si="11"/>
        <v>-6.200000000000001</v>
      </c>
      <c r="M146" s="23">
        <f t="shared" si="12"/>
        <v>65.74585635359117</v>
      </c>
    </row>
    <row r="147" spans="1:13" ht="15.75">
      <c r="A147" s="90"/>
      <c r="B147" s="102"/>
      <c r="C147" s="48" t="s">
        <v>33</v>
      </c>
      <c r="D147" s="8" t="s">
        <v>34</v>
      </c>
      <c r="E147" s="23"/>
      <c r="F147" s="23"/>
      <c r="G147" s="23"/>
      <c r="H147" s="23">
        <v>11.3</v>
      </c>
      <c r="I147" s="23">
        <f t="shared" si="10"/>
        <v>11.3</v>
      </c>
      <c r="J147" s="23"/>
      <c r="K147" s="23"/>
      <c r="L147" s="23">
        <f t="shared" si="11"/>
        <v>11.3</v>
      </c>
      <c r="M147" s="23"/>
    </row>
    <row r="148" spans="1:13" ht="15.75">
      <c r="A148" s="90"/>
      <c r="B148" s="102"/>
      <c r="C148" s="48" t="s">
        <v>35</v>
      </c>
      <c r="D148" s="8" t="s">
        <v>36</v>
      </c>
      <c r="E148" s="23">
        <v>1299.5</v>
      </c>
      <c r="F148" s="32">
        <v>836.6</v>
      </c>
      <c r="G148" s="32">
        <v>836.6</v>
      </c>
      <c r="H148" s="23">
        <v>1074.7</v>
      </c>
      <c r="I148" s="23">
        <f t="shared" si="10"/>
        <v>238.10000000000002</v>
      </c>
      <c r="J148" s="23">
        <f>H148/G148*100</f>
        <v>128.46043509442984</v>
      </c>
      <c r="K148" s="23">
        <f>H148/F148*100</f>
        <v>128.46043509442984</v>
      </c>
      <c r="L148" s="23">
        <f t="shared" si="11"/>
        <v>-224.79999999999995</v>
      </c>
      <c r="M148" s="23">
        <f t="shared" si="12"/>
        <v>82.70103886110043</v>
      </c>
    </row>
    <row r="149" spans="1:13" ht="15.75" hidden="1">
      <c r="A149" s="90"/>
      <c r="B149" s="102"/>
      <c r="C149" s="48" t="s">
        <v>38</v>
      </c>
      <c r="D149" s="8" t="s">
        <v>39</v>
      </c>
      <c r="E149" s="33"/>
      <c r="F149" s="23"/>
      <c r="G149" s="23"/>
      <c r="H149" s="23"/>
      <c r="I149" s="23">
        <f t="shared" si="10"/>
        <v>0</v>
      </c>
      <c r="J149" s="23" t="e">
        <f>H149/G149*100</f>
        <v>#DIV/0!</v>
      </c>
      <c r="K149" s="23" t="e">
        <f>H149/F149*100</f>
        <v>#DIV/0!</v>
      </c>
      <c r="L149" s="23">
        <f t="shared" si="11"/>
        <v>0</v>
      </c>
      <c r="M149" s="23" t="e">
        <f t="shared" si="12"/>
        <v>#DIV/0!</v>
      </c>
    </row>
    <row r="150" spans="1:13" ht="15.75">
      <c r="A150" s="90"/>
      <c r="B150" s="102"/>
      <c r="C150" s="48" t="s">
        <v>40</v>
      </c>
      <c r="D150" s="8" t="s">
        <v>90</v>
      </c>
      <c r="E150" s="23">
        <v>3601.4</v>
      </c>
      <c r="F150" s="23">
        <v>3017.4</v>
      </c>
      <c r="G150" s="23">
        <v>2764.7</v>
      </c>
      <c r="H150" s="23">
        <v>3017.4</v>
      </c>
      <c r="I150" s="23">
        <f t="shared" si="10"/>
        <v>252.70000000000027</v>
      </c>
      <c r="J150" s="23">
        <f>H150/G150*100</f>
        <v>109.14023221326003</v>
      </c>
      <c r="K150" s="23">
        <f>H150/F150*100</f>
        <v>100</v>
      </c>
      <c r="L150" s="23">
        <f t="shared" si="11"/>
        <v>-584</v>
      </c>
      <c r="M150" s="23">
        <f t="shared" si="12"/>
        <v>83.78408396734604</v>
      </c>
    </row>
    <row r="151" spans="1:13" ht="15.75">
      <c r="A151" s="90"/>
      <c r="B151" s="102"/>
      <c r="C151" s="48" t="s">
        <v>58</v>
      </c>
      <c r="D151" s="47" t="s">
        <v>59</v>
      </c>
      <c r="E151" s="23">
        <v>7152.5</v>
      </c>
      <c r="F151" s="23"/>
      <c r="G151" s="23"/>
      <c r="H151" s="23"/>
      <c r="I151" s="23">
        <f t="shared" si="10"/>
        <v>0</v>
      </c>
      <c r="J151" s="23"/>
      <c r="K151" s="23"/>
      <c r="L151" s="23">
        <f t="shared" si="11"/>
        <v>-7152.5</v>
      </c>
      <c r="M151" s="23">
        <f t="shared" si="12"/>
        <v>0</v>
      </c>
    </row>
    <row r="152" spans="1:13" ht="15.75">
      <c r="A152" s="90"/>
      <c r="B152" s="102"/>
      <c r="C152" s="48" t="s">
        <v>42</v>
      </c>
      <c r="D152" s="8" t="s">
        <v>37</v>
      </c>
      <c r="E152" s="23">
        <v>-659.7</v>
      </c>
      <c r="F152" s="23"/>
      <c r="G152" s="23"/>
      <c r="H152" s="23">
        <v>-25.6</v>
      </c>
      <c r="I152" s="23">
        <f t="shared" si="10"/>
        <v>-25.6</v>
      </c>
      <c r="J152" s="23"/>
      <c r="K152" s="23"/>
      <c r="L152" s="23">
        <f t="shared" si="11"/>
        <v>634.1</v>
      </c>
      <c r="M152" s="23">
        <f t="shared" si="12"/>
        <v>3.880551765954222</v>
      </c>
    </row>
    <row r="153" spans="1:13" s="6" customFormat="1" ht="31.5">
      <c r="A153" s="90"/>
      <c r="B153" s="102"/>
      <c r="C153" s="53"/>
      <c r="D153" s="10" t="s">
        <v>47</v>
      </c>
      <c r="E153" s="5">
        <f>E154-E152</f>
        <v>12071.5</v>
      </c>
      <c r="F153" s="5">
        <f>F154-F152</f>
        <v>3854</v>
      </c>
      <c r="G153" s="5">
        <f>G154-G152</f>
        <v>3601.2999999999997</v>
      </c>
      <c r="H153" s="5">
        <f>H154-H152</f>
        <v>4130.2</v>
      </c>
      <c r="I153" s="5">
        <f t="shared" si="10"/>
        <v>528.9000000000001</v>
      </c>
      <c r="J153" s="5">
        <f>H153/G153*100</f>
        <v>114.68636325771249</v>
      </c>
      <c r="K153" s="5">
        <f>H153/F153*100</f>
        <v>107.16658017644005</v>
      </c>
      <c r="L153" s="5">
        <f t="shared" si="11"/>
        <v>-7941.3</v>
      </c>
      <c r="M153" s="5">
        <f t="shared" si="12"/>
        <v>34.21447210371536</v>
      </c>
    </row>
    <row r="154" spans="1:13" s="6" customFormat="1" ht="15.75">
      <c r="A154" s="91"/>
      <c r="B154" s="103"/>
      <c r="C154" s="61"/>
      <c r="D154" s="10" t="s">
        <v>66</v>
      </c>
      <c r="E154" s="7">
        <f>SUM(E143:E144,E147:E152)</f>
        <v>11411.8</v>
      </c>
      <c r="F154" s="7">
        <f>SUM(F143:F144,F147:F152)</f>
        <v>3854</v>
      </c>
      <c r="G154" s="7">
        <f>SUM(G143:G144,G147:G152)</f>
        <v>3601.2999999999997</v>
      </c>
      <c r="H154" s="7">
        <f>SUM(H143:H144,H147:H152)</f>
        <v>4104.599999999999</v>
      </c>
      <c r="I154" s="7">
        <f t="shared" si="10"/>
        <v>503.2999999999997</v>
      </c>
      <c r="J154" s="7">
        <f>H154/G154*100</f>
        <v>113.97550884402854</v>
      </c>
      <c r="K154" s="7">
        <f>H154/F154*100</f>
        <v>106.5023352361183</v>
      </c>
      <c r="L154" s="7">
        <f t="shared" si="11"/>
        <v>-7307.2</v>
      </c>
      <c r="M154" s="7">
        <f t="shared" si="12"/>
        <v>35.968033088557455</v>
      </c>
    </row>
    <row r="155" spans="1:13" ht="31.5">
      <c r="A155" s="101" t="s">
        <v>98</v>
      </c>
      <c r="B155" s="78" t="s">
        <v>99</v>
      </c>
      <c r="C155" s="48" t="s">
        <v>19</v>
      </c>
      <c r="D155" s="49" t="s">
        <v>20</v>
      </c>
      <c r="E155" s="23">
        <v>45.9</v>
      </c>
      <c r="F155" s="23"/>
      <c r="G155" s="23"/>
      <c r="H155" s="23">
        <v>109.6</v>
      </c>
      <c r="I155" s="23">
        <f t="shared" si="10"/>
        <v>109.6</v>
      </c>
      <c r="J155" s="23"/>
      <c r="K155" s="23"/>
      <c r="L155" s="23">
        <f t="shared" si="11"/>
        <v>63.699999999999996</v>
      </c>
      <c r="M155" s="23">
        <f t="shared" si="12"/>
        <v>238.77995642701526</v>
      </c>
    </row>
    <row r="156" spans="1:13" ht="15.75" hidden="1">
      <c r="A156" s="101"/>
      <c r="B156" s="78"/>
      <c r="C156" s="48" t="s">
        <v>100</v>
      </c>
      <c r="D156" s="8" t="s">
        <v>101</v>
      </c>
      <c r="E156" s="23"/>
      <c r="F156" s="23"/>
      <c r="G156" s="23"/>
      <c r="H156" s="23"/>
      <c r="I156" s="23">
        <f t="shared" si="10"/>
        <v>0</v>
      </c>
      <c r="J156" s="23"/>
      <c r="K156" s="23"/>
      <c r="L156" s="23">
        <f t="shared" si="11"/>
        <v>0</v>
      </c>
      <c r="M156" s="23" t="e">
        <f t="shared" si="12"/>
        <v>#DIV/0!</v>
      </c>
    </row>
    <row r="157" spans="1:13" ht="15.75">
      <c r="A157" s="96"/>
      <c r="B157" s="104"/>
      <c r="C157" s="48" t="s">
        <v>27</v>
      </c>
      <c r="D157" s="8" t="s">
        <v>28</v>
      </c>
      <c r="E157" s="23">
        <f>E159+E158</f>
        <v>185.8</v>
      </c>
      <c r="F157" s="23">
        <f>F159+F158</f>
        <v>0</v>
      </c>
      <c r="G157" s="23">
        <f>G159+G158</f>
        <v>0</v>
      </c>
      <c r="H157" s="23">
        <f>H159+H158</f>
        <v>571.8</v>
      </c>
      <c r="I157" s="23">
        <f t="shared" si="10"/>
        <v>571.8</v>
      </c>
      <c r="J157" s="23"/>
      <c r="K157" s="23"/>
      <c r="L157" s="23">
        <f t="shared" si="11"/>
        <v>385.99999999999994</v>
      </c>
      <c r="M157" s="23">
        <f t="shared" si="12"/>
        <v>307.7502691065662</v>
      </c>
    </row>
    <row r="158" spans="1:13" ht="63" hidden="1">
      <c r="A158" s="96"/>
      <c r="B158" s="104"/>
      <c r="C158" s="46" t="s">
        <v>29</v>
      </c>
      <c r="D158" s="51" t="s">
        <v>30</v>
      </c>
      <c r="E158" s="23"/>
      <c r="F158" s="23"/>
      <c r="G158" s="23"/>
      <c r="H158" s="23">
        <v>510</v>
      </c>
      <c r="I158" s="23">
        <f t="shared" si="10"/>
        <v>510</v>
      </c>
      <c r="J158" s="23"/>
      <c r="K158" s="23"/>
      <c r="L158" s="23">
        <f t="shared" si="11"/>
        <v>510</v>
      </c>
      <c r="M158" s="23" t="e">
        <f t="shared" si="12"/>
        <v>#DIV/0!</v>
      </c>
    </row>
    <row r="159" spans="1:13" ht="47.25" hidden="1">
      <c r="A159" s="96"/>
      <c r="B159" s="104"/>
      <c r="C159" s="46" t="s">
        <v>31</v>
      </c>
      <c r="D159" s="47" t="s">
        <v>32</v>
      </c>
      <c r="E159" s="23">
        <v>185.8</v>
      </c>
      <c r="F159" s="23"/>
      <c r="G159" s="23"/>
      <c r="H159" s="23">
        <v>61.8</v>
      </c>
      <c r="I159" s="23">
        <f t="shared" si="10"/>
        <v>61.8</v>
      </c>
      <c r="J159" s="23"/>
      <c r="K159" s="23"/>
      <c r="L159" s="23">
        <f t="shared" si="11"/>
        <v>-124.00000000000001</v>
      </c>
      <c r="M159" s="23">
        <f t="shared" si="12"/>
        <v>33.261571582346605</v>
      </c>
    </row>
    <row r="160" spans="1:13" ht="15.75">
      <c r="A160" s="96"/>
      <c r="B160" s="104"/>
      <c r="C160" s="48" t="s">
        <v>33</v>
      </c>
      <c r="D160" s="8" t="s">
        <v>34</v>
      </c>
      <c r="E160" s="23">
        <v>-2</v>
      </c>
      <c r="F160" s="23"/>
      <c r="G160" s="23"/>
      <c r="H160" s="23"/>
      <c r="I160" s="23">
        <f t="shared" si="10"/>
        <v>0</v>
      </c>
      <c r="J160" s="23"/>
      <c r="K160" s="23"/>
      <c r="L160" s="23">
        <f t="shared" si="11"/>
        <v>2</v>
      </c>
      <c r="M160" s="23">
        <f t="shared" si="12"/>
        <v>0</v>
      </c>
    </row>
    <row r="161" spans="1:13" ht="15.75">
      <c r="A161" s="96"/>
      <c r="B161" s="104"/>
      <c r="C161" s="48" t="s">
        <v>35</v>
      </c>
      <c r="D161" s="8" t="s">
        <v>36</v>
      </c>
      <c r="E161" s="23">
        <v>866.1</v>
      </c>
      <c r="F161" s="23">
        <v>684.9</v>
      </c>
      <c r="G161" s="23">
        <v>669.9</v>
      </c>
      <c r="H161" s="23">
        <v>814.3</v>
      </c>
      <c r="I161" s="23">
        <f t="shared" si="10"/>
        <v>144.39999999999998</v>
      </c>
      <c r="J161" s="23">
        <f>H161/G161*100</f>
        <v>121.55545603821464</v>
      </c>
      <c r="K161" s="23">
        <f>H161/F161*100</f>
        <v>118.89326909037817</v>
      </c>
      <c r="L161" s="23">
        <f t="shared" si="11"/>
        <v>-51.80000000000007</v>
      </c>
      <c r="M161" s="23">
        <f t="shared" si="12"/>
        <v>94.01916637801638</v>
      </c>
    </row>
    <row r="162" spans="1:13" ht="15.75" hidden="1">
      <c r="A162" s="96"/>
      <c r="B162" s="104"/>
      <c r="C162" s="48" t="s">
        <v>38</v>
      </c>
      <c r="D162" s="8" t="s">
        <v>39</v>
      </c>
      <c r="E162" s="23"/>
      <c r="F162" s="23"/>
      <c r="G162" s="23"/>
      <c r="H162" s="23"/>
      <c r="I162" s="23">
        <f t="shared" si="10"/>
        <v>0</v>
      </c>
      <c r="J162" s="23" t="e">
        <f>H162/G162*100</f>
        <v>#DIV/0!</v>
      </c>
      <c r="K162" s="23" t="e">
        <f>H162/F162*100</f>
        <v>#DIV/0!</v>
      </c>
      <c r="L162" s="23">
        <f t="shared" si="11"/>
        <v>0</v>
      </c>
      <c r="M162" s="23" t="e">
        <f t="shared" si="12"/>
        <v>#DIV/0!</v>
      </c>
    </row>
    <row r="163" spans="1:13" ht="15.75">
      <c r="A163" s="96"/>
      <c r="B163" s="104"/>
      <c r="C163" s="48" t="s">
        <v>40</v>
      </c>
      <c r="D163" s="8" t="s">
        <v>90</v>
      </c>
      <c r="E163" s="23">
        <v>6669.1</v>
      </c>
      <c r="F163" s="23">
        <v>5269.5</v>
      </c>
      <c r="G163" s="23">
        <v>4807.3</v>
      </c>
      <c r="H163" s="23">
        <v>5269.6</v>
      </c>
      <c r="I163" s="23">
        <f t="shared" si="10"/>
        <v>462.3000000000002</v>
      </c>
      <c r="J163" s="23">
        <f>H163/G163*100</f>
        <v>109.61662471657687</v>
      </c>
      <c r="K163" s="23">
        <f>H163/F163*100</f>
        <v>100.00189771325554</v>
      </c>
      <c r="L163" s="23">
        <f t="shared" si="11"/>
        <v>-1399.5</v>
      </c>
      <c r="M163" s="23">
        <f t="shared" si="12"/>
        <v>79.01515946679463</v>
      </c>
    </row>
    <row r="164" spans="1:13" ht="15.75">
      <c r="A164" s="96"/>
      <c r="B164" s="104"/>
      <c r="C164" s="48" t="s">
        <v>58</v>
      </c>
      <c r="D164" s="47" t="s">
        <v>59</v>
      </c>
      <c r="E164" s="23">
        <v>27815.2</v>
      </c>
      <c r="F164" s="23"/>
      <c r="G164" s="23"/>
      <c r="H164" s="23"/>
      <c r="I164" s="23">
        <f t="shared" si="10"/>
        <v>0</v>
      </c>
      <c r="J164" s="23"/>
      <c r="K164" s="23"/>
      <c r="L164" s="23">
        <f t="shared" si="11"/>
        <v>-27815.2</v>
      </c>
      <c r="M164" s="23">
        <f t="shared" si="12"/>
        <v>0</v>
      </c>
    </row>
    <row r="165" spans="1:13" ht="15.75">
      <c r="A165" s="96"/>
      <c r="B165" s="104"/>
      <c r="C165" s="48" t="s">
        <v>42</v>
      </c>
      <c r="D165" s="8" t="s">
        <v>37</v>
      </c>
      <c r="E165" s="23">
        <v>-679.5</v>
      </c>
      <c r="F165" s="23"/>
      <c r="G165" s="23"/>
      <c r="H165" s="23">
        <v>-247.4</v>
      </c>
      <c r="I165" s="23">
        <f t="shared" si="10"/>
        <v>-247.4</v>
      </c>
      <c r="J165" s="23"/>
      <c r="K165" s="23"/>
      <c r="L165" s="23">
        <f t="shared" si="11"/>
        <v>432.1</v>
      </c>
      <c r="M165" s="23">
        <f t="shared" si="12"/>
        <v>36.409124356144225</v>
      </c>
    </row>
    <row r="166" spans="1:13" s="6" customFormat="1" ht="31.5">
      <c r="A166" s="96"/>
      <c r="B166" s="104"/>
      <c r="C166" s="53"/>
      <c r="D166" s="10" t="s">
        <v>47</v>
      </c>
      <c r="E166" s="5">
        <f>E167-E165</f>
        <v>35580.1</v>
      </c>
      <c r="F166" s="5">
        <f>F167-F165</f>
        <v>5954.4</v>
      </c>
      <c r="G166" s="5">
        <f>G167-G165</f>
        <v>5477.2</v>
      </c>
      <c r="H166" s="5">
        <f>H167-H165</f>
        <v>6765.3</v>
      </c>
      <c r="I166" s="5">
        <f t="shared" si="10"/>
        <v>1288.1000000000004</v>
      </c>
      <c r="J166" s="5">
        <f>H166/G166*100</f>
        <v>123.51749068867306</v>
      </c>
      <c r="K166" s="5">
        <f>H166/F166*100</f>
        <v>113.61850060459493</v>
      </c>
      <c r="L166" s="5">
        <f t="shared" si="11"/>
        <v>-28814.8</v>
      </c>
      <c r="M166" s="5">
        <f t="shared" si="12"/>
        <v>19.01428045452374</v>
      </c>
    </row>
    <row r="167" spans="1:13" s="6" customFormat="1" ht="15.75">
      <c r="A167" s="96"/>
      <c r="B167" s="104"/>
      <c r="C167" s="61"/>
      <c r="D167" s="10" t="s">
        <v>66</v>
      </c>
      <c r="E167" s="7">
        <f>SUM(E155:E157,E160:E165)</f>
        <v>34900.6</v>
      </c>
      <c r="F167" s="7">
        <f>SUM(F155:F157,F160:F165)</f>
        <v>5954.4</v>
      </c>
      <c r="G167" s="7">
        <f>SUM(G155:G157,G160:G165)</f>
        <v>5477.2</v>
      </c>
      <c r="H167" s="7">
        <f>SUM(H155:H157,H160:H165)</f>
        <v>6517.900000000001</v>
      </c>
      <c r="I167" s="7">
        <f t="shared" si="10"/>
        <v>1040.7000000000007</v>
      </c>
      <c r="J167" s="7">
        <f>H167/G167*100</f>
        <v>119.00058424012269</v>
      </c>
      <c r="K167" s="7">
        <f>H167/F167*100</f>
        <v>109.46358995028889</v>
      </c>
      <c r="L167" s="7">
        <f t="shared" si="11"/>
        <v>-28382.699999999997</v>
      </c>
      <c r="M167" s="7">
        <f t="shared" si="12"/>
        <v>18.675610161429894</v>
      </c>
    </row>
    <row r="168" spans="1:13" ht="31.5">
      <c r="A168" s="101" t="s">
        <v>102</v>
      </c>
      <c r="B168" s="78" t="s">
        <v>103</v>
      </c>
      <c r="C168" s="48" t="s">
        <v>19</v>
      </c>
      <c r="D168" s="49" t="s">
        <v>20</v>
      </c>
      <c r="E168" s="23">
        <v>508.7</v>
      </c>
      <c r="F168" s="23"/>
      <c r="G168" s="23"/>
      <c r="H168" s="23">
        <v>76.2</v>
      </c>
      <c r="I168" s="23">
        <f t="shared" si="10"/>
        <v>76.2</v>
      </c>
      <c r="J168" s="23"/>
      <c r="K168" s="23"/>
      <c r="L168" s="23">
        <f t="shared" si="11"/>
        <v>-432.5</v>
      </c>
      <c r="M168" s="23">
        <f t="shared" si="12"/>
        <v>14.979359150776489</v>
      </c>
    </row>
    <row r="169" spans="1:13" ht="15.75" hidden="1">
      <c r="A169" s="101"/>
      <c r="B169" s="78"/>
      <c r="C169" s="48" t="s">
        <v>100</v>
      </c>
      <c r="D169" s="8" t="s">
        <v>101</v>
      </c>
      <c r="E169" s="23"/>
      <c r="F169" s="23"/>
      <c r="G169" s="23"/>
      <c r="H169" s="23"/>
      <c r="I169" s="23">
        <f t="shared" si="10"/>
        <v>0</v>
      </c>
      <c r="J169" s="23"/>
      <c r="K169" s="23"/>
      <c r="L169" s="23">
        <f t="shared" si="11"/>
        <v>0</v>
      </c>
      <c r="M169" s="23" t="e">
        <f t="shared" si="12"/>
        <v>#DIV/0!</v>
      </c>
    </row>
    <row r="170" spans="1:13" ht="15.75">
      <c r="A170" s="96"/>
      <c r="B170" s="104"/>
      <c r="C170" s="48" t="s">
        <v>27</v>
      </c>
      <c r="D170" s="8" t="s">
        <v>28</v>
      </c>
      <c r="E170" s="23">
        <f>E171</f>
        <v>417.8</v>
      </c>
      <c r="F170" s="23">
        <f>F171</f>
        <v>0</v>
      </c>
      <c r="G170" s="23">
        <f>G171</f>
        <v>0</v>
      </c>
      <c r="H170" s="23">
        <f>H171</f>
        <v>841.6</v>
      </c>
      <c r="I170" s="23">
        <f t="shared" si="10"/>
        <v>841.6</v>
      </c>
      <c r="J170" s="23"/>
      <c r="K170" s="23"/>
      <c r="L170" s="23">
        <f t="shared" si="11"/>
        <v>423.8</v>
      </c>
      <c r="M170" s="23">
        <f t="shared" si="12"/>
        <v>201.43609382479656</v>
      </c>
    </row>
    <row r="171" spans="1:13" ht="47.25" hidden="1">
      <c r="A171" s="96"/>
      <c r="B171" s="104"/>
      <c r="C171" s="46" t="s">
        <v>31</v>
      </c>
      <c r="D171" s="47" t="s">
        <v>32</v>
      </c>
      <c r="E171" s="23">
        <v>417.8</v>
      </c>
      <c r="F171" s="23"/>
      <c r="G171" s="23"/>
      <c r="H171" s="23">
        <v>841.6</v>
      </c>
      <c r="I171" s="23">
        <f t="shared" si="10"/>
        <v>841.6</v>
      </c>
      <c r="J171" s="23" t="e">
        <f>H171/G171*100</f>
        <v>#DIV/0!</v>
      </c>
      <c r="K171" s="23" t="e">
        <f>H171/F171*100</f>
        <v>#DIV/0!</v>
      </c>
      <c r="L171" s="23">
        <f t="shared" si="11"/>
        <v>423.8</v>
      </c>
      <c r="M171" s="23">
        <f t="shared" si="12"/>
        <v>201.43609382479656</v>
      </c>
    </row>
    <row r="172" spans="1:13" ht="15.75" hidden="1">
      <c r="A172" s="96"/>
      <c r="B172" s="104"/>
      <c r="C172" s="48" t="s">
        <v>33</v>
      </c>
      <c r="D172" s="8" t="s">
        <v>34</v>
      </c>
      <c r="E172" s="23"/>
      <c r="F172" s="23"/>
      <c r="G172" s="23"/>
      <c r="H172" s="23"/>
      <c r="I172" s="23">
        <f t="shared" si="10"/>
        <v>0</v>
      </c>
      <c r="J172" s="23" t="e">
        <f>H172/G172*100</f>
        <v>#DIV/0!</v>
      </c>
      <c r="K172" s="23" t="e">
        <f>H172/F172*100</f>
        <v>#DIV/0!</v>
      </c>
      <c r="L172" s="23">
        <f t="shared" si="11"/>
        <v>0</v>
      </c>
      <c r="M172" s="23" t="e">
        <f t="shared" si="12"/>
        <v>#DIV/0!</v>
      </c>
    </row>
    <row r="173" spans="1:13" ht="15.75">
      <c r="A173" s="96"/>
      <c r="B173" s="104"/>
      <c r="C173" s="48" t="s">
        <v>35</v>
      </c>
      <c r="D173" s="8" t="s">
        <v>36</v>
      </c>
      <c r="E173" s="23">
        <v>772.4</v>
      </c>
      <c r="F173" s="23">
        <v>391.9</v>
      </c>
      <c r="G173" s="23">
        <v>391.9</v>
      </c>
      <c r="H173" s="23">
        <v>249.8</v>
      </c>
      <c r="I173" s="23">
        <f t="shared" si="10"/>
        <v>-142.09999999999997</v>
      </c>
      <c r="J173" s="23">
        <f>H173/G173*100</f>
        <v>63.74075019137536</v>
      </c>
      <c r="K173" s="23">
        <f>H173/F173*100</f>
        <v>63.74075019137536</v>
      </c>
      <c r="L173" s="23">
        <f t="shared" si="11"/>
        <v>-522.5999999999999</v>
      </c>
      <c r="M173" s="23">
        <f t="shared" si="12"/>
        <v>32.34075608493009</v>
      </c>
    </row>
    <row r="174" spans="1:13" ht="15.75" hidden="1">
      <c r="A174" s="96"/>
      <c r="B174" s="104"/>
      <c r="C174" s="48" t="s">
        <v>38</v>
      </c>
      <c r="D174" s="8" t="s">
        <v>39</v>
      </c>
      <c r="E174" s="23"/>
      <c r="F174" s="23"/>
      <c r="G174" s="23"/>
      <c r="H174" s="23"/>
      <c r="I174" s="23">
        <f t="shared" si="10"/>
        <v>0</v>
      </c>
      <c r="J174" s="23" t="e">
        <f>H174/G174*100</f>
        <v>#DIV/0!</v>
      </c>
      <c r="K174" s="23" t="e">
        <f>H174/F174*100</f>
        <v>#DIV/0!</v>
      </c>
      <c r="L174" s="23">
        <f t="shared" si="11"/>
        <v>0</v>
      </c>
      <c r="M174" s="23" t="e">
        <f t="shared" si="12"/>
        <v>#DIV/0!</v>
      </c>
    </row>
    <row r="175" spans="1:13" ht="15.75">
      <c r="A175" s="96"/>
      <c r="B175" s="104"/>
      <c r="C175" s="48" t="s">
        <v>40</v>
      </c>
      <c r="D175" s="8" t="s">
        <v>90</v>
      </c>
      <c r="E175" s="23">
        <v>6184</v>
      </c>
      <c r="F175" s="23">
        <v>5271.7</v>
      </c>
      <c r="G175" s="23">
        <v>4844.9</v>
      </c>
      <c r="H175" s="23">
        <v>5271.7</v>
      </c>
      <c r="I175" s="23">
        <f t="shared" si="10"/>
        <v>426.8000000000002</v>
      </c>
      <c r="J175" s="23">
        <f>H175/G175*100</f>
        <v>108.80926334908874</v>
      </c>
      <c r="K175" s="23">
        <f>H175/F175*100</f>
        <v>100</v>
      </c>
      <c r="L175" s="23">
        <f t="shared" si="11"/>
        <v>-912.3000000000002</v>
      </c>
      <c r="M175" s="23">
        <f t="shared" si="12"/>
        <v>85.2474126778784</v>
      </c>
    </row>
    <row r="176" spans="1:13" ht="15.75">
      <c r="A176" s="96"/>
      <c r="B176" s="104"/>
      <c r="C176" s="48" t="s">
        <v>58</v>
      </c>
      <c r="D176" s="47" t="s">
        <v>59</v>
      </c>
      <c r="E176" s="23">
        <v>24857.2</v>
      </c>
      <c r="F176" s="23"/>
      <c r="G176" s="23"/>
      <c r="H176" s="23"/>
      <c r="I176" s="23">
        <f t="shared" si="10"/>
        <v>0</v>
      </c>
      <c r="J176" s="23"/>
      <c r="K176" s="23"/>
      <c r="L176" s="23">
        <f t="shared" si="11"/>
        <v>-24857.2</v>
      </c>
      <c r="M176" s="23">
        <f t="shared" si="12"/>
        <v>0</v>
      </c>
    </row>
    <row r="177" spans="1:13" ht="15.75">
      <c r="A177" s="96"/>
      <c r="B177" s="104"/>
      <c r="C177" s="48" t="s">
        <v>42</v>
      </c>
      <c r="D177" s="8" t="s">
        <v>37</v>
      </c>
      <c r="E177" s="23">
        <v>-1007.6</v>
      </c>
      <c r="F177" s="23"/>
      <c r="G177" s="23"/>
      <c r="H177" s="23">
        <v>-2047.2</v>
      </c>
      <c r="I177" s="23">
        <f t="shared" si="10"/>
        <v>-2047.2</v>
      </c>
      <c r="J177" s="23"/>
      <c r="K177" s="23"/>
      <c r="L177" s="23">
        <f t="shared" si="11"/>
        <v>-1039.6</v>
      </c>
      <c r="M177" s="23">
        <f t="shared" si="12"/>
        <v>203.17586343787215</v>
      </c>
    </row>
    <row r="178" spans="1:13" s="6" customFormat="1" ht="31.5">
      <c r="A178" s="96"/>
      <c r="B178" s="104"/>
      <c r="C178" s="53"/>
      <c r="D178" s="10" t="s">
        <v>47</v>
      </c>
      <c r="E178" s="5">
        <f>E179-E177</f>
        <v>32740.1</v>
      </c>
      <c r="F178" s="5">
        <f>F179-F177</f>
        <v>5663.599999999999</v>
      </c>
      <c r="G178" s="5">
        <f>G179-G177</f>
        <v>5236.799999999999</v>
      </c>
      <c r="H178" s="5">
        <f>H179-H177</f>
        <v>6439.3</v>
      </c>
      <c r="I178" s="5">
        <f t="shared" si="10"/>
        <v>1202.500000000001</v>
      </c>
      <c r="J178" s="5">
        <f>H178/G178*100</f>
        <v>122.96249618087383</v>
      </c>
      <c r="K178" s="5">
        <f>H178/F178*100</f>
        <v>113.69623560985946</v>
      </c>
      <c r="L178" s="5">
        <f t="shared" si="11"/>
        <v>-26300.8</v>
      </c>
      <c r="M178" s="5">
        <f t="shared" si="12"/>
        <v>19.667930152931728</v>
      </c>
    </row>
    <row r="179" spans="1:13" s="6" customFormat="1" ht="15.75">
      <c r="A179" s="96"/>
      <c r="B179" s="104"/>
      <c r="C179" s="61"/>
      <c r="D179" s="10" t="s">
        <v>66</v>
      </c>
      <c r="E179" s="7">
        <f>SUM(E168:E170,E172:E177)</f>
        <v>31732.5</v>
      </c>
      <c r="F179" s="7">
        <f>SUM(F168:F170,F172:F177)</f>
        <v>5663.599999999999</v>
      </c>
      <c r="G179" s="7">
        <f>SUM(G168:G170,G172:G177)</f>
        <v>5236.799999999999</v>
      </c>
      <c r="H179" s="7">
        <f>SUM(H168:H170,H172:H177)</f>
        <v>4392.1</v>
      </c>
      <c r="I179" s="7">
        <f t="shared" si="10"/>
        <v>-844.6999999999989</v>
      </c>
      <c r="J179" s="7">
        <f>H179/G179*100</f>
        <v>83.8699205621754</v>
      </c>
      <c r="K179" s="7">
        <f>H179/F179*100</f>
        <v>77.54961508581117</v>
      </c>
      <c r="L179" s="7">
        <f t="shared" si="11"/>
        <v>-27340.4</v>
      </c>
      <c r="M179" s="7">
        <f t="shared" si="12"/>
        <v>13.841014732529741</v>
      </c>
    </row>
    <row r="180" spans="1:13" ht="31.5">
      <c r="A180" s="101" t="s">
        <v>104</v>
      </c>
      <c r="B180" s="78" t="s">
        <v>105</v>
      </c>
      <c r="C180" s="48" t="s">
        <v>19</v>
      </c>
      <c r="D180" s="49" t="s">
        <v>20</v>
      </c>
      <c r="E180" s="23">
        <v>88.8</v>
      </c>
      <c r="F180" s="23"/>
      <c r="G180" s="23"/>
      <c r="H180" s="23">
        <v>241.5</v>
      </c>
      <c r="I180" s="23">
        <f t="shared" si="10"/>
        <v>241.5</v>
      </c>
      <c r="J180" s="23"/>
      <c r="K180" s="23"/>
      <c r="L180" s="23">
        <f t="shared" si="11"/>
        <v>152.7</v>
      </c>
      <c r="M180" s="23">
        <f t="shared" si="12"/>
        <v>271.9594594594595</v>
      </c>
    </row>
    <row r="181" spans="1:13" ht="15.75" hidden="1">
      <c r="A181" s="101"/>
      <c r="B181" s="78"/>
      <c r="C181" s="48" t="s">
        <v>100</v>
      </c>
      <c r="D181" s="8" t="s">
        <v>101</v>
      </c>
      <c r="E181" s="23"/>
      <c r="F181" s="23"/>
      <c r="G181" s="23"/>
      <c r="H181" s="23"/>
      <c r="I181" s="23">
        <f t="shared" si="10"/>
        <v>0</v>
      </c>
      <c r="J181" s="23"/>
      <c r="K181" s="23"/>
      <c r="L181" s="23">
        <f t="shared" si="11"/>
        <v>0</v>
      </c>
      <c r="M181" s="23" t="e">
        <f t="shared" si="12"/>
        <v>#DIV/0!</v>
      </c>
    </row>
    <row r="182" spans="1:13" ht="15.75">
      <c r="A182" s="96"/>
      <c r="B182" s="104"/>
      <c r="C182" s="48" t="s">
        <v>27</v>
      </c>
      <c r="D182" s="8" t="s">
        <v>28</v>
      </c>
      <c r="E182" s="23">
        <f>SUM(E183:E184)</f>
        <v>100.4</v>
      </c>
      <c r="F182" s="23">
        <f>SUM(F183:F184)</f>
        <v>0</v>
      </c>
      <c r="G182" s="23">
        <f>SUM(G183:G184)</f>
        <v>0</v>
      </c>
      <c r="H182" s="23">
        <f>SUM(H183:H184)</f>
        <v>46.1</v>
      </c>
      <c r="I182" s="23">
        <f t="shared" si="10"/>
        <v>46.1</v>
      </c>
      <c r="J182" s="23"/>
      <c r="K182" s="23"/>
      <c r="L182" s="23">
        <f t="shared" si="11"/>
        <v>-54.300000000000004</v>
      </c>
      <c r="M182" s="23">
        <f t="shared" si="12"/>
        <v>45.91633466135458</v>
      </c>
    </row>
    <row r="183" spans="1:13" ht="63" hidden="1">
      <c r="A183" s="96"/>
      <c r="B183" s="104"/>
      <c r="C183" s="46" t="s">
        <v>29</v>
      </c>
      <c r="D183" s="51" t="s">
        <v>30</v>
      </c>
      <c r="E183" s="23"/>
      <c r="F183" s="23"/>
      <c r="G183" s="23"/>
      <c r="H183" s="23"/>
      <c r="I183" s="23">
        <f t="shared" si="10"/>
        <v>0</v>
      </c>
      <c r="J183" s="23"/>
      <c r="K183" s="23"/>
      <c r="L183" s="23">
        <f t="shared" si="11"/>
        <v>0</v>
      </c>
      <c r="M183" s="23" t="e">
        <f t="shared" si="12"/>
        <v>#DIV/0!</v>
      </c>
    </row>
    <row r="184" spans="1:13" ht="47.25" hidden="1">
      <c r="A184" s="96"/>
      <c r="B184" s="104"/>
      <c r="C184" s="46" t="s">
        <v>31</v>
      </c>
      <c r="D184" s="47" t="s">
        <v>32</v>
      </c>
      <c r="E184" s="23">
        <v>100.4</v>
      </c>
      <c r="F184" s="23"/>
      <c r="G184" s="23"/>
      <c r="H184" s="23">
        <v>46.1</v>
      </c>
      <c r="I184" s="23">
        <f t="shared" si="10"/>
        <v>46.1</v>
      </c>
      <c r="J184" s="23"/>
      <c r="K184" s="23"/>
      <c r="L184" s="23">
        <f t="shared" si="11"/>
        <v>-54.300000000000004</v>
      </c>
      <c r="M184" s="23">
        <f t="shared" si="12"/>
        <v>45.91633466135458</v>
      </c>
    </row>
    <row r="185" spans="1:13" ht="15.75">
      <c r="A185" s="96"/>
      <c r="B185" s="104"/>
      <c r="C185" s="48" t="s">
        <v>33</v>
      </c>
      <c r="D185" s="8" t="s">
        <v>34</v>
      </c>
      <c r="E185" s="23">
        <v>-2</v>
      </c>
      <c r="F185" s="23"/>
      <c r="G185" s="23"/>
      <c r="H185" s="23"/>
      <c r="I185" s="23">
        <f t="shared" si="10"/>
        <v>0</v>
      </c>
      <c r="J185" s="23"/>
      <c r="K185" s="23"/>
      <c r="L185" s="23">
        <f t="shared" si="11"/>
        <v>2</v>
      </c>
      <c r="M185" s="23">
        <f t="shared" si="12"/>
        <v>0</v>
      </c>
    </row>
    <row r="186" spans="1:13" ht="15.75">
      <c r="A186" s="96"/>
      <c r="B186" s="104"/>
      <c r="C186" s="48" t="s">
        <v>35</v>
      </c>
      <c r="D186" s="8" t="s">
        <v>36</v>
      </c>
      <c r="E186" s="23">
        <v>1141.2</v>
      </c>
      <c r="F186" s="23">
        <v>186.9</v>
      </c>
      <c r="G186" s="23">
        <v>186.9</v>
      </c>
      <c r="H186" s="23">
        <v>811.9</v>
      </c>
      <c r="I186" s="23">
        <f t="shared" si="10"/>
        <v>625</v>
      </c>
      <c r="J186" s="23">
        <f>H186/G186*100</f>
        <v>434.4034242910647</v>
      </c>
      <c r="K186" s="23">
        <f>H186/F186*100</f>
        <v>434.4034242910647</v>
      </c>
      <c r="L186" s="23">
        <f t="shared" si="11"/>
        <v>-329.30000000000007</v>
      </c>
      <c r="M186" s="23">
        <f t="shared" si="12"/>
        <v>71.14440939362075</v>
      </c>
    </row>
    <row r="187" spans="1:13" ht="15.75" hidden="1">
      <c r="A187" s="96"/>
      <c r="B187" s="104"/>
      <c r="C187" s="48" t="s">
        <v>38</v>
      </c>
      <c r="D187" s="8" t="s">
        <v>39</v>
      </c>
      <c r="E187" s="23"/>
      <c r="F187" s="23"/>
      <c r="G187" s="23"/>
      <c r="H187" s="23"/>
      <c r="I187" s="23">
        <f t="shared" si="10"/>
        <v>0</v>
      </c>
      <c r="J187" s="23" t="e">
        <f>H187/G187*100</f>
        <v>#DIV/0!</v>
      </c>
      <c r="K187" s="23" t="e">
        <f>H187/F187*100</f>
        <v>#DIV/0!</v>
      </c>
      <c r="L187" s="23">
        <f t="shared" si="11"/>
        <v>0</v>
      </c>
      <c r="M187" s="23" t="e">
        <f t="shared" si="12"/>
        <v>#DIV/0!</v>
      </c>
    </row>
    <row r="188" spans="1:13" ht="15.75">
      <c r="A188" s="96"/>
      <c r="B188" s="104"/>
      <c r="C188" s="48" t="s">
        <v>40</v>
      </c>
      <c r="D188" s="8" t="s">
        <v>90</v>
      </c>
      <c r="E188" s="23">
        <v>4730.9</v>
      </c>
      <c r="F188" s="23">
        <v>4207.2</v>
      </c>
      <c r="G188" s="23">
        <v>3804.3</v>
      </c>
      <c r="H188" s="23">
        <v>4207.2</v>
      </c>
      <c r="I188" s="23">
        <f t="shared" si="10"/>
        <v>402.89999999999964</v>
      </c>
      <c r="J188" s="23">
        <f>H188/G188*100</f>
        <v>110.5906474252819</v>
      </c>
      <c r="K188" s="23">
        <f>H188/F188*100</f>
        <v>100</v>
      </c>
      <c r="L188" s="23">
        <f t="shared" si="11"/>
        <v>-523.6999999999998</v>
      </c>
      <c r="M188" s="23">
        <f t="shared" si="12"/>
        <v>88.93022469297597</v>
      </c>
    </row>
    <row r="189" spans="1:13" ht="15.75">
      <c r="A189" s="96"/>
      <c r="B189" s="104"/>
      <c r="C189" s="48" t="s">
        <v>58</v>
      </c>
      <c r="D189" s="47" t="s">
        <v>59</v>
      </c>
      <c r="E189" s="23">
        <v>21104.5</v>
      </c>
      <c r="F189" s="23"/>
      <c r="G189" s="23"/>
      <c r="H189" s="23"/>
      <c r="I189" s="23">
        <f t="shared" si="10"/>
        <v>0</v>
      </c>
      <c r="J189" s="23"/>
      <c r="K189" s="23"/>
      <c r="L189" s="23">
        <f t="shared" si="11"/>
        <v>-21104.5</v>
      </c>
      <c r="M189" s="23">
        <f t="shared" si="12"/>
        <v>0</v>
      </c>
    </row>
    <row r="190" spans="1:13" ht="15.75">
      <c r="A190" s="96"/>
      <c r="B190" s="104"/>
      <c r="C190" s="48" t="s">
        <v>42</v>
      </c>
      <c r="D190" s="8" t="s">
        <v>37</v>
      </c>
      <c r="E190" s="23">
        <v>-454.8</v>
      </c>
      <c r="F190" s="23"/>
      <c r="G190" s="23"/>
      <c r="H190" s="23">
        <v>-294.1</v>
      </c>
      <c r="I190" s="23">
        <f t="shared" si="10"/>
        <v>-294.1</v>
      </c>
      <c r="J190" s="23"/>
      <c r="K190" s="23"/>
      <c r="L190" s="23">
        <f t="shared" si="11"/>
        <v>160.7</v>
      </c>
      <c r="M190" s="23">
        <f t="shared" si="12"/>
        <v>64.66578715919086</v>
      </c>
    </row>
    <row r="191" spans="1:13" s="6" customFormat="1" ht="31.5">
      <c r="A191" s="96"/>
      <c r="B191" s="104"/>
      <c r="C191" s="53"/>
      <c r="D191" s="10" t="s">
        <v>47</v>
      </c>
      <c r="E191" s="5">
        <f>E192-E190</f>
        <v>27163.8</v>
      </c>
      <c r="F191" s="5">
        <f>F192-F190</f>
        <v>4394.099999999999</v>
      </c>
      <c r="G191" s="5">
        <f>G192-G190</f>
        <v>3991.2000000000003</v>
      </c>
      <c r="H191" s="5">
        <f>H192-H190</f>
        <v>5306.7</v>
      </c>
      <c r="I191" s="5">
        <f t="shared" si="10"/>
        <v>1315.4999999999995</v>
      </c>
      <c r="J191" s="5">
        <f>H191/G191*100</f>
        <v>132.9600120264582</v>
      </c>
      <c r="K191" s="5">
        <f>H191/F191*100</f>
        <v>120.76875810746228</v>
      </c>
      <c r="L191" s="5">
        <f t="shared" si="11"/>
        <v>-21857.1</v>
      </c>
      <c r="M191" s="5">
        <f t="shared" si="12"/>
        <v>19.53592649040267</v>
      </c>
    </row>
    <row r="192" spans="1:13" s="6" customFormat="1" ht="15.75">
      <c r="A192" s="96"/>
      <c r="B192" s="104"/>
      <c r="C192" s="61"/>
      <c r="D192" s="10" t="s">
        <v>66</v>
      </c>
      <c r="E192" s="7">
        <f>SUM(E180:E182,E185:E190)</f>
        <v>26709</v>
      </c>
      <c r="F192" s="7">
        <f>SUM(F180:F182,F185:F190)</f>
        <v>4394.099999999999</v>
      </c>
      <c r="G192" s="7">
        <f>SUM(G180:G182,G185:G190)</f>
        <v>3991.2000000000003</v>
      </c>
      <c r="H192" s="7">
        <f>SUM(H180:H182,H185:H190)</f>
        <v>5012.599999999999</v>
      </c>
      <c r="I192" s="7">
        <f t="shared" si="10"/>
        <v>1021.3999999999992</v>
      </c>
      <c r="J192" s="7">
        <f>H192/G192*100</f>
        <v>125.59130086189616</v>
      </c>
      <c r="K192" s="7">
        <f>H192/F192*100</f>
        <v>114.07569240572586</v>
      </c>
      <c r="L192" s="7">
        <f t="shared" si="11"/>
        <v>-21696.4</v>
      </c>
      <c r="M192" s="7">
        <f t="shared" si="12"/>
        <v>18.767456662548202</v>
      </c>
    </row>
    <row r="193" spans="1:13" ht="31.5">
      <c r="A193" s="101" t="s">
        <v>106</v>
      </c>
      <c r="B193" s="78" t="s">
        <v>107</v>
      </c>
      <c r="C193" s="48" t="s">
        <v>19</v>
      </c>
      <c r="D193" s="49" t="s">
        <v>20</v>
      </c>
      <c r="E193" s="23">
        <v>0.2</v>
      </c>
      <c r="F193" s="23"/>
      <c r="G193" s="23"/>
      <c r="H193" s="23">
        <v>222</v>
      </c>
      <c r="I193" s="23">
        <f t="shared" si="10"/>
        <v>222</v>
      </c>
      <c r="J193" s="23"/>
      <c r="K193" s="23"/>
      <c r="L193" s="23">
        <f t="shared" si="11"/>
        <v>221.8</v>
      </c>
      <c r="M193" s="23">
        <f t="shared" si="12"/>
        <v>111000</v>
      </c>
    </row>
    <row r="194" spans="1:13" ht="15.75" hidden="1">
      <c r="A194" s="101"/>
      <c r="B194" s="78"/>
      <c r="C194" s="48" t="s">
        <v>100</v>
      </c>
      <c r="D194" s="8" t="s">
        <v>101</v>
      </c>
      <c r="E194" s="23"/>
      <c r="F194" s="23"/>
      <c r="G194" s="23"/>
      <c r="H194" s="23"/>
      <c r="I194" s="23">
        <f t="shared" si="10"/>
        <v>0</v>
      </c>
      <c r="J194" s="23"/>
      <c r="K194" s="23"/>
      <c r="L194" s="23">
        <f t="shared" si="11"/>
        <v>0</v>
      </c>
      <c r="M194" s="23" t="e">
        <f t="shared" si="12"/>
        <v>#DIV/0!</v>
      </c>
    </row>
    <row r="195" spans="1:13" ht="15.75">
      <c r="A195" s="96"/>
      <c r="B195" s="104"/>
      <c r="C195" s="48" t="s">
        <v>27</v>
      </c>
      <c r="D195" s="8" t="s">
        <v>28</v>
      </c>
      <c r="E195" s="23">
        <f>E196</f>
        <v>0</v>
      </c>
      <c r="F195" s="23">
        <f>F196</f>
        <v>0</v>
      </c>
      <c r="G195" s="23">
        <f>G196</f>
        <v>0</v>
      </c>
      <c r="H195" s="23">
        <f>H196</f>
        <v>10.2</v>
      </c>
      <c r="I195" s="23">
        <f t="shared" si="10"/>
        <v>10.2</v>
      </c>
      <c r="J195" s="23"/>
      <c r="K195" s="23"/>
      <c r="L195" s="23">
        <f t="shared" si="11"/>
        <v>10.2</v>
      </c>
      <c r="M195" s="23"/>
    </row>
    <row r="196" spans="1:13" ht="47.25" hidden="1">
      <c r="A196" s="96"/>
      <c r="B196" s="104"/>
      <c r="C196" s="46" t="s">
        <v>31</v>
      </c>
      <c r="D196" s="47" t="s">
        <v>32</v>
      </c>
      <c r="E196" s="23"/>
      <c r="F196" s="23"/>
      <c r="G196" s="23"/>
      <c r="H196" s="23">
        <v>10.2</v>
      </c>
      <c r="I196" s="23">
        <f t="shared" si="10"/>
        <v>10.2</v>
      </c>
      <c r="J196" s="23"/>
      <c r="K196" s="23"/>
      <c r="L196" s="23">
        <f t="shared" si="11"/>
        <v>10.2</v>
      </c>
      <c r="M196" s="23" t="e">
        <f t="shared" si="12"/>
        <v>#DIV/0!</v>
      </c>
    </row>
    <row r="197" spans="1:13" ht="15.75">
      <c r="A197" s="96"/>
      <c r="B197" s="104"/>
      <c r="C197" s="48" t="s">
        <v>33</v>
      </c>
      <c r="D197" s="8" t="s">
        <v>34</v>
      </c>
      <c r="E197" s="23">
        <v>2</v>
      </c>
      <c r="F197" s="23"/>
      <c r="G197" s="23"/>
      <c r="H197" s="23">
        <v>8.7</v>
      </c>
      <c r="I197" s="23">
        <f t="shared" si="10"/>
        <v>8.7</v>
      </c>
      <c r="J197" s="23"/>
      <c r="K197" s="23"/>
      <c r="L197" s="23">
        <f t="shared" si="11"/>
        <v>6.699999999999999</v>
      </c>
      <c r="M197" s="23">
        <f t="shared" si="12"/>
        <v>434.99999999999994</v>
      </c>
    </row>
    <row r="198" spans="1:13" ht="15.75">
      <c r="A198" s="96"/>
      <c r="B198" s="104"/>
      <c r="C198" s="48" t="s">
        <v>35</v>
      </c>
      <c r="D198" s="8" t="s">
        <v>36</v>
      </c>
      <c r="E198" s="23">
        <v>518.4</v>
      </c>
      <c r="F198" s="23">
        <v>1117.1</v>
      </c>
      <c r="G198" s="23">
        <v>500</v>
      </c>
      <c r="H198" s="23">
        <v>526.4</v>
      </c>
      <c r="I198" s="23">
        <f t="shared" si="10"/>
        <v>26.399999999999977</v>
      </c>
      <c r="J198" s="23">
        <f>H198/G198*100</f>
        <v>105.28</v>
      </c>
      <c r="K198" s="23">
        <f>H198/F198*100</f>
        <v>47.122012353415094</v>
      </c>
      <c r="L198" s="23">
        <f t="shared" si="11"/>
        <v>8</v>
      </c>
      <c r="M198" s="23">
        <f t="shared" si="12"/>
        <v>101.54320987654322</v>
      </c>
    </row>
    <row r="199" spans="1:13" ht="15.75" hidden="1">
      <c r="A199" s="96"/>
      <c r="B199" s="104"/>
      <c r="C199" s="48" t="s">
        <v>38</v>
      </c>
      <c r="D199" s="8" t="s">
        <v>39</v>
      </c>
      <c r="E199" s="23"/>
      <c r="F199" s="23"/>
      <c r="G199" s="23"/>
      <c r="H199" s="23"/>
      <c r="I199" s="23">
        <f aca="true" t="shared" si="13" ref="I199:I262">H199-G199</f>
        <v>0</v>
      </c>
      <c r="J199" s="23" t="e">
        <f aca="true" t="shared" si="14" ref="J199:J257">H199/G199*100</f>
        <v>#DIV/0!</v>
      </c>
      <c r="K199" s="23" t="e">
        <f aca="true" t="shared" si="15" ref="K199:K257">H199/F199*100</f>
        <v>#DIV/0!</v>
      </c>
      <c r="L199" s="23">
        <f aca="true" t="shared" si="16" ref="L199:L262">H199-E199</f>
        <v>0</v>
      </c>
      <c r="M199" s="23" t="e">
        <f aca="true" t="shared" si="17" ref="M199:M262">H199/E199*100</f>
        <v>#DIV/0!</v>
      </c>
    </row>
    <row r="200" spans="1:13" ht="15.75">
      <c r="A200" s="96"/>
      <c r="B200" s="104"/>
      <c r="C200" s="48" t="s">
        <v>40</v>
      </c>
      <c r="D200" s="8" t="s">
        <v>90</v>
      </c>
      <c r="E200" s="23">
        <v>4842.7</v>
      </c>
      <c r="F200" s="23">
        <v>4163.2</v>
      </c>
      <c r="G200" s="23">
        <v>3793.3</v>
      </c>
      <c r="H200" s="23">
        <v>4163.3</v>
      </c>
      <c r="I200" s="23">
        <f t="shared" si="13"/>
        <v>370</v>
      </c>
      <c r="J200" s="23">
        <f t="shared" si="14"/>
        <v>109.75404001792634</v>
      </c>
      <c r="K200" s="23">
        <f t="shared" si="15"/>
        <v>100.00240199846273</v>
      </c>
      <c r="L200" s="23">
        <f t="shared" si="16"/>
        <v>-679.3999999999996</v>
      </c>
      <c r="M200" s="23">
        <f t="shared" si="17"/>
        <v>85.97063621533442</v>
      </c>
    </row>
    <row r="201" spans="1:13" ht="15.75">
      <c r="A201" s="96"/>
      <c r="B201" s="104"/>
      <c r="C201" s="48" t="s">
        <v>58</v>
      </c>
      <c r="D201" s="47" t="s">
        <v>59</v>
      </c>
      <c r="E201" s="23">
        <v>22541.4</v>
      </c>
      <c r="F201" s="23"/>
      <c r="G201" s="23"/>
      <c r="H201" s="23"/>
      <c r="I201" s="23">
        <f t="shared" si="13"/>
        <v>0</v>
      </c>
      <c r="J201" s="23"/>
      <c r="K201" s="23"/>
      <c r="L201" s="23">
        <f t="shared" si="16"/>
        <v>-22541.4</v>
      </c>
      <c r="M201" s="23">
        <f t="shared" si="17"/>
        <v>0</v>
      </c>
    </row>
    <row r="202" spans="1:13" ht="15.75">
      <c r="A202" s="96"/>
      <c r="B202" s="104"/>
      <c r="C202" s="48" t="s">
        <v>42</v>
      </c>
      <c r="D202" s="8" t="s">
        <v>37</v>
      </c>
      <c r="E202" s="23">
        <v>-731.7</v>
      </c>
      <c r="F202" s="23"/>
      <c r="G202" s="23"/>
      <c r="H202" s="23">
        <v>-475.5</v>
      </c>
      <c r="I202" s="23">
        <f t="shared" si="13"/>
        <v>-475.5</v>
      </c>
      <c r="J202" s="23"/>
      <c r="K202" s="23"/>
      <c r="L202" s="23">
        <f t="shared" si="16"/>
        <v>256.20000000000005</v>
      </c>
      <c r="M202" s="23">
        <f t="shared" si="17"/>
        <v>64.98564985649857</v>
      </c>
    </row>
    <row r="203" spans="1:13" s="6" customFormat="1" ht="31.5">
      <c r="A203" s="96"/>
      <c r="B203" s="104"/>
      <c r="C203" s="53"/>
      <c r="D203" s="10" t="s">
        <v>47</v>
      </c>
      <c r="E203" s="5">
        <f>E204-E202</f>
        <v>27904.7</v>
      </c>
      <c r="F203" s="5">
        <f>F204-F202</f>
        <v>5280.299999999999</v>
      </c>
      <c r="G203" s="5">
        <f>G204-G202</f>
        <v>4293.3</v>
      </c>
      <c r="H203" s="5">
        <f>H204-H202</f>
        <v>4930.6</v>
      </c>
      <c r="I203" s="5">
        <f t="shared" si="13"/>
        <v>637.3000000000002</v>
      </c>
      <c r="J203" s="5">
        <f t="shared" si="14"/>
        <v>114.84405934828688</v>
      </c>
      <c r="K203" s="5">
        <f t="shared" si="15"/>
        <v>93.37727023085812</v>
      </c>
      <c r="L203" s="5">
        <f t="shared" si="16"/>
        <v>-22974.1</v>
      </c>
      <c r="M203" s="5">
        <f t="shared" si="17"/>
        <v>17.669424863911814</v>
      </c>
    </row>
    <row r="204" spans="1:13" s="6" customFormat="1" ht="15.75">
      <c r="A204" s="96"/>
      <c r="B204" s="104"/>
      <c r="C204" s="61"/>
      <c r="D204" s="10" t="s">
        <v>66</v>
      </c>
      <c r="E204" s="7">
        <f>SUM(E193:E195,E197:E202)</f>
        <v>27173</v>
      </c>
      <c r="F204" s="7">
        <f>SUM(F193:F195,F197:F202)</f>
        <v>5280.299999999999</v>
      </c>
      <c r="G204" s="7">
        <f>SUM(G193:G195,G197:G202)</f>
        <v>4293.3</v>
      </c>
      <c r="H204" s="7">
        <f>SUM(H193:H195,H197:H202)</f>
        <v>4455.1</v>
      </c>
      <c r="I204" s="7">
        <f t="shared" si="13"/>
        <v>161.80000000000018</v>
      </c>
      <c r="J204" s="7">
        <f t="shared" si="14"/>
        <v>103.76866280017703</v>
      </c>
      <c r="K204" s="7">
        <f t="shared" si="15"/>
        <v>84.3721000700718</v>
      </c>
      <c r="L204" s="7">
        <f t="shared" si="16"/>
        <v>-22717.9</v>
      </c>
      <c r="M204" s="7">
        <f t="shared" si="17"/>
        <v>16.39531888271446</v>
      </c>
    </row>
    <row r="205" spans="1:13" s="24" customFormat="1" ht="31.5">
      <c r="A205" s="88">
        <v>936</v>
      </c>
      <c r="B205" s="92" t="s">
        <v>108</v>
      </c>
      <c r="C205" s="48" t="s">
        <v>19</v>
      </c>
      <c r="D205" s="62" t="s">
        <v>20</v>
      </c>
      <c r="E205" s="63"/>
      <c r="F205" s="63"/>
      <c r="G205" s="63"/>
      <c r="H205" s="63">
        <v>13.7</v>
      </c>
      <c r="I205" s="63">
        <f t="shared" si="13"/>
        <v>13.7</v>
      </c>
      <c r="J205" s="63"/>
      <c r="K205" s="63"/>
      <c r="L205" s="63">
        <f t="shared" si="16"/>
        <v>13.7</v>
      </c>
      <c r="M205" s="63"/>
    </row>
    <row r="206" spans="1:13" s="6" customFormat="1" ht="15.75">
      <c r="A206" s="89"/>
      <c r="B206" s="93"/>
      <c r="C206" s="48" t="s">
        <v>27</v>
      </c>
      <c r="D206" s="8" t="s">
        <v>28</v>
      </c>
      <c r="E206" s="23">
        <f>E207</f>
        <v>277.9</v>
      </c>
      <c r="F206" s="23">
        <f>F207</f>
        <v>0</v>
      </c>
      <c r="G206" s="23">
        <f>G207</f>
        <v>0</v>
      </c>
      <c r="H206" s="23">
        <f>H207</f>
        <v>117.8</v>
      </c>
      <c r="I206" s="23">
        <f t="shared" si="13"/>
        <v>117.8</v>
      </c>
      <c r="J206" s="23"/>
      <c r="K206" s="23"/>
      <c r="L206" s="23">
        <f t="shared" si="16"/>
        <v>-160.09999999999997</v>
      </c>
      <c r="M206" s="23">
        <f t="shared" si="17"/>
        <v>42.38934868657791</v>
      </c>
    </row>
    <row r="207" spans="1:13" s="6" customFormat="1" ht="47.25" hidden="1">
      <c r="A207" s="90"/>
      <c r="B207" s="102"/>
      <c r="C207" s="46" t="s">
        <v>31</v>
      </c>
      <c r="D207" s="47" t="s">
        <v>32</v>
      </c>
      <c r="E207" s="23">
        <v>277.9</v>
      </c>
      <c r="F207" s="23"/>
      <c r="G207" s="23"/>
      <c r="H207" s="23">
        <v>117.8</v>
      </c>
      <c r="I207" s="23">
        <f t="shared" si="13"/>
        <v>117.8</v>
      </c>
      <c r="J207" s="23" t="e">
        <f t="shared" si="14"/>
        <v>#DIV/0!</v>
      </c>
      <c r="K207" s="23" t="e">
        <f t="shared" si="15"/>
        <v>#DIV/0!</v>
      </c>
      <c r="L207" s="23">
        <f t="shared" si="16"/>
        <v>-160.09999999999997</v>
      </c>
      <c r="M207" s="23">
        <f t="shared" si="17"/>
        <v>42.38934868657791</v>
      </c>
    </row>
    <row r="208" spans="1:13" ht="15.75" hidden="1">
      <c r="A208" s="90"/>
      <c r="B208" s="102"/>
      <c r="C208" s="48" t="s">
        <v>33</v>
      </c>
      <c r="D208" s="8" t="s">
        <v>34</v>
      </c>
      <c r="E208" s="23"/>
      <c r="F208" s="23"/>
      <c r="G208" s="23"/>
      <c r="H208" s="23"/>
      <c r="I208" s="23">
        <f t="shared" si="13"/>
        <v>0</v>
      </c>
      <c r="J208" s="23" t="e">
        <f t="shared" si="14"/>
        <v>#DIV/0!</v>
      </c>
      <c r="K208" s="23" t="e">
        <f t="shared" si="15"/>
        <v>#DIV/0!</v>
      </c>
      <c r="L208" s="23">
        <f t="shared" si="16"/>
        <v>0</v>
      </c>
      <c r="M208" s="23" t="e">
        <f t="shared" si="17"/>
        <v>#DIV/0!</v>
      </c>
    </row>
    <row r="209" spans="1:13" ht="15.75">
      <c r="A209" s="90"/>
      <c r="B209" s="102"/>
      <c r="C209" s="48" t="s">
        <v>35</v>
      </c>
      <c r="D209" s="8" t="s">
        <v>36</v>
      </c>
      <c r="E209" s="23">
        <v>189.3</v>
      </c>
      <c r="F209" s="23">
        <v>50</v>
      </c>
      <c r="G209" s="23">
        <v>50</v>
      </c>
      <c r="H209" s="23">
        <v>91.8</v>
      </c>
      <c r="I209" s="23">
        <f t="shared" si="13"/>
        <v>41.8</v>
      </c>
      <c r="J209" s="23">
        <f t="shared" si="14"/>
        <v>183.6</v>
      </c>
      <c r="K209" s="23">
        <f t="shared" si="15"/>
        <v>183.6</v>
      </c>
      <c r="L209" s="23">
        <f t="shared" si="16"/>
        <v>-97.50000000000001</v>
      </c>
      <c r="M209" s="23">
        <f t="shared" si="17"/>
        <v>48.4944532488114</v>
      </c>
    </row>
    <row r="210" spans="1:13" ht="15.75">
      <c r="A210" s="90"/>
      <c r="B210" s="102"/>
      <c r="C210" s="48" t="s">
        <v>38</v>
      </c>
      <c r="D210" s="8" t="s">
        <v>39</v>
      </c>
      <c r="E210" s="23">
        <v>1414.5</v>
      </c>
      <c r="F210" s="23">
        <v>600</v>
      </c>
      <c r="G210" s="23">
        <v>600</v>
      </c>
      <c r="H210" s="23">
        <v>600</v>
      </c>
      <c r="I210" s="23">
        <f t="shared" si="13"/>
        <v>0</v>
      </c>
      <c r="J210" s="23">
        <f t="shared" si="14"/>
        <v>100</v>
      </c>
      <c r="K210" s="23">
        <f t="shared" si="15"/>
        <v>100</v>
      </c>
      <c r="L210" s="23">
        <f t="shared" si="16"/>
        <v>-814.5</v>
      </c>
      <c r="M210" s="23">
        <f t="shared" si="17"/>
        <v>42.417815482502654</v>
      </c>
    </row>
    <row r="211" spans="1:13" ht="15.75">
      <c r="A211" s="90"/>
      <c r="B211" s="102"/>
      <c r="C211" s="48" t="s">
        <v>40</v>
      </c>
      <c r="D211" s="8" t="s">
        <v>90</v>
      </c>
      <c r="E211" s="23">
        <v>4516.3</v>
      </c>
      <c r="F211" s="23">
        <v>3604.7</v>
      </c>
      <c r="G211" s="23">
        <v>3256.5</v>
      </c>
      <c r="H211" s="23">
        <v>3604.7</v>
      </c>
      <c r="I211" s="23">
        <f t="shared" si="13"/>
        <v>348.1999999999998</v>
      </c>
      <c r="J211" s="23">
        <f t="shared" si="14"/>
        <v>110.69246123138339</v>
      </c>
      <c r="K211" s="23">
        <f t="shared" si="15"/>
        <v>100</v>
      </c>
      <c r="L211" s="23">
        <f t="shared" si="16"/>
        <v>-911.6000000000004</v>
      </c>
      <c r="M211" s="23">
        <f t="shared" si="17"/>
        <v>79.81533556229657</v>
      </c>
    </row>
    <row r="212" spans="1:13" ht="15.75">
      <c r="A212" s="90"/>
      <c r="B212" s="102"/>
      <c r="C212" s="48" t="s">
        <v>58</v>
      </c>
      <c r="D212" s="47" t="s">
        <v>59</v>
      </c>
      <c r="E212" s="23">
        <v>19727.4</v>
      </c>
      <c r="F212" s="23"/>
      <c r="G212" s="23"/>
      <c r="H212" s="23"/>
      <c r="I212" s="23">
        <f t="shared" si="13"/>
        <v>0</v>
      </c>
      <c r="J212" s="23"/>
      <c r="K212" s="23"/>
      <c r="L212" s="23">
        <f t="shared" si="16"/>
        <v>-19727.4</v>
      </c>
      <c r="M212" s="23">
        <f t="shared" si="17"/>
        <v>0</v>
      </c>
    </row>
    <row r="213" spans="1:13" ht="15.75">
      <c r="A213" s="90"/>
      <c r="B213" s="102"/>
      <c r="C213" s="48" t="s">
        <v>42</v>
      </c>
      <c r="D213" s="8" t="s">
        <v>37</v>
      </c>
      <c r="E213" s="23">
        <v>-658.3</v>
      </c>
      <c r="F213" s="23"/>
      <c r="G213" s="23"/>
      <c r="H213" s="23">
        <v>-273.8</v>
      </c>
      <c r="I213" s="23">
        <f t="shared" si="13"/>
        <v>-273.8</v>
      </c>
      <c r="J213" s="23"/>
      <c r="K213" s="23"/>
      <c r="L213" s="23">
        <f t="shared" si="16"/>
        <v>384.49999999999994</v>
      </c>
      <c r="M213" s="23">
        <f t="shared" si="17"/>
        <v>41.59197934072611</v>
      </c>
    </row>
    <row r="214" spans="1:13" s="6" customFormat="1" ht="31.5">
      <c r="A214" s="90"/>
      <c r="B214" s="102"/>
      <c r="C214" s="53"/>
      <c r="D214" s="10" t="s">
        <v>47</v>
      </c>
      <c r="E214" s="5">
        <f>E215-E213</f>
        <v>26125.4</v>
      </c>
      <c r="F214" s="5">
        <f>F215-F213</f>
        <v>4254.7</v>
      </c>
      <c r="G214" s="5">
        <f>G215-G213</f>
        <v>3906.5</v>
      </c>
      <c r="H214" s="5">
        <f>H215-H213</f>
        <v>4428</v>
      </c>
      <c r="I214" s="5">
        <f t="shared" si="13"/>
        <v>521.5</v>
      </c>
      <c r="J214" s="5">
        <f t="shared" si="14"/>
        <v>113.34954562907973</v>
      </c>
      <c r="K214" s="5">
        <f t="shared" si="15"/>
        <v>104.07314264225445</v>
      </c>
      <c r="L214" s="5">
        <f t="shared" si="16"/>
        <v>-21697.4</v>
      </c>
      <c r="M214" s="5">
        <f t="shared" si="17"/>
        <v>16.949022790081685</v>
      </c>
    </row>
    <row r="215" spans="1:13" s="6" customFormat="1" ht="15.75">
      <c r="A215" s="91"/>
      <c r="B215" s="103"/>
      <c r="C215" s="61"/>
      <c r="D215" s="10" t="s">
        <v>66</v>
      </c>
      <c r="E215" s="7">
        <f>SUM(E205,E206,E208:E213)</f>
        <v>25467.100000000002</v>
      </c>
      <c r="F215" s="7">
        <f>SUM(F205,F206,F208:F213)</f>
        <v>4254.7</v>
      </c>
      <c r="G215" s="7">
        <f>SUM(G205,G206,G208:G213)</f>
        <v>3906.5</v>
      </c>
      <c r="H215" s="7">
        <f>SUM(H205,H206,H208:H213)</f>
        <v>4154.2</v>
      </c>
      <c r="I215" s="7">
        <f t="shared" si="13"/>
        <v>247.69999999999982</v>
      </c>
      <c r="J215" s="7">
        <f t="shared" si="14"/>
        <v>106.34071419429156</v>
      </c>
      <c r="K215" s="7">
        <f t="shared" si="15"/>
        <v>97.63790631536888</v>
      </c>
      <c r="L215" s="7">
        <f t="shared" si="16"/>
        <v>-21312.9</v>
      </c>
      <c r="M215" s="7">
        <f t="shared" si="17"/>
        <v>16.312026104267858</v>
      </c>
    </row>
    <row r="216" spans="1:13" ht="15.75">
      <c r="A216" s="101" t="s">
        <v>109</v>
      </c>
      <c r="B216" s="78" t="s">
        <v>110</v>
      </c>
      <c r="C216" s="48" t="s">
        <v>13</v>
      </c>
      <c r="D216" s="47" t="s">
        <v>14</v>
      </c>
      <c r="E216" s="23"/>
      <c r="F216" s="23"/>
      <c r="G216" s="23"/>
      <c r="H216" s="23">
        <v>830.5</v>
      </c>
      <c r="I216" s="23">
        <f t="shared" si="13"/>
        <v>830.5</v>
      </c>
      <c r="J216" s="23"/>
      <c r="K216" s="23"/>
      <c r="L216" s="23">
        <f t="shared" si="16"/>
        <v>830.5</v>
      </c>
      <c r="M216" s="23"/>
    </row>
    <row r="217" spans="1:13" ht="31.5">
      <c r="A217" s="101"/>
      <c r="B217" s="78"/>
      <c r="C217" s="48" t="s">
        <v>19</v>
      </c>
      <c r="D217" s="49" t="s">
        <v>20</v>
      </c>
      <c r="E217" s="23">
        <v>81.1</v>
      </c>
      <c r="F217" s="23"/>
      <c r="G217" s="23"/>
      <c r="H217" s="23">
        <v>54.2</v>
      </c>
      <c r="I217" s="23">
        <f t="shared" si="13"/>
        <v>54.2</v>
      </c>
      <c r="J217" s="23"/>
      <c r="K217" s="23"/>
      <c r="L217" s="23">
        <f t="shared" si="16"/>
        <v>-26.89999999999999</v>
      </c>
      <c r="M217" s="23">
        <f t="shared" si="17"/>
        <v>66.83107274969174</v>
      </c>
    </row>
    <row r="218" spans="1:13" ht="15.75" hidden="1">
      <c r="A218" s="101"/>
      <c r="B218" s="78"/>
      <c r="C218" s="48" t="s">
        <v>100</v>
      </c>
      <c r="D218" s="8" t="s">
        <v>101</v>
      </c>
      <c r="E218" s="23"/>
      <c r="F218" s="23"/>
      <c r="G218" s="23"/>
      <c r="H218" s="23"/>
      <c r="I218" s="23">
        <f t="shared" si="13"/>
        <v>0</v>
      </c>
      <c r="J218" s="23"/>
      <c r="K218" s="23"/>
      <c r="L218" s="23">
        <f t="shared" si="16"/>
        <v>0</v>
      </c>
      <c r="M218" s="23" t="e">
        <f t="shared" si="17"/>
        <v>#DIV/0!</v>
      </c>
    </row>
    <row r="219" spans="1:13" ht="15.75">
      <c r="A219" s="96"/>
      <c r="B219" s="104"/>
      <c r="C219" s="48" t="s">
        <v>27</v>
      </c>
      <c r="D219" s="8" t="s">
        <v>28</v>
      </c>
      <c r="E219" s="23">
        <f>E220</f>
        <v>339.1</v>
      </c>
      <c r="F219" s="23">
        <f>F220</f>
        <v>0</v>
      </c>
      <c r="G219" s="23">
        <f>G220</f>
        <v>0</v>
      </c>
      <c r="H219" s="23">
        <f>H220</f>
        <v>44.1</v>
      </c>
      <c r="I219" s="23">
        <f t="shared" si="13"/>
        <v>44.1</v>
      </c>
      <c r="J219" s="23"/>
      <c r="K219" s="23"/>
      <c r="L219" s="23">
        <f t="shared" si="16"/>
        <v>-295</v>
      </c>
      <c r="M219" s="23">
        <f t="shared" si="17"/>
        <v>13.005013270421703</v>
      </c>
    </row>
    <row r="220" spans="1:13" ht="47.25" hidden="1">
      <c r="A220" s="96"/>
      <c r="B220" s="104"/>
      <c r="C220" s="46" t="s">
        <v>31</v>
      </c>
      <c r="D220" s="47" t="s">
        <v>32</v>
      </c>
      <c r="E220" s="23">
        <v>339.1</v>
      </c>
      <c r="F220" s="23"/>
      <c r="G220" s="23"/>
      <c r="H220" s="23">
        <v>44.1</v>
      </c>
      <c r="I220" s="23">
        <f t="shared" si="13"/>
        <v>44.1</v>
      </c>
      <c r="J220" s="23"/>
      <c r="K220" s="23"/>
      <c r="L220" s="23">
        <f t="shared" si="16"/>
        <v>-295</v>
      </c>
      <c r="M220" s="23">
        <f t="shared" si="17"/>
        <v>13.005013270421703</v>
      </c>
    </row>
    <row r="221" spans="1:13" ht="15.75">
      <c r="A221" s="96"/>
      <c r="B221" s="104"/>
      <c r="C221" s="48" t="s">
        <v>33</v>
      </c>
      <c r="D221" s="8" t="s">
        <v>34</v>
      </c>
      <c r="E221" s="23">
        <v>-8.7</v>
      </c>
      <c r="F221" s="23"/>
      <c r="G221" s="23"/>
      <c r="H221" s="23"/>
      <c r="I221" s="23">
        <f t="shared" si="13"/>
        <v>0</v>
      </c>
      <c r="J221" s="23"/>
      <c r="K221" s="23"/>
      <c r="L221" s="23">
        <f t="shared" si="16"/>
        <v>8.7</v>
      </c>
      <c r="M221" s="23">
        <f t="shared" si="17"/>
        <v>0</v>
      </c>
    </row>
    <row r="222" spans="1:13" ht="15.75">
      <c r="A222" s="96"/>
      <c r="B222" s="104"/>
      <c r="C222" s="48" t="s">
        <v>35</v>
      </c>
      <c r="D222" s="8" t="s">
        <v>36</v>
      </c>
      <c r="E222" s="23">
        <v>665.1</v>
      </c>
      <c r="F222" s="23">
        <v>230</v>
      </c>
      <c r="G222" s="23">
        <v>230</v>
      </c>
      <c r="H222" s="23">
        <v>203.4</v>
      </c>
      <c r="I222" s="23">
        <f t="shared" si="13"/>
        <v>-26.599999999999994</v>
      </c>
      <c r="J222" s="23">
        <f t="shared" si="14"/>
        <v>88.43478260869566</v>
      </c>
      <c r="K222" s="23">
        <f t="shared" si="15"/>
        <v>88.43478260869566</v>
      </c>
      <c r="L222" s="23">
        <f t="shared" si="16"/>
        <v>-461.70000000000005</v>
      </c>
      <c r="M222" s="23">
        <f t="shared" si="17"/>
        <v>30.581867388362653</v>
      </c>
    </row>
    <row r="223" spans="1:13" ht="15.75" hidden="1">
      <c r="A223" s="96"/>
      <c r="B223" s="104"/>
      <c r="C223" s="48" t="s">
        <v>38</v>
      </c>
      <c r="D223" s="8" t="s">
        <v>39</v>
      </c>
      <c r="E223" s="23"/>
      <c r="F223" s="23"/>
      <c r="G223" s="23"/>
      <c r="H223" s="23"/>
      <c r="I223" s="23">
        <f t="shared" si="13"/>
        <v>0</v>
      </c>
      <c r="J223" s="23" t="e">
        <f t="shared" si="14"/>
        <v>#DIV/0!</v>
      </c>
      <c r="K223" s="23" t="e">
        <f t="shared" si="15"/>
        <v>#DIV/0!</v>
      </c>
      <c r="L223" s="23">
        <f t="shared" si="16"/>
        <v>0</v>
      </c>
      <c r="M223" s="23" t="e">
        <f t="shared" si="17"/>
        <v>#DIV/0!</v>
      </c>
    </row>
    <row r="224" spans="1:13" ht="15.75">
      <c r="A224" s="96"/>
      <c r="B224" s="104"/>
      <c r="C224" s="48" t="s">
        <v>40</v>
      </c>
      <c r="D224" s="8" t="s">
        <v>90</v>
      </c>
      <c r="E224" s="23">
        <v>4263.8</v>
      </c>
      <c r="F224" s="23">
        <v>3904.7</v>
      </c>
      <c r="G224" s="23">
        <v>3575.9</v>
      </c>
      <c r="H224" s="23">
        <v>3904.7</v>
      </c>
      <c r="I224" s="23">
        <f t="shared" si="13"/>
        <v>328.7999999999997</v>
      </c>
      <c r="J224" s="23">
        <f t="shared" si="14"/>
        <v>109.19488800022373</v>
      </c>
      <c r="K224" s="23">
        <f t="shared" si="15"/>
        <v>100</v>
      </c>
      <c r="L224" s="23">
        <f t="shared" si="16"/>
        <v>-359.10000000000036</v>
      </c>
      <c r="M224" s="23">
        <f t="shared" si="17"/>
        <v>91.57793517519582</v>
      </c>
    </row>
    <row r="225" spans="1:13" ht="15.75">
      <c r="A225" s="96"/>
      <c r="B225" s="104"/>
      <c r="C225" s="48" t="s">
        <v>58</v>
      </c>
      <c r="D225" s="47" t="s">
        <v>59</v>
      </c>
      <c r="E225" s="23">
        <v>15565.4</v>
      </c>
      <c r="F225" s="23"/>
      <c r="G225" s="23"/>
      <c r="H225" s="23"/>
      <c r="I225" s="23">
        <f t="shared" si="13"/>
        <v>0</v>
      </c>
      <c r="J225" s="23"/>
      <c r="K225" s="23"/>
      <c r="L225" s="23">
        <f t="shared" si="16"/>
        <v>-15565.4</v>
      </c>
      <c r="M225" s="23">
        <f t="shared" si="17"/>
        <v>0</v>
      </c>
    </row>
    <row r="226" spans="1:13" ht="15.75">
      <c r="A226" s="96"/>
      <c r="B226" s="104"/>
      <c r="C226" s="48" t="s">
        <v>42</v>
      </c>
      <c r="D226" s="8" t="s">
        <v>37</v>
      </c>
      <c r="E226" s="23">
        <v>-331</v>
      </c>
      <c r="F226" s="23"/>
      <c r="G226" s="23"/>
      <c r="H226" s="23">
        <v>-293.8</v>
      </c>
      <c r="I226" s="23">
        <f t="shared" si="13"/>
        <v>-293.8</v>
      </c>
      <c r="J226" s="23"/>
      <c r="K226" s="23"/>
      <c r="L226" s="23">
        <f t="shared" si="16"/>
        <v>37.19999999999999</v>
      </c>
      <c r="M226" s="23">
        <f t="shared" si="17"/>
        <v>88.76132930513594</v>
      </c>
    </row>
    <row r="227" spans="1:13" s="6" customFormat="1" ht="31.5">
      <c r="A227" s="96"/>
      <c r="B227" s="104"/>
      <c r="C227" s="53"/>
      <c r="D227" s="10" t="s">
        <v>47</v>
      </c>
      <c r="E227" s="5">
        <f>E228-E226</f>
        <v>20905.8</v>
      </c>
      <c r="F227" s="5">
        <f>F228-F226</f>
        <v>4134.7</v>
      </c>
      <c r="G227" s="5">
        <f>G228-G226</f>
        <v>3805.9</v>
      </c>
      <c r="H227" s="5">
        <f>H228-H226</f>
        <v>5036.9</v>
      </c>
      <c r="I227" s="5">
        <f t="shared" si="13"/>
        <v>1230.9999999999995</v>
      </c>
      <c r="J227" s="5">
        <f t="shared" si="14"/>
        <v>132.3445177224835</v>
      </c>
      <c r="K227" s="5">
        <f t="shared" si="15"/>
        <v>121.82020460976612</v>
      </c>
      <c r="L227" s="5">
        <f t="shared" si="16"/>
        <v>-15868.9</v>
      </c>
      <c r="M227" s="5">
        <f t="shared" si="17"/>
        <v>24.09331381721819</v>
      </c>
    </row>
    <row r="228" spans="1:13" s="6" customFormat="1" ht="15.75">
      <c r="A228" s="96"/>
      <c r="B228" s="104"/>
      <c r="C228" s="10"/>
      <c r="D228" s="10" t="s">
        <v>66</v>
      </c>
      <c r="E228" s="7">
        <f>SUM(E216:E219,E221:E226)</f>
        <v>20574.8</v>
      </c>
      <c r="F228" s="7">
        <f>SUM(F216:F219,F221:F226)</f>
        <v>4134.7</v>
      </c>
      <c r="G228" s="7">
        <f>SUM(G216:G219,G221:G226)</f>
        <v>3805.9</v>
      </c>
      <c r="H228" s="7">
        <f>SUM(H216:H219,H221:H226)</f>
        <v>4743.099999999999</v>
      </c>
      <c r="I228" s="7">
        <f t="shared" si="13"/>
        <v>937.1999999999994</v>
      </c>
      <c r="J228" s="7">
        <f t="shared" si="14"/>
        <v>124.62492445939198</v>
      </c>
      <c r="K228" s="7">
        <f t="shared" si="15"/>
        <v>114.7144895639345</v>
      </c>
      <c r="L228" s="7">
        <f t="shared" si="16"/>
        <v>-15831.7</v>
      </c>
      <c r="M228" s="7">
        <f t="shared" si="17"/>
        <v>23.052957987440944</v>
      </c>
    </row>
    <row r="229" spans="1:13" ht="31.5">
      <c r="A229" s="101" t="s">
        <v>111</v>
      </c>
      <c r="B229" s="92" t="s">
        <v>112</v>
      </c>
      <c r="C229" s="48" t="s">
        <v>19</v>
      </c>
      <c r="D229" s="49" t="s">
        <v>20</v>
      </c>
      <c r="E229" s="23">
        <v>50.6</v>
      </c>
      <c r="F229" s="23"/>
      <c r="G229" s="23"/>
      <c r="H229" s="23">
        <v>14</v>
      </c>
      <c r="I229" s="23">
        <f t="shared" si="13"/>
        <v>14</v>
      </c>
      <c r="J229" s="23"/>
      <c r="K229" s="23"/>
      <c r="L229" s="23">
        <f t="shared" si="16"/>
        <v>-36.6</v>
      </c>
      <c r="M229" s="23">
        <f t="shared" si="17"/>
        <v>27.66798418972332</v>
      </c>
    </row>
    <row r="230" spans="1:13" ht="15.75" hidden="1">
      <c r="A230" s="101"/>
      <c r="B230" s="102"/>
      <c r="C230" s="48" t="s">
        <v>100</v>
      </c>
      <c r="D230" s="8" t="s">
        <v>101</v>
      </c>
      <c r="E230" s="23"/>
      <c r="F230" s="23"/>
      <c r="G230" s="23"/>
      <c r="H230" s="23"/>
      <c r="I230" s="23">
        <f t="shared" si="13"/>
        <v>0</v>
      </c>
      <c r="J230" s="23"/>
      <c r="K230" s="23"/>
      <c r="L230" s="23">
        <f t="shared" si="16"/>
        <v>0</v>
      </c>
      <c r="M230" s="23" t="e">
        <f t="shared" si="17"/>
        <v>#DIV/0!</v>
      </c>
    </row>
    <row r="231" spans="1:13" ht="15.75" hidden="1">
      <c r="A231" s="96"/>
      <c r="B231" s="102"/>
      <c r="C231" s="48" t="s">
        <v>27</v>
      </c>
      <c r="D231" s="8" t="s">
        <v>28</v>
      </c>
      <c r="E231" s="23">
        <f>E232</f>
        <v>0</v>
      </c>
      <c r="F231" s="23">
        <f>F232</f>
        <v>0</v>
      </c>
      <c r="G231" s="23">
        <f>G232</f>
        <v>0</v>
      </c>
      <c r="H231" s="23">
        <f>H232</f>
        <v>0</v>
      </c>
      <c r="I231" s="23">
        <f t="shared" si="13"/>
        <v>0</v>
      </c>
      <c r="J231" s="23"/>
      <c r="K231" s="23"/>
      <c r="L231" s="23">
        <f t="shared" si="16"/>
        <v>0</v>
      </c>
      <c r="M231" s="23" t="e">
        <f t="shared" si="17"/>
        <v>#DIV/0!</v>
      </c>
    </row>
    <row r="232" spans="1:13" ht="47.25" hidden="1">
      <c r="A232" s="96"/>
      <c r="B232" s="102"/>
      <c r="C232" s="46" t="s">
        <v>31</v>
      </c>
      <c r="D232" s="47" t="s">
        <v>32</v>
      </c>
      <c r="E232" s="23"/>
      <c r="F232" s="23"/>
      <c r="G232" s="23"/>
      <c r="H232" s="23"/>
      <c r="I232" s="23">
        <f t="shared" si="13"/>
        <v>0</v>
      </c>
      <c r="J232" s="23"/>
      <c r="K232" s="23"/>
      <c r="L232" s="23">
        <f t="shared" si="16"/>
        <v>0</v>
      </c>
      <c r="M232" s="23" t="e">
        <f t="shared" si="17"/>
        <v>#DIV/0!</v>
      </c>
    </row>
    <row r="233" spans="1:13" ht="15.75">
      <c r="A233" s="96"/>
      <c r="B233" s="102"/>
      <c r="C233" s="48" t="s">
        <v>33</v>
      </c>
      <c r="D233" s="8" t="s">
        <v>34</v>
      </c>
      <c r="E233" s="26">
        <v>-0.2</v>
      </c>
      <c r="F233" s="23"/>
      <c r="G233" s="23"/>
      <c r="H233" s="23">
        <v>-0.7</v>
      </c>
      <c r="I233" s="23">
        <f t="shared" si="13"/>
        <v>-0.7</v>
      </c>
      <c r="J233" s="23"/>
      <c r="K233" s="23"/>
      <c r="L233" s="23">
        <f t="shared" si="16"/>
        <v>-0.49999999999999994</v>
      </c>
      <c r="M233" s="23">
        <f t="shared" si="17"/>
        <v>349.99999999999994</v>
      </c>
    </row>
    <row r="234" spans="1:13" ht="15.75">
      <c r="A234" s="96"/>
      <c r="B234" s="102"/>
      <c r="C234" s="48" t="s">
        <v>35</v>
      </c>
      <c r="D234" s="8" t="s">
        <v>36</v>
      </c>
      <c r="E234" s="23">
        <v>44</v>
      </c>
      <c r="F234" s="23">
        <v>44</v>
      </c>
      <c r="G234" s="23">
        <v>44</v>
      </c>
      <c r="H234" s="23">
        <v>0.5</v>
      </c>
      <c r="I234" s="23">
        <f t="shared" si="13"/>
        <v>-43.5</v>
      </c>
      <c r="J234" s="23">
        <f t="shared" si="14"/>
        <v>1.1363636363636365</v>
      </c>
      <c r="K234" s="23">
        <f t="shared" si="15"/>
        <v>1.1363636363636365</v>
      </c>
      <c r="L234" s="23">
        <f t="shared" si="16"/>
        <v>-43.5</v>
      </c>
      <c r="M234" s="23">
        <f t="shared" si="17"/>
        <v>1.1363636363636365</v>
      </c>
    </row>
    <row r="235" spans="1:13" ht="15.75" hidden="1">
      <c r="A235" s="96"/>
      <c r="B235" s="102"/>
      <c r="C235" s="48" t="s">
        <v>38</v>
      </c>
      <c r="D235" s="8" t="s">
        <v>39</v>
      </c>
      <c r="E235" s="23"/>
      <c r="F235" s="23"/>
      <c r="G235" s="23"/>
      <c r="H235" s="23"/>
      <c r="I235" s="23">
        <f t="shared" si="13"/>
        <v>0</v>
      </c>
      <c r="J235" s="23" t="e">
        <f t="shared" si="14"/>
        <v>#DIV/0!</v>
      </c>
      <c r="K235" s="23" t="e">
        <f t="shared" si="15"/>
        <v>#DIV/0!</v>
      </c>
      <c r="L235" s="23">
        <f t="shared" si="16"/>
        <v>0</v>
      </c>
      <c r="M235" s="23" t="e">
        <f t="shared" si="17"/>
        <v>#DIV/0!</v>
      </c>
    </row>
    <row r="236" spans="1:13" ht="15.75">
      <c r="A236" s="96"/>
      <c r="B236" s="102"/>
      <c r="C236" s="48" t="s">
        <v>40</v>
      </c>
      <c r="D236" s="8" t="s">
        <v>90</v>
      </c>
      <c r="E236" s="23">
        <v>845.7</v>
      </c>
      <c r="F236" s="23">
        <v>850</v>
      </c>
      <c r="G236" s="23">
        <v>798.7</v>
      </c>
      <c r="H236" s="23">
        <v>850</v>
      </c>
      <c r="I236" s="23">
        <f t="shared" si="13"/>
        <v>51.299999999999955</v>
      </c>
      <c r="J236" s="23">
        <f t="shared" si="14"/>
        <v>106.42293727306873</v>
      </c>
      <c r="K236" s="23">
        <f t="shared" si="15"/>
        <v>100</v>
      </c>
      <c r="L236" s="23">
        <f t="shared" si="16"/>
        <v>4.2999999999999545</v>
      </c>
      <c r="M236" s="23">
        <f t="shared" si="17"/>
        <v>100.50845453470498</v>
      </c>
    </row>
    <row r="237" spans="1:13" ht="15.75">
      <c r="A237" s="96"/>
      <c r="B237" s="102"/>
      <c r="C237" s="48" t="s">
        <v>58</v>
      </c>
      <c r="D237" s="47" t="s">
        <v>59</v>
      </c>
      <c r="E237" s="23">
        <v>1402.7</v>
      </c>
      <c r="F237" s="23"/>
      <c r="G237" s="23"/>
      <c r="H237" s="23"/>
      <c r="I237" s="23">
        <f t="shared" si="13"/>
        <v>0</v>
      </c>
      <c r="J237" s="23"/>
      <c r="K237" s="23"/>
      <c r="L237" s="23">
        <f t="shared" si="16"/>
        <v>-1402.7</v>
      </c>
      <c r="M237" s="23">
        <f t="shared" si="17"/>
        <v>0</v>
      </c>
    </row>
    <row r="238" spans="1:13" ht="15.75">
      <c r="A238" s="96"/>
      <c r="B238" s="102"/>
      <c r="C238" s="48" t="s">
        <v>42</v>
      </c>
      <c r="D238" s="8" t="s">
        <v>37</v>
      </c>
      <c r="E238" s="23">
        <v>-1</v>
      </c>
      <c r="F238" s="23"/>
      <c r="G238" s="23"/>
      <c r="H238" s="23">
        <v>-0.8</v>
      </c>
      <c r="I238" s="23">
        <f t="shared" si="13"/>
        <v>-0.8</v>
      </c>
      <c r="J238" s="23"/>
      <c r="K238" s="23"/>
      <c r="L238" s="23">
        <f t="shared" si="16"/>
        <v>0.19999999999999996</v>
      </c>
      <c r="M238" s="23">
        <f t="shared" si="17"/>
        <v>80</v>
      </c>
    </row>
    <row r="239" spans="1:13" s="6" customFormat="1" ht="31.5">
      <c r="A239" s="96"/>
      <c r="B239" s="102"/>
      <c r="C239" s="53"/>
      <c r="D239" s="10" t="s">
        <v>47</v>
      </c>
      <c r="E239" s="5">
        <f>E240-E238</f>
        <v>2342.8</v>
      </c>
      <c r="F239" s="5">
        <f>F240-F238</f>
        <v>894</v>
      </c>
      <c r="G239" s="5">
        <f>G240-G238</f>
        <v>842.7</v>
      </c>
      <c r="H239" s="5">
        <f>H240-H238</f>
        <v>863.8</v>
      </c>
      <c r="I239" s="5">
        <f t="shared" si="13"/>
        <v>21.09999999999991</v>
      </c>
      <c r="J239" s="5">
        <f t="shared" si="14"/>
        <v>102.50385665124004</v>
      </c>
      <c r="K239" s="5">
        <f t="shared" si="15"/>
        <v>96.62192393736018</v>
      </c>
      <c r="L239" s="5">
        <f t="shared" si="16"/>
        <v>-1479.0000000000002</v>
      </c>
      <c r="M239" s="5">
        <f t="shared" si="17"/>
        <v>36.87041147345057</v>
      </c>
    </row>
    <row r="240" spans="1:13" s="6" customFormat="1" ht="15.75">
      <c r="A240" s="96"/>
      <c r="B240" s="102"/>
      <c r="C240" s="10"/>
      <c r="D240" s="10" t="s">
        <v>66</v>
      </c>
      <c r="E240" s="7">
        <f>SUM(E229:E231,E233:E238)</f>
        <v>2341.8</v>
      </c>
      <c r="F240" s="7">
        <f>SUM(F229:F231,F233:F238)</f>
        <v>894</v>
      </c>
      <c r="G240" s="7">
        <f>SUM(G229:G231,G233:G238)</f>
        <v>842.7</v>
      </c>
      <c r="H240" s="7">
        <f>SUM(H229:H231,H233:H238)</f>
        <v>863</v>
      </c>
      <c r="I240" s="7">
        <f t="shared" si="13"/>
        <v>20.299999999999955</v>
      </c>
      <c r="J240" s="7">
        <f t="shared" si="14"/>
        <v>102.40892369763854</v>
      </c>
      <c r="K240" s="7">
        <f t="shared" si="15"/>
        <v>96.53243847874721</v>
      </c>
      <c r="L240" s="7">
        <f t="shared" si="16"/>
        <v>-1478.8000000000002</v>
      </c>
      <c r="M240" s="7">
        <f t="shared" si="17"/>
        <v>36.85199419250149</v>
      </c>
    </row>
    <row r="241" spans="1:13" ht="78.75">
      <c r="A241" s="88" t="s">
        <v>113</v>
      </c>
      <c r="B241" s="92" t="s">
        <v>114</v>
      </c>
      <c r="C241" s="46" t="s">
        <v>17</v>
      </c>
      <c r="D241" s="47" t="s">
        <v>115</v>
      </c>
      <c r="E241" s="23">
        <v>3873.6</v>
      </c>
      <c r="F241" s="23">
        <v>1612.5</v>
      </c>
      <c r="G241" s="23">
        <v>1448.8</v>
      </c>
      <c r="H241" s="23">
        <v>1688.8</v>
      </c>
      <c r="I241" s="23">
        <f t="shared" si="13"/>
        <v>240</v>
      </c>
      <c r="J241" s="23">
        <f t="shared" si="14"/>
        <v>116.5654334621756</v>
      </c>
      <c r="K241" s="23">
        <f t="shared" si="15"/>
        <v>104.73178294573644</v>
      </c>
      <c r="L241" s="23">
        <f t="shared" si="16"/>
        <v>-2184.8</v>
      </c>
      <c r="M241" s="23">
        <f t="shared" si="17"/>
        <v>43.597686906237094</v>
      </c>
    </row>
    <row r="242" spans="1:13" ht="31.5">
      <c r="A242" s="90"/>
      <c r="B242" s="93"/>
      <c r="C242" s="48" t="s">
        <v>19</v>
      </c>
      <c r="D242" s="49" t="s">
        <v>20</v>
      </c>
      <c r="E242" s="31">
        <v>4026.5</v>
      </c>
      <c r="F242" s="23"/>
      <c r="G242" s="23"/>
      <c r="H242" s="31">
        <v>6565.3</v>
      </c>
      <c r="I242" s="31">
        <f t="shared" si="13"/>
        <v>6565.3</v>
      </c>
      <c r="J242" s="31"/>
      <c r="K242" s="31"/>
      <c r="L242" s="31">
        <f t="shared" si="16"/>
        <v>2538.8</v>
      </c>
      <c r="M242" s="31">
        <f t="shared" si="17"/>
        <v>163.0522786539178</v>
      </c>
    </row>
    <row r="243" spans="1:13" ht="15.75">
      <c r="A243" s="90"/>
      <c r="B243" s="93"/>
      <c r="C243" s="48" t="s">
        <v>27</v>
      </c>
      <c r="D243" s="8" t="s">
        <v>28</v>
      </c>
      <c r="E243" s="23">
        <f>SUM(E244:E245)</f>
        <v>950.0999999999999</v>
      </c>
      <c r="F243" s="23">
        <f>SUM(F244:F245)</f>
        <v>0</v>
      </c>
      <c r="G243" s="23">
        <f>SUM(G244:G245)</f>
        <v>0</v>
      </c>
      <c r="H243" s="23">
        <f>SUM(H244:H245)</f>
        <v>212.8</v>
      </c>
      <c r="I243" s="23">
        <f t="shared" si="13"/>
        <v>212.8</v>
      </c>
      <c r="J243" s="23"/>
      <c r="K243" s="23"/>
      <c r="L243" s="23">
        <f t="shared" si="16"/>
        <v>-737.3</v>
      </c>
      <c r="M243" s="23">
        <f t="shared" si="17"/>
        <v>22.397642353436485</v>
      </c>
    </row>
    <row r="244" spans="1:13" ht="63" hidden="1">
      <c r="A244" s="90"/>
      <c r="B244" s="93"/>
      <c r="C244" s="46" t="s">
        <v>29</v>
      </c>
      <c r="D244" s="51" t="s">
        <v>30</v>
      </c>
      <c r="E244" s="23">
        <v>358.3</v>
      </c>
      <c r="F244" s="23"/>
      <c r="G244" s="23"/>
      <c r="H244" s="23"/>
      <c r="I244" s="23">
        <f t="shared" si="13"/>
        <v>0</v>
      </c>
      <c r="J244" s="23"/>
      <c r="K244" s="23"/>
      <c r="L244" s="23">
        <f t="shared" si="16"/>
        <v>-358.3</v>
      </c>
      <c r="M244" s="23">
        <f t="shared" si="17"/>
        <v>0</v>
      </c>
    </row>
    <row r="245" spans="1:13" ht="47.25" hidden="1">
      <c r="A245" s="90"/>
      <c r="B245" s="93"/>
      <c r="C245" s="46" t="s">
        <v>31</v>
      </c>
      <c r="D245" s="47" t="s">
        <v>32</v>
      </c>
      <c r="E245" s="23">
        <v>591.8</v>
      </c>
      <c r="F245" s="23"/>
      <c r="G245" s="23"/>
      <c r="H245" s="23">
        <v>212.8</v>
      </c>
      <c r="I245" s="23">
        <f t="shared" si="13"/>
        <v>212.8</v>
      </c>
      <c r="J245" s="23"/>
      <c r="K245" s="23"/>
      <c r="L245" s="23">
        <f t="shared" si="16"/>
        <v>-378.99999999999994</v>
      </c>
      <c r="M245" s="23">
        <f t="shared" si="17"/>
        <v>35.958093950659006</v>
      </c>
    </row>
    <row r="246" spans="1:13" ht="15.75">
      <c r="A246" s="90"/>
      <c r="B246" s="93"/>
      <c r="C246" s="48" t="s">
        <v>33</v>
      </c>
      <c r="D246" s="8" t="s">
        <v>34</v>
      </c>
      <c r="E246" s="23">
        <v>-211.1</v>
      </c>
      <c r="F246" s="23"/>
      <c r="G246" s="23"/>
      <c r="H246" s="23"/>
      <c r="I246" s="23">
        <f t="shared" si="13"/>
        <v>0</v>
      </c>
      <c r="J246" s="23"/>
      <c r="K246" s="23"/>
      <c r="L246" s="23">
        <f t="shared" si="16"/>
        <v>211.1</v>
      </c>
      <c r="M246" s="23">
        <f t="shared" si="17"/>
        <v>0</v>
      </c>
    </row>
    <row r="247" spans="1:13" ht="15.75" hidden="1">
      <c r="A247" s="90"/>
      <c r="B247" s="93"/>
      <c r="C247" s="48" t="s">
        <v>35</v>
      </c>
      <c r="D247" s="8" t="s">
        <v>36</v>
      </c>
      <c r="E247" s="23"/>
      <c r="F247" s="23"/>
      <c r="G247" s="23"/>
      <c r="H247" s="23"/>
      <c r="I247" s="23">
        <f t="shared" si="13"/>
        <v>0</v>
      </c>
      <c r="J247" s="23" t="e">
        <f t="shared" si="14"/>
        <v>#DIV/0!</v>
      </c>
      <c r="K247" s="23" t="e">
        <f t="shared" si="15"/>
        <v>#DIV/0!</v>
      </c>
      <c r="L247" s="23">
        <f t="shared" si="16"/>
        <v>0</v>
      </c>
      <c r="M247" s="23" t="e">
        <f t="shared" si="17"/>
        <v>#DIV/0!</v>
      </c>
    </row>
    <row r="248" spans="1:13" ht="15.75">
      <c r="A248" s="90"/>
      <c r="B248" s="93"/>
      <c r="C248" s="48" t="s">
        <v>38</v>
      </c>
      <c r="D248" s="8" t="s">
        <v>39</v>
      </c>
      <c r="E248" s="23">
        <v>495038.6</v>
      </c>
      <c r="F248" s="31">
        <v>73589.7</v>
      </c>
      <c r="G248" s="31">
        <v>56418.8</v>
      </c>
      <c r="H248" s="23">
        <v>22076.9</v>
      </c>
      <c r="I248" s="23">
        <f t="shared" si="13"/>
        <v>-34341.9</v>
      </c>
      <c r="J248" s="23">
        <f t="shared" si="14"/>
        <v>39.130396250895096</v>
      </c>
      <c r="K248" s="23">
        <f t="shared" si="15"/>
        <v>29.999986411141784</v>
      </c>
      <c r="L248" s="23">
        <f t="shared" si="16"/>
        <v>-472961.69999999995</v>
      </c>
      <c r="M248" s="23">
        <f t="shared" si="17"/>
        <v>4.459632036774506</v>
      </c>
    </row>
    <row r="249" spans="1:13" ht="15.75">
      <c r="A249" s="90"/>
      <c r="B249" s="93"/>
      <c r="C249" s="48" t="s">
        <v>40</v>
      </c>
      <c r="D249" s="8" t="s">
        <v>90</v>
      </c>
      <c r="E249" s="23">
        <v>22.3</v>
      </c>
      <c r="F249" s="31"/>
      <c r="G249" s="31"/>
      <c r="H249" s="23"/>
      <c r="I249" s="23">
        <f t="shared" si="13"/>
        <v>0</v>
      </c>
      <c r="J249" s="23"/>
      <c r="K249" s="23"/>
      <c r="L249" s="23">
        <f t="shared" si="16"/>
        <v>-22.3</v>
      </c>
      <c r="M249" s="23">
        <f t="shared" si="17"/>
        <v>0</v>
      </c>
    </row>
    <row r="250" spans="1:13" ht="15.75" hidden="1">
      <c r="A250" s="90"/>
      <c r="B250" s="93"/>
      <c r="C250" s="48" t="s">
        <v>69</v>
      </c>
      <c r="D250" s="8" t="s">
        <v>70</v>
      </c>
      <c r="E250" s="23"/>
      <c r="F250" s="31"/>
      <c r="G250" s="31"/>
      <c r="H250" s="23"/>
      <c r="I250" s="23">
        <f t="shared" si="13"/>
        <v>0</v>
      </c>
      <c r="J250" s="23"/>
      <c r="K250" s="23"/>
      <c r="L250" s="23">
        <f t="shared" si="16"/>
        <v>0</v>
      </c>
      <c r="M250" s="23" t="e">
        <f t="shared" si="17"/>
        <v>#DIV/0!</v>
      </c>
    </row>
    <row r="251" spans="1:13" ht="15.75">
      <c r="A251" s="90"/>
      <c r="B251" s="93"/>
      <c r="C251" s="48" t="s">
        <v>42</v>
      </c>
      <c r="D251" s="8" t="s">
        <v>37</v>
      </c>
      <c r="E251" s="23">
        <v>-63962.9</v>
      </c>
      <c r="F251" s="31"/>
      <c r="G251" s="31"/>
      <c r="H251" s="23">
        <v>-7342.3</v>
      </c>
      <c r="I251" s="23">
        <f t="shared" si="13"/>
        <v>-7342.3</v>
      </c>
      <c r="J251" s="23"/>
      <c r="K251" s="23"/>
      <c r="L251" s="23">
        <f t="shared" si="16"/>
        <v>56620.6</v>
      </c>
      <c r="M251" s="23">
        <f t="shared" si="17"/>
        <v>11.478997981642483</v>
      </c>
    </row>
    <row r="252" spans="1:13" s="6" customFormat="1" ht="15.75">
      <c r="A252" s="90"/>
      <c r="B252" s="93"/>
      <c r="C252" s="52"/>
      <c r="D252" s="10" t="s">
        <v>43</v>
      </c>
      <c r="E252" s="7">
        <f>SUM(E241:E243,E246:E251)</f>
        <v>439737.0999999999</v>
      </c>
      <c r="F252" s="7">
        <f>SUM(F241:F243,F246:F251)</f>
        <v>75202.2</v>
      </c>
      <c r="G252" s="7">
        <f>SUM(G241:G243,G246:G251)</f>
        <v>57867.600000000006</v>
      </c>
      <c r="H252" s="7">
        <f>SUM(H241:H243,H246:H251)</f>
        <v>23201.500000000004</v>
      </c>
      <c r="I252" s="7">
        <f t="shared" si="13"/>
        <v>-34666.100000000006</v>
      </c>
      <c r="J252" s="7">
        <f t="shared" si="14"/>
        <v>40.09411138530024</v>
      </c>
      <c r="K252" s="7">
        <f t="shared" si="15"/>
        <v>30.852155920970404</v>
      </c>
      <c r="L252" s="7">
        <f t="shared" si="16"/>
        <v>-416535.5999999999</v>
      </c>
      <c r="M252" s="7">
        <f t="shared" si="17"/>
        <v>5.276220723700595</v>
      </c>
    </row>
    <row r="253" spans="1:13" ht="15.75">
      <c r="A253" s="90"/>
      <c r="B253" s="93"/>
      <c r="C253" s="48" t="s">
        <v>27</v>
      </c>
      <c r="D253" s="8" t="s">
        <v>28</v>
      </c>
      <c r="E253" s="23">
        <f>E254</f>
        <v>7669.2</v>
      </c>
      <c r="F253" s="23">
        <f>F254</f>
        <v>6990</v>
      </c>
      <c r="G253" s="23">
        <f>G254</f>
        <v>6188</v>
      </c>
      <c r="H253" s="23">
        <f>H254</f>
        <v>6699.3</v>
      </c>
      <c r="I253" s="23">
        <f t="shared" si="13"/>
        <v>511.3000000000002</v>
      </c>
      <c r="J253" s="23">
        <f t="shared" si="14"/>
        <v>108.26276664511958</v>
      </c>
      <c r="K253" s="23">
        <f t="shared" si="15"/>
        <v>95.8412017167382</v>
      </c>
      <c r="L253" s="23">
        <f t="shared" si="16"/>
        <v>-969.8999999999996</v>
      </c>
      <c r="M253" s="23">
        <f t="shared" si="17"/>
        <v>87.35330934126115</v>
      </c>
    </row>
    <row r="254" spans="1:13" ht="47.25" hidden="1">
      <c r="A254" s="90"/>
      <c r="B254" s="93"/>
      <c r="C254" s="46" t="s">
        <v>31</v>
      </c>
      <c r="D254" s="47" t="s">
        <v>32</v>
      </c>
      <c r="E254" s="23">
        <v>7669.2</v>
      </c>
      <c r="F254" s="23">
        <v>6990</v>
      </c>
      <c r="G254" s="23">
        <v>6188</v>
      </c>
      <c r="H254" s="23">
        <v>6699.3</v>
      </c>
      <c r="I254" s="23">
        <f t="shared" si="13"/>
        <v>511.3000000000002</v>
      </c>
      <c r="J254" s="23">
        <f t="shared" si="14"/>
        <v>108.26276664511958</v>
      </c>
      <c r="K254" s="23">
        <f t="shared" si="15"/>
        <v>95.8412017167382</v>
      </c>
      <c r="L254" s="23">
        <f t="shared" si="16"/>
        <v>-969.8999999999996</v>
      </c>
      <c r="M254" s="23">
        <f t="shared" si="17"/>
        <v>87.35330934126115</v>
      </c>
    </row>
    <row r="255" spans="1:13" s="6" customFormat="1" ht="15.75">
      <c r="A255" s="90"/>
      <c r="B255" s="93"/>
      <c r="C255" s="52"/>
      <c r="D255" s="10" t="s">
        <v>46</v>
      </c>
      <c r="E255" s="7">
        <f>E253</f>
        <v>7669.2</v>
      </c>
      <c r="F255" s="7">
        <f>F253</f>
        <v>6990</v>
      </c>
      <c r="G255" s="7">
        <f>G253</f>
        <v>6188</v>
      </c>
      <c r="H255" s="7">
        <f>H253</f>
        <v>6699.3</v>
      </c>
      <c r="I255" s="7">
        <f t="shared" si="13"/>
        <v>511.3000000000002</v>
      </c>
      <c r="J255" s="7">
        <f t="shared" si="14"/>
        <v>108.26276664511958</v>
      </c>
      <c r="K255" s="7">
        <f t="shared" si="15"/>
        <v>95.8412017167382</v>
      </c>
      <c r="L255" s="7">
        <f t="shared" si="16"/>
        <v>-969.8999999999996</v>
      </c>
      <c r="M255" s="7">
        <f t="shared" si="17"/>
        <v>87.35330934126115</v>
      </c>
    </row>
    <row r="256" spans="1:13" s="6" customFormat="1" ht="31.5">
      <c r="A256" s="90"/>
      <c r="B256" s="93"/>
      <c r="C256" s="52"/>
      <c r="D256" s="10" t="s">
        <v>47</v>
      </c>
      <c r="E256" s="7">
        <f>E257-E251</f>
        <v>511369.19999999995</v>
      </c>
      <c r="F256" s="7">
        <f>F257-F251</f>
        <v>82192.2</v>
      </c>
      <c r="G256" s="7">
        <f>G257-G251</f>
        <v>64055.600000000006</v>
      </c>
      <c r="H256" s="7">
        <f>H257-H251</f>
        <v>37243.100000000006</v>
      </c>
      <c r="I256" s="7">
        <f t="shared" si="13"/>
        <v>-26812.5</v>
      </c>
      <c r="J256" s="7">
        <f t="shared" si="14"/>
        <v>58.14183303255297</v>
      </c>
      <c r="K256" s="7">
        <f t="shared" si="15"/>
        <v>45.312207241076415</v>
      </c>
      <c r="L256" s="7">
        <f t="shared" si="16"/>
        <v>-474126.1</v>
      </c>
      <c r="M256" s="7">
        <f t="shared" si="17"/>
        <v>7.283015871898427</v>
      </c>
    </row>
    <row r="257" spans="1:13" s="6" customFormat="1" ht="15.75">
      <c r="A257" s="91"/>
      <c r="B257" s="100"/>
      <c r="C257" s="52"/>
      <c r="D257" s="10" t="s">
        <v>66</v>
      </c>
      <c r="E257" s="7">
        <f>E252+E255</f>
        <v>447406.29999999993</v>
      </c>
      <c r="F257" s="7">
        <f>F252+F255</f>
        <v>82192.2</v>
      </c>
      <c r="G257" s="7">
        <f>G252+G255</f>
        <v>64055.600000000006</v>
      </c>
      <c r="H257" s="7">
        <f>H252+H255</f>
        <v>29900.800000000003</v>
      </c>
      <c r="I257" s="7">
        <f t="shared" si="13"/>
        <v>-34154.8</v>
      </c>
      <c r="J257" s="7">
        <f t="shared" si="14"/>
        <v>46.67944723021875</v>
      </c>
      <c r="K257" s="7">
        <f t="shared" si="15"/>
        <v>36.37912113314889</v>
      </c>
      <c r="L257" s="7">
        <f t="shared" si="16"/>
        <v>-417505.49999999994</v>
      </c>
      <c r="M257" s="7">
        <f t="shared" si="17"/>
        <v>6.683142369698417</v>
      </c>
    </row>
    <row r="258" spans="1:13" s="6" customFormat="1" ht="31.5">
      <c r="A258" s="88">
        <v>943</v>
      </c>
      <c r="B258" s="92" t="s">
        <v>116</v>
      </c>
      <c r="C258" s="48" t="s">
        <v>19</v>
      </c>
      <c r="D258" s="49" t="s">
        <v>20</v>
      </c>
      <c r="E258" s="31">
        <v>1771</v>
      </c>
      <c r="F258" s="7"/>
      <c r="G258" s="7"/>
      <c r="H258" s="31">
        <v>8203.9</v>
      </c>
      <c r="I258" s="31">
        <f t="shared" si="13"/>
        <v>8203.9</v>
      </c>
      <c r="J258" s="31"/>
      <c r="K258" s="31"/>
      <c r="L258" s="31">
        <f t="shared" si="16"/>
        <v>6432.9</v>
      </c>
      <c r="M258" s="31">
        <f t="shared" si="17"/>
        <v>463.23546019198193</v>
      </c>
    </row>
    <row r="259" spans="1:13" s="6" customFormat="1" ht="94.5">
      <c r="A259" s="90"/>
      <c r="B259" s="102"/>
      <c r="C259" s="46" t="s">
        <v>21</v>
      </c>
      <c r="D259" s="50" t="s">
        <v>22</v>
      </c>
      <c r="E259" s="31">
        <v>59.4</v>
      </c>
      <c r="F259" s="7"/>
      <c r="G259" s="7"/>
      <c r="H259" s="31">
        <v>6</v>
      </c>
      <c r="I259" s="31">
        <f t="shared" si="13"/>
        <v>6</v>
      </c>
      <c r="J259" s="31"/>
      <c r="K259" s="31"/>
      <c r="L259" s="31">
        <f t="shared" si="16"/>
        <v>-53.4</v>
      </c>
      <c r="M259" s="31">
        <f t="shared" si="17"/>
        <v>10.1010101010101</v>
      </c>
    </row>
    <row r="260" spans="1:13" s="6" customFormat="1" ht="15.75">
      <c r="A260" s="90"/>
      <c r="B260" s="102"/>
      <c r="C260" s="48" t="s">
        <v>27</v>
      </c>
      <c r="D260" s="8" t="s">
        <v>28</v>
      </c>
      <c r="E260" s="23">
        <f>SUM(E261:E262)</f>
        <v>0</v>
      </c>
      <c r="F260" s="23">
        <f>SUM(F261:F262)</f>
        <v>0</v>
      </c>
      <c r="G260" s="23">
        <f>SUM(G261:G262)</f>
        <v>0</v>
      </c>
      <c r="H260" s="23">
        <f>SUM(H261:H262)</f>
        <v>7113</v>
      </c>
      <c r="I260" s="23">
        <f t="shared" si="13"/>
        <v>7113</v>
      </c>
      <c r="J260" s="23"/>
      <c r="K260" s="23"/>
      <c r="L260" s="23">
        <f t="shared" si="16"/>
        <v>7113</v>
      </c>
      <c r="M260" s="23"/>
    </row>
    <row r="261" spans="1:13" s="6" customFormat="1" ht="63" hidden="1">
      <c r="A261" s="90"/>
      <c r="B261" s="102"/>
      <c r="C261" s="46" t="s">
        <v>29</v>
      </c>
      <c r="D261" s="51" t="s">
        <v>30</v>
      </c>
      <c r="E261" s="23"/>
      <c r="F261" s="23"/>
      <c r="G261" s="23"/>
      <c r="H261" s="23"/>
      <c r="I261" s="23">
        <f t="shared" si="13"/>
        <v>0</v>
      </c>
      <c r="J261" s="23"/>
      <c r="K261" s="23"/>
      <c r="L261" s="23">
        <f t="shared" si="16"/>
        <v>0</v>
      </c>
      <c r="M261" s="23" t="e">
        <f t="shared" si="17"/>
        <v>#DIV/0!</v>
      </c>
    </row>
    <row r="262" spans="1:13" s="6" customFormat="1" ht="47.25" hidden="1">
      <c r="A262" s="90"/>
      <c r="B262" s="102"/>
      <c r="C262" s="46" t="s">
        <v>31</v>
      </c>
      <c r="D262" s="47" t="s">
        <v>32</v>
      </c>
      <c r="E262" s="23"/>
      <c r="F262" s="23"/>
      <c r="G262" s="23"/>
      <c r="H262" s="23">
        <v>7113</v>
      </c>
      <c r="I262" s="23">
        <f t="shared" si="13"/>
        <v>7113</v>
      </c>
      <c r="J262" s="23"/>
      <c r="K262" s="23"/>
      <c r="L262" s="23">
        <f t="shared" si="16"/>
        <v>7113</v>
      </c>
      <c r="M262" s="23" t="e">
        <f t="shared" si="17"/>
        <v>#DIV/0!</v>
      </c>
    </row>
    <row r="263" spans="1:13" s="6" customFormat="1" ht="15.75">
      <c r="A263" s="90"/>
      <c r="B263" s="102"/>
      <c r="C263" s="48" t="s">
        <v>33</v>
      </c>
      <c r="D263" s="8" t="s">
        <v>34</v>
      </c>
      <c r="E263" s="31">
        <v>118.9</v>
      </c>
      <c r="F263" s="7"/>
      <c r="G263" s="7"/>
      <c r="H263" s="31">
        <v>5</v>
      </c>
      <c r="I263" s="31">
        <f aca="true" t="shared" si="18" ref="I263:I326">H263-G263</f>
        <v>5</v>
      </c>
      <c r="J263" s="31"/>
      <c r="K263" s="31"/>
      <c r="L263" s="31">
        <f aca="true" t="shared" si="19" ref="L263:L326">H263-E263</f>
        <v>-113.9</v>
      </c>
      <c r="M263" s="31">
        <f aca="true" t="shared" si="20" ref="M263:M326">H263/E263*100</f>
        <v>4.205214465937763</v>
      </c>
    </row>
    <row r="264" spans="1:13" s="6" customFormat="1" ht="15.75" hidden="1">
      <c r="A264" s="90"/>
      <c r="B264" s="102"/>
      <c r="C264" s="48" t="s">
        <v>35</v>
      </c>
      <c r="D264" s="8" t="s">
        <v>36</v>
      </c>
      <c r="E264" s="31"/>
      <c r="F264" s="7"/>
      <c r="G264" s="7"/>
      <c r="H264" s="31"/>
      <c r="I264" s="31">
        <f t="shared" si="18"/>
        <v>0</v>
      </c>
      <c r="J264" s="31" t="e">
        <f aca="true" t="shared" si="21" ref="J264:J326">H264/G264*100</f>
        <v>#DIV/0!</v>
      </c>
      <c r="K264" s="31" t="e">
        <f aca="true" t="shared" si="22" ref="K264:K326">H264/F264*100</f>
        <v>#DIV/0!</v>
      </c>
      <c r="L264" s="31">
        <f t="shared" si="19"/>
        <v>0</v>
      </c>
      <c r="M264" s="31" t="e">
        <f t="shared" si="20"/>
        <v>#DIV/0!</v>
      </c>
    </row>
    <row r="265" spans="1:13" s="6" customFormat="1" ht="15.75">
      <c r="A265" s="90"/>
      <c r="B265" s="102"/>
      <c r="C265" s="48" t="s">
        <v>38</v>
      </c>
      <c r="D265" s="8" t="s">
        <v>39</v>
      </c>
      <c r="E265" s="31">
        <v>53054.4</v>
      </c>
      <c r="F265" s="31"/>
      <c r="G265" s="31"/>
      <c r="H265" s="31"/>
      <c r="I265" s="31">
        <f t="shared" si="18"/>
        <v>0</v>
      </c>
      <c r="J265" s="31"/>
      <c r="K265" s="31"/>
      <c r="L265" s="31">
        <f t="shared" si="19"/>
        <v>-53054.4</v>
      </c>
      <c r="M265" s="31">
        <f t="shared" si="20"/>
        <v>0</v>
      </c>
    </row>
    <row r="266" spans="1:13" s="6" customFormat="1" ht="15.75">
      <c r="A266" s="90"/>
      <c r="B266" s="102"/>
      <c r="C266" s="48" t="s">
        <v>40</v>
      </c>
      <c r="D266" s="8" t="s">
        <v>90</v>
      </c>
      <c r="E266" s="31">
        <v>11.1</v>
      </c>
      <c r="F266" s="31"/>
      <c r="G266" s="31"/>
      <c r="H266" s="31"/>
      <c r="I266" s="31">
        <f t="shared" si="18"/>
        <v>0</v>
      </c>
      <c r="J266" s="31"/>
      <c r="K266" s="31"/>
      <c r="L266" s="31">
        <f t="shared" si="19"/>
        <v>-11.1</v>
      </c>
      <c r="M266" s="31">
        <f t="shared" si="20"/>
        <v>0</v>
      </c>
    </row>
    <row r="267" spans="1:13" s="6" customFormat="1" ht="15.75" hidden="1">
      <c r="A267" s="90"/>
      <c r="B267" s="102"/>
      <c r="C267" s="48" t="s">
        <v>58</v>
      </c>
      <c r="D267" s="47" t="s">
        <v>59</v>
      </c>
      <c r="E267" s="31"/>
      <c r="F267" s="31"/>
      <c r="G267" s="31"/>
      <c r="H267" s="31"/>
      <c r="I267" s="31">
        <f t="shared" si="18"/>
        <v>0</v>
      </c>
      <c r="J267" s="31"/>
      <c r="K267" s="31"/>
      <c r="L267" s="31">
        <f t="shared" si="19"/>
        <v>0</v>
      </c>
      <c r="M267" s="31" t="e">
        <f t="shared" si="20"/>
        <v>#DIV/0!</v>
      </c>
    </row>
    <row r="268" spans="1:13" s="6" customFormat="1" ht="15.75">
      <c r="A268" s="90"/>
      <c r="B268" s="102"/>
      <c r="C268" s="48" t="s">
        <v>42</v>
      </c>
      <c r="D268" s="8" t="s">
        <v>37</v>
      </c>
      <c r="E268" s="31">
        <v>-1275.3</v>
      </c>
      <c r="F268" s="31"/>
      <c r="G268" s="31"/>
      <c r="H268" s="31">
        <v>-235.9</v>
      </c>
      <c r="I268" s="31">
        <f t="shared" si="18"/>
        <v>-235.9</v>
      </c>
      <c r="J268" s="31"/>
      <c r="K268" s="31"/>
      <c r="L268" s="31">
        <f t="shared" si="19"/>
        <v>1039.3999999999999</v>
      </c>
      <c r="M268" s="31">
        <f t="shared" si="20"/>
        <v>18.497608405865286</v>
      </c>
    </row>
    <row r="269" spans="1:13" s="6" customFormat="1" ht="31.5">
      <c r="A269" s="90"/>
      <c r="B269" s="102"/>
      <c r="C269" s="53"/>
      <c r="D269" s="10" t="s">
        <v>47</v>
      </c>
      <c r="E269" s="7">
        <f>E270-E268</f>
        <v>55014.8</v>
      </c>
      <c r="F269" s="7">
        <f>F270-F268</f>
        <v>0</v>
      </c>
      <c r="G269" s="7">
        <f>G270-G268</f>
        <v>0</v>
      </c>
      <c r="H269" s="7">
        <f>H270-H268</f>
        <v>15327.9</v>
      </c>
      <c r="I269" s="7">
        <f t="shared" si="18"/>
        <v>15327.9</v>
      </c>
      <c r="J269" s="7"/>
      <c r="K269" s="7"/>
      <c r="L269" s="7">
        <f t="shared" si="19"/>
        <v>-39686.9</v>
      </c>
      <c r="M269" s="7">
        <f t="shared" si="20"/>
        <v>27.861411838268975</v>
      </c>
    </row>
    <row r="270" spans="1:13" s="6" customFormat="1" ht="15.75">
      <c r="A270" s="91"/>
      <c r="B270" s="103"/>
      <c r="C270" s="52"/>
      <c r="D270" s="10" t="s">
        <v>66</v>
      </c>
      <c r="E270" s="7">
        <f>SUM(E258:E260,E263:E268)</f>
        <v>53739.5</v>
      </c>
      <c r="F270" s="7">
        <f>SUM(F258:F260,F263:F268)</f>
        <v>0</v>
      </c>
      <c r="G270" s="7">
        <f>SUM(G258:G260,G263:G268)</f>
        <v>0</v>
      </c>
      <c r="H270" s="7">
        <f>SUM(H258:H260,H263:H268)</f>
        <v>15092</v>
      </c>
      <c r="I270" s="7">
        <f t="shared" si="18"/>
        <v>15092</v>
      </c>
      <c r="J270" s="7"/>
      <c r="K270" s="7"/>
      <c r="L270" s="7">
        <f t="shared" si="19"/>
        <v>-38647.5</v>
      </c>
      <c r="M270" s="7">
        <f t="shared" si="20"/>
        <v>28.083625638496823</v>
      </c>
    </row>
    <row r="271" spans="1:13" ht="31.5">
      <c r="A271" s="88" t="s">
        <v>117</v>
      </c>
      <c r="B271" s="92" t="s">
        <v>118</v>
      </c>
      <c r="C271" s="48" t="s">
        <v>19</v>
      </c>
      <c r="D271" s="49" t="s">
        <v>20</v>
      </c>
      <c r="E271" s="23">
        <v>1698.1</v>
      </c>
      <c r="F271" s="23"/>
      <c r="G271" s="23"/>
      <c r="H271" s="23">
        <v>623.6</v>
      </c>
      <c r="I271" s="23">
        <f t="shared" si="18"/>
        <v>623.6</v>
      </c>
      <c r="J271" s="23"/>
      <c r="K271" s="23"/>
      <c r="L271" s="23">
        <f t="shared" si="19"/>
        <v>-1074.5</v>
      </c>
      <c r="M271" s="23">
        <f t="shared" si="20"/>
        <v>36.72339673753019</v>
      </c>
    </row>
    <row r="272" spans="1:13" ht="15.75">
      <c r="A272" s="89"/>
      <c r="B272" s="93"/>
      <c r="C272" s="48" t="s">
        <v>27</v>
      </c>
      <c r="D272" s="8" t="s">
        <v>28</v>
      </c>
      <c r="E272" s="23">
        <f>SUM(E273:E274)</f>
        <v>310.3</v>
      </c>
      <c r="F272" s="23">
        <f>SUM(F273:F274)</f>
        <v>0</v>
      </c>
      <c r="G272" s="23">
        <f>SUM(G273:G274)</f>
        <v>0</v>
      </c>
      <c r="H272" s="23">
        <f>SUM(H273:H274)</f>
        <v>2065.1</v>
      </c>
      <c r="I272" s="23">
        <f t="shared" si="18"/>
        <v>2065.1</v>
      </c>
      <c r="J272" s="23"/>
      <c r="K272" s="23"/>
      <c r="L272" s="23">
        <f t="shared" si="19"/>
        <v>1754.8</v>
      </c>
      <c r="M272" s="23">
        <f t="shared" si="20"/>
        <v>665.5172413793103</v>
      </c>
    </row>
    <row r="273" spans="1:13" ht="31.5" hidden="1">
      <c r="A273" s="89"/>
      <c r="B273" s="93"/>
      <c r="C273" s="46" t="s">
        <v>51</v>
      </c>
      <c r="D273" s="47" t="s">
        <v>52</v>
      </c>
      <c r="E273" s="23"/>
      <c r="F273" s="23"/>
      <c r="G273" s="23"/>
      <c r="H273" s="23"/>
      <c r="I273" s="23">
        <f t="shared" si="18"/>
        <v>0</v>
      </c>
      <c r="J273" s="23"/>
      <c r="K273" s="23"/>
      <c r="L273" s="23">
        <f t="shared" si="19"/>
        <v>0</v>
      </c>
      <c r="M273" s="23" t="e">
        <f t="shared" si="20"/>
        <v>#DIV/0!</v>
      </c>
    </row>
    <row r="274" spans="1:13" ht="47.25" hidden="1">
      <c r="A274" s="89"/>
      <c r="B274" s="93"/>
      <c r="C274" s="46" t="s">
        <v>31</v>
      </c>
      <c r="D274" s="47" t="s">
        <v>32</v>
      </c>
      <c r="E274" s="23">
        <v>310.3</v>
      </c>
      <c r="F274" s="23">
        <f>2050.9-2050.9</f>
        <v>0</v>
      </c>
      <c r="G274" s="23"/>
      <c r="H274" s="23">
        <v>2065.1</v>
      </c>
      <c r="I274" s="23">
        <f t="shared" si="18"/>
        <v>2065.1</v>
      </c>
      <c r="J274" s="23"/>
      <c r="K274" s="23"/>
      <c r="L274" s="23">
        <f t="shared" si="19"/>
        <v>1754.8</v>
      </c>
      <c r="M274" s="23">
        <f t="shared" si="20"/>
        <v>665.5172413793103</v>
      </c>
    </row>
    <row r="275" spans="1:13" ht="15.75" hidden="1">
      <c r="A275" s="89"/>
      <c r="B275" s="93"/>
      <c r="C275" s="48" t="s">
        <v>33</v>
      </c>
      <c r="D275" s="8" t="s">
        <v>34</v>
      </c>
      <c r="E275" s="23"/>
      <c r="F275" s="23"/>
      <c r="G275" s="23"/>
      <c r="H275" s="23"/>
      <c r="I275" s="23">
        <f t="shared" si="18"/>
        <v>0</v>
      </c>
      <c r="J275" s="23"/>
      <c r="K275" s="23"/>
      <c r="L275" s="23">
        <f t="shared" si="19"/>
        <v>0</v>
      </c>
      <c r="M275" s="23" t="e">
        <f t="shared" si="20"/>
        <v>#DIV/0!</v>
      </c>
    </row>
    <row r="276" spans="1:13" ht="15.75">
      <c r="A276" s="89"/>
      <c r="B276" s="93"/>
      <c r="C276" s="48" t="s">
        <v>35</v>
      </c>
      <c r="D276" s="8" t="s">
        <v>36</v>
      </c>
      <c r="E276" s="23"/>
      <c r="F276" s="23"/>
      <c r="G276" s="23"/>
      <c r="H276" s="23">
        <v>11.4</v>
      </c>
      <c r="I276" s="23">
        <f t="shared" si="18"/>
        <v>11.4</v>
      </c>
      <c r="J276" s="23"/>
      <c r="K276" s="23"/>
      <c r="L276" s="23">
        <f t="shared" si="19"/>
        <v>11.4</v>
      </c>
      <c r="M276" s="23"/>
    </row>
    <row r="277" spans="1:13" ht="15.75">
      <c r="A277" s="89"/>
      <c r="B277" s="93"/>
      <c r="C277" s="48" t="s">
        <v>38</v>
      </c>
      <c r="D277" s="8" t="s">
        <v>119</v>
      </c>
      <c r="E277" s="23">
        <v>432518.5</v>
      </c>
      <c r="F277" s="23">
        <v>1047469.3</v>
      </c>
      <c r="G277" s="23">
        <v>928389.3</v>
      </c>
      <c r="H277" s="23">
        <v>778580.5</v>
      </c>
      <c r="I277" s="23">
        <f t="shared" si="18"/>
        <v>-149808.80000000005</v>
      </c>
      <c r="J277" s="23">
        <f t="shared" si="21"/>
        <v>83.86357964272099</v>
      </c>
      <c r="K277" s="23">
        <f t="shared" si="22"/>
        <v>74.32967247822918</v>
      </c>
      <c r="L277" s="23">
        <f t="shared" si="19"/>
        <v>346062</v>
      </c>
      <c r="M277" s="23">
        <f t="shared" si="20"/>
        <v>180.0109128280062</v>
      </c>
    </row>
    <row r="278" spans="1:13" ht="15.75">
      <c r="A278" s="89"/>
      <c r="B278" s="93"/>
      <c r="C278" s="48" t="s">
        <v>40</v>
      </c>
      <c r="D278" s="8" t="s">
        <v>90</v>
      </c>
      <c r="E278" s="23">
        <v>11.1</v>
      </c>
      <c r="F278" s="23"/>
      <c r="G278" s="23"/>
      <c r="H278" s="23"/>
      <c r="I278" s="23">
        <f t="shared" si="18"/>
        <v>0</v>
      </c>
      <c r="J278" s="23"/>
      <c r="K278" s="23"/>
      <c r="L278" s="23">
        <f t="shared" si="19"/>
        <v>-11.1</v>
      </c>
      <c r="M278" s="23">
        <f t="shared" si="20"/>
        <v>0</v>
      </c>
    </row>
    <row r="279" spans="1:13" ht="15.75">
      <c r="A279" s="89"/>
      <c r="B279" s="93"/>
      <c r="C279" s="48" t="s">
        <v>42</v>
      </c>
      <c r="D279" s="8" t="s">
        <v>37</v>
      </c>
      <c r="E279" s="23">
        <v>-1542.3</v>
      </c>
      <c r="F279" s="23"/>
      <c r="G279" s="23"/>
      <c r="H279" s="23">
        <v>-6364.2</v>
      </c>
      <c r="I279" s="23">
        <f t="shared" si="18"/>
        <v>-6364.2</v>
      </c>
      <c r="J279" s="23"/>
      <c r="K279" s="23"/>
      <c r="L279" s="23">
        <f t="shared" si="19"/>
        <v>-4821.9</v>
      </c>
      <c r="M279" s="23">
        <f t="shared" si="20"/>
        <v>412.6434545808208</v>
      </c>
    </row>
    <row r="280" spans="1:13" s="6" customFormat="1" ht="31.5">
      <c r="A280" s="89"/>
      <c r="B280" s="93"/>
      <c r="C280" s="53"/>
      <c r="D280" s="10" t="s">
        <v>47</v>
      </c>
      <c r="E280" s="5">
        <f>E281-E279</f>
        <v>434538</v>
      </c>
      <c r="F280" s="5">
        <f>F281-F279</f>
        <v>1047469.3</v>
      </c>
      <c r="G280" s="5">
        <f>G281-G279</f>
        <v>928389.3</v>
      </c>
      <c r="H280" s="5">
        <f>H281-H279</f>
        <v>781280.6</v>
      </c>
      <c r="I280" s="5">
        <f t="shared" si="18"/>
        <v>-147108.70000000007</v>
      </c>
      <c r="J280" s="5">
        <f t="shared" si="21"/>
        <v>84.15441668705142</v>
      </c>
      <c r="K280" s="5">
        <f t="shared" si="22"/>
        <v>74.58744614281296</v>
      </c>
      <c r="L280" s="5">
        <f t="shared" si="19"/>
        <v>346742.6</v>
      </c>
      <c r="M280" s="5">
        <f t="shared" si="20"/>
        <v>179.79569105578798</v>
      </c>
    </row>
    <row r="281" spans="1:13" s="6" customFormat="1" ht="15.75">
      <c r="A281" s="99"/>
      <c r="B281" s="100"/>
      <c r="C281" s="53"/>
      <c r="D281" s="10" t="s">
        <v>66</v>
      </c>
      <c r="E281" s="5">
        <f>SUM(E271:E272,E275:E279)</f>
        <v>432995.7</v>
      </c>
      <c r="F281" s="5">
        <f>SUM(F271:F272,F275:F279)</f>
        <v>1047469.3</v>
      </c>
      <c r="G281" s="5">
        <f>SUM(G271:G272,G275:G279)</f>
        <v>928389.3</v>
      </c>
      <c r="H281" s="5">
        <f>SUM(H271:H272,H275:H279)</f>
        <v>774916.4</v>
      </c>
      <c r="I281" s="5">
        <f t="shared" si="18"/>
        <v>-153472.90000000002</v>
      </c>
      <c r="J281" s="5">
        <f t="shared" si="21"/>
        <v>83.46890684759076</v>
      </c>
      <c r="K281" s="5">
        <f t="shared" si="22"/>
        <v>73.97986747678428</v>
      </c>
      <c r="L281" s="5">
        <f t="shared" si="19"/>
        <v>341920.7</v>
      </c>
      <c r="M281" s="5">
        <f t="shared" si="20"/>
        <v>178.9663038224167</v>
      </c>
    </row>
    <row r="282" spans="1:13" s="6" customFormat="1" ht="31.5">
      <c r="A282" s="88" t="s">
        <v>120</v>
      </c>
      <c r="B282" s="92" t="s">
        <v>121</v>
      </c>
      <c r="C282" s="48" t="s">
        <v>19</v>
      </c>
      <c r="D282" s="49" t="s">
        <v>20</v>
      </c>
      <c r="E282" s="23">
        <v>14005.3</v>
      </c>
      <c r="F282" s="23"/>
      <c r="G282" s="23"/>
      <c r="H282" s="23">
        <v>499.9</v>
      </c>
      <c r="I282" s="23">
        <f t="shared" si="18"/>
        <v>499.9</v>
      </c>
      <c r="J282" s="23"/>
      <c r="K282" s="23"/>
      <c r="L282" s="23">
        <f t="shared" si="19"/>
        <v>-13505.4</v>
      </c>
      <c r="M282" s="23">
        <f t="shared" si="20"/>
        <v>3.5693630268541194</v>
      </c>
    </row>
    <row r="283" spans="1:13" s="6" customFormat="1" ht="15.75">
      <c r="A283" s="89"/>
      <c r="B283" s="93"/>
      <c r="C283" s="48" t="s">
        <v>33</v>
      </c>
      <c r="D283" s="8" t="s">
        <v>34</v>
      </c>
      <c r="E283" s="23">
        <v>-833.9</v>
      </c>
      <c r="F283" s="23"/>
      <c r="G283" s="23"/>
      <c r="H283" s="23">
        <v>-415.3</v>
      </c>
      <c r="I283" s="23">
        <f t="shared" si="18"/>
        <v>-415.3</v>
      </c>
      <c r="J283" s="23"/>
      <c r="K283" s="23"/>
      <c r="L283" s="23">
        <f t="shared" si="19"/>
        <v>418.59999999999997</v>
      </c>
      <c r="M283" s="23">
        <f t="shared" si="20"/>
        <v>49.80213454850701</v>
      </c>
    </row>
    <row r="284" spans="1:13" s="6" customFormat="1" ht="78.75" customHeight="1">
      <c r="A284" s="90"/>
      <c r="B284" s="94"/>
      <c r="C284" s="48" t="s">
        <v>35</v>
      </c>
      <c r="D284" s="8" t="s">
        <v>122</v>
      </c>
      <c r="E284" s="23">
        <v>116911.9</v>
      </c>
      <c r="F284" s="23">
        <v>136506.4</v>
      </c>
      <c r="G284" s="23">
        <v>124697.9</v>
      </c>
      <c r="H284" s="23">
        <v>16251.8</v>
      </c>
      <c r="I284" s="23">
        <f t="shared" si="18"/>
        <v>-108446.09999999999</v>
      </c>
      <c r="J284" s="23">
        <f t="shared" si="21"/>
        <v>13.032938004569445</v>
      </c>
      <c r="K284" s="23">
        <f t="shared" si="22"/>
        <v>11.905522378437935</v>
      </c>
      <c r="L284" s="23">
        <f t="shared" si="19"/>
        <v>-100660.09999999999</v>
      </c>
      <c r="M284" s="23">
        <f t="shared" si="20"/>
        <v>13.900894605254042</v>
      </c>
    </row>
    <row r="285" spans="1:13" s="6" customFormat="1" ht="15.75">
      <c r="A285" s="90"/>
      <c r="B285" s="94"/>
      <c r="C285" s="48" t="s">
        <v>40</v>
      </c>
      <c r="D285" s="8" t="s">
        <v>90</v>
      </c>
      <c r="E285" s="23">
        <v>23.5</v>
      </c>
      <c r="F285" s="23">
        <v>26.6</v>
      </c>
      <c r="G285" s="23">
        <v>26.3</v>
      </c>
      <c r="H285" s="23">
        <v>25.7</v>
      </c>
      <c r="I285" s="23">
        <f t="shared" si="18"/>
        <v>-0.6000000000000014</v>
      </c>
      <c r="J285" s="23">
        <f t="shared" si="21"/>
        <v>97.71863117870721</v>
      </c>
      <c r="K285" s="23">
        <f t="shared" si="22"/>
        <v>96.61654135338345</v>
      </c>
      <c r="L285" s="23">
        <f t="shared" si="19"/>
        <v>2.1999999999999993</v>
      </c>
      <c r="M285" s="23">
        <f t="shared" si="20"/>
        <v>109.36170212765957</v>
      </c>
    </row>
    <row r="286" spans="1:13" s="6" customFormat="1" ht="15.75">
      <c r="A286" s="90"/>
      <c r="B286" s="94"/>
      <c r="C286" s="48" t="s">
        <v>58</v>
      </c>
      <c r="D286" s="47" t="s">
        <v>59</v>
      </c>
      <c r="E286" s="23">
        <v>49766.8</v>
      </c>
      <c r="F286" s="23">
        <v>34813.8</v>
      </c>
      <c r="G286" s="23">
        <v>29234.4</v>
      </c>
      <c r="H286" s="23">
        <v>34813.8</v>
      </c>
      <c r="I286" s="23">
        <f t="shared" si="18"/>
        <v>5579.4000000000015</v>
      </c>
      <c r="J286" s="23">
        <f t="shared" si="21"/>
        <v>119.08505048846565</v>
      </c>
      <c r="K286" s="23">
        <f t="shared" si="22"/>
        <v>100</v>
      </c>
      <c r="L286" s="23">
        <f t="shared" si="19"/>
        <v>-14953</v>
      </c>
      <c r="M286" s="23">
        <f t="shared" si="20"/>
        <v>69.95386482554635</v>
      </c>
    </row>
    <row r="287" spans="1:13" s="6" customFormat="1" ht="15.75">
      <c r="A287" s="90"/>
      <c r="B287" s="94"/>
      <c r="C287" s="48" t="s">
        <v>42</v>
      </c>
      <c r="D287" s="8" t="s">
        <v>37</v>
      </c>
      <c r="E287" s="23">
        <v>-591.6</v>
      </c>
      <c r="F287" s="23"/>
      <c r="G287" s="23"/>
      <c r="H287" s="23">
        <v>-14824.4</v>
      </c>
      <c r="I287" s="23">
        <f t="shared" si="18"/>
        <v>-14824.4</v>
      </c>
      <c r="J287" s="23"/>
      <c r="K287" s="23"/>
      <c r="L287" s="23">
        <f t="shared" si="19"/>
        <v>-14232.8</v>
      </c>
      <c r="M287" s="23">
        <f t="shared" si="20"/>
        <v>2505.814739688979</v>
      </c>
    </row>
    <row r="288" spans="1:13" s="6" customFormat="1" ht="15.75">
      <c r="A288" s="90"/>
      <c r="B288" s="94"/>
      <c r="C288" s="53"/>
      <c r="D288" s="10" t="s">
        <v>43</v>
      </c>
      <c r="E288" s="5">
        <f>SUM(E282:E287)</f>
        <v>179281.99999999997</v>
      </c>
      <c r="F288" s="5">
        <f>SUM(F282:F287)</f>
        <v>171346.8</v>
      </c>
      <c r="G288" s="5">
        <f>SUM(G282:G287)</f>
        <v>153958.6</v>
      </c>
      <c r="H288" s="5">
        <f>SUM(H282:H287)</f>
        <v>36351.5</v>
      </c>
      <c r="I288" s="5">
        <f t="shared" si="18"/>
        <v>-117607.1</v>
      </c>
      <c r="J288" s="5">
        <f t="shared" si="21"/>
        <v>23.6112175610846</v>
      </c>
      <c r="K288" s="5">
        <f t="shared" si="22"/>
        <v>21.215161298606102</v>
      </c>
      <c r="L288" s="5">
        <f t="shared" si="19"/>
        <v>-142930.49999999997</v>
      </c>
      <c r="M288" s="5">
        <f t="shared" si="20"/>
        <v>20.276157115605585</v>
      </c>
    </row>
    <row r="289" spans="1:13" ht="15.75">
      <c r="A289" s="90"/>
      <c r="B289" s="94"/>
      <c r="C289" s="48" t="s">
        <v>123</v>
      </c>
      <c r="D289" s="8" t="s">
        <v>124</v>
      </c>
      <c r="E289" s="23">
        <v>501648.1</v>
      </c>
      <c r="F289" s="23">
        <f>198120.2+703953.2</f>
        <v>902073.3999999999</v>
      </c>
      <c r="G289" s="23">
        <v>768573</v>
      </c>
      <c r="H289" s="23">
        <v>624913.3</v>
      </c>
      <c r="I289" s="23">
        <f t="shared" si="18"/>
        <v>-143659.69999999995</v>
      </c>
      <c r="J289" s="23">
        <f t="shared" si="21"/>
        <v>81.30825568944005</v>
      </c>
      <c r="K289" s="23">
        <f t="shared" si="22"/>
        <v>69.27521640700192</v>
      </c>
      <c r="L289" s="23">
        <f t="shared" si="19"/>
        <v>123265.20000000007</v>
      </c>
      <c r="M289" s="23">
        <f t="shared" si="20"/>
        <v>124.57204562321678</v>
      </c>
    </row>
    <row r="290" spans="1:13" ht="15.75">
      <c r="A290" s="90"/>
      <c r="B290" s="94"/>
      <c r="C290" s="48" t="s">
        <v>125</v>
      </c>
      <c r="D290" s="8" t="s">
        <v>126</v>
      </c>
      <c r="E290" s="23">
        <v>166146.4</v>
      </c>
      <c r="F290" s="23">
        <v>187783.8</v>
      </c>
      <c r="G290" s="23">
        <v>173848.3</v>
      </c>
      <c r="H290" s="23">
        <v>192088.7</v>
      </c>
      <c r="I290" s="23">
        <f t="shared" si="18"/>
        <v>18240.400000000023</v>
      </c>
      <c r="J290" s="23">
        <f t="shared" si="21"/>
        <v>110.49213595991449</v>
      </c>
      <c r="K290" s="23">
        <f t="shared" si="22"/>
        <v>102.29247677382183</v>
      </c>
      <c r="L290" s="23">
        <f t="shared" si="19"/>
        <v>25942.300000000017</v>
      </c>
      <c r="M290" s="23">
        <f t="shared" si="20"/>
        <v>115.61412104023923</v>
      </c>
    </row>
    <row r="291" spans="1:13" ht="15.75">
      <c r="A291" s="90"/>
      <c r="B291" s="94"/>
      <c r="C291" s="48" t="s">
        <v>27</v>
      </c>
      <c r="D291" s="8" t="s">
        <v>28</v>
      </c>
      <c r="E291" s="23">
        <f>E292+E293</f>
        <v>63126.9</v>
      </c>
      <c r="F291" s="23">
        <f>F292+F293</f>
        <v>80770.8</v>
      </c>
      <c r="G291" s="23">
        <f>G292+G293</f>
        <v>70888.7</v>
      </c>
      <c r="H291" s="23">
        <f>H292+H293</f>
        <v>59386.399999999994</v>
      </c>
      <c r="I291" s="23">
        <f t="shared" si="18"/>
        <v>-11502.300000000003</v>
      </c>
      <c r="J291" s="23">
        <f t="shared" si="21"/>
        <v>83.77414171793247</v>
      </c>
      <c r="K291" s="23">
        <f t="shared" si="22"/>
        <v>73.5245905698594</v>
      </c>
      <c r="L291" s="23">
        <f t="shared" si="19"/>
        <v>-3740.5000000000073</v>
      </c>
      <c r="M291" s="23">
        <f t="shared" si="20"/>
        <v>94.07463379320066</v>
      </c>
    </row>
    <row r="292" spans="1:13" s="6" customFormat="1" ht="31.5" hidden="1">
      <c r="A292" s="90"/>
      <c r="B292" s="94"/>
      <c r="C292" s="46" t="s">
        <v>127</v>
      </c>
      <c r="D292" s="47" t="s">
        <v>128</v>
      </c>
      <c r="E292" s="23">
        <v>63018.1</v>
      </c>
      <c r="F292" s="23">
        <v>80638.8</v>
      </c>
      <c r="G292" s="23">
        <v>70767.7</v>
      </c>
      <c r="H292" s="23">
        <v>59138.2</v>
      </c>
      <c r="I292" s="23">
        <f t="shared" si="18"/>
        <v>-11629.5</v>
      </c>
      <c r="J292" s="23">
        <f t="shared" si="21"/>
        <v>83.56665540917678</v>
      </c>
      <c r="K292" s="23">
        <f t="shared" si="22"/>
        <v>73.3371528346156</v>
      </c>
      <c r="L292" s="23">
        <f t="shared" si="19"/>
        <v>-3879.9000000000015</v>
      </c>
      <c r="M292" s="23">
        <f t="shared" si="20"/>
        <v>93.84319743057947</v>
      </c>
    </row>
    <row r="293" spans="1:13" s="6" customFormat="1" ht="47.25" hidden="1">
      <c r="A293" s="90"/>
      <c r="B293" s="94"/>
      <c r="C293" s="46" t="s">
        <v>31</v>
      </c>
      <c r="D293" s="47" t="s">
        <v>32</v>
      </c>
      <c r="E293" s="23">
        <v>108.8</v>
      </c>
      <c r="F293" s="23">
        <v>132</v>
      </c>
      <c r="G293" s="23">
        <v>121</v>
      </c>
      <c r="H293" s="23">
        <v>248.2</v>
      </c>
      <c r="I293" s="23">
        <f t="shared" si="18"/>
        <v>127.19999999999999</v>
      </c>
      <c r="J293" s="23">
        <f t="shared" si="21"/>
        <v>205.12396694214874</v>
      </c>
      <c r="K293" s="23">
        <f t="shared" si="22"/>
        <v>188.030303030303</v>
      </c>
      <c r="L293" s="23">
        <f t="shared" si="19"/>
        <v>139.39999999999998</v>
      </c>
      <c r="M293" s="23">
        <f t="shared" si="20"/>
        <v>228.125</v>
      </c>
    </row>
    <row r="294" spans="1:13" s="6" customFormat="1" ht="15.75">
      <c r="A294" s="90"/>
      <c r="B294" s="94"/>
      <c r="C294" s="53"/>
      <c r="D294" s="10" t="s">
        <v>46</v>
      </c>
      <c r="E294" s="5">
        <f>SUM(E289:E291)</f>
        <v>730921.4</v>
      </c>
      <c r="F294" s="5">
        <f>SUM(F289:F291)</f>
        <v>1170628</v>
      </c>
      <c r="G294" s="5">
        <f>SUM(G289:G291)</f>
        <v>1013310</v>
      </c>
      <c r="H294" s="5">
        <f>SUM(H289:H291)</f>
        <v>876388.4</v>
      </c>
      <c r="I294" s="5">
        <f t="shared" si="18"/>
        <v>-136921.59999999998</v>
      </c>
      <c r="J294" s="5">
        <f t="shared" si="21"/>
        <v>86.48768886125667</v>
      </c>
      <c r="K294" s="5">
        <f t="shared" si="22"/>
        <v>74.86480760754057</v>
      </c>
      <c r="L294" s="5">
        <f t="shared" si="19"/>
        <v>145467</v>
      </c>
      <c r="M294" s="5">
        <f t="shared" si="20"/>
        <v>119.90186632926606</v>
      </c>
    </row>
    <row r="295" spans="1:13" s="6" customFormat="1" ht="31.5">
      <c r="A295" s="90"/>
      <c r="B295" s="94"/>
      <c r="C295" s="53"/>
      <c r="D295" s="10" t="s">
        <v>47</v>
      </c>
      <c r="E295" s="5">
        <f>E296-E287</f>
        <v>910795</v>
      </c>
      <c r="F295" s="5">
        <f>F296-F287</f>
        <v>1341974.8</v>
      </c>
      <c r="G295" s="5">
        <f>G296-G287</f>
        <v>1167268.6</v>
      </c>
      <c r="H295" s="5">
        <f>H296-H287</f>
        <v>927564.3</v>
      </c>
      <c r="I295" s="5">
        <f t="shared" si="18"/>
        <v>-239704.30000000005</v>
      </c>
      <c r="J295" s="5">
        <f t="shared" si="21"/>
        <v>79.46451228106368</v>
      </c>
      <c r="K295" s="5">
        <f t="shared" si="22"/>
        <v>69.11935306087716</v>
      </c>
      <c r="L295" s="5">
        <f t="shared" si="19"/>
        <v>16769.300000000047</v>
      </c>
      <c r="M295" s="5">
        <f t="shared" si="20"/>
        <v>101.84117172360412</v>
      </c>
    </row>
    <row r="296" spans="1:13" s="6" customFormat="1" ht="15.75">
      <c r="A296" s="91"/>
      <c r="B296" s="95"/>
      <c r="C296" s="53"/>
      <c r="D296" s="10" t="s">
        <v>66</v>
      </c>
      <c r="E296" s="5">
        <f>E288+E294</f>
        <v>910203.4</v>
      </c>
      <c r="F296" s="5">
        <f>F288+F294</f>
        <v>1341974.8</v>
      </c>
      <c r="G296" s="5">
        <f>G288+G294</f>
        <v>1167268.6</v>
      </c>
      <c r="H296" s="5">
        <f>H288+H294</f>
        <v>912739.9</v>
      </c>
      <c r="I296" s="5">
        <f t="shared" si="18"/>
        <v>-254528.70000000007</v>
      </c>
      <c r="J296" s="5">
        <f t="shared" si="21"/>
        <v>78.19450467527354</v>
      </c>
      <c r="K296" s="5">
        <f t="shared" si="22"/>
        <v>68.01468254098363</v>
      </c>
      <c r="L296" s="5">
        <f t="shared" si="19"/>
        <v>2536.5</v>
      </c>
      <c r="M296" s="5">
        <f t="shared" si="20"/>
        <v>100.27867397550921</v>
      </c>
    </row>
    <row r="297" spans="1:13" s="6" customFormat="1" ht="31.5">
      <c r="A297" s="88" t="s">
        <v>129</v>
      </c>
      <c r="B297" s="92" t="s">
        <v>130</v>
      </c>
      <c r="C297" s="48" t="s">
        <v>19</v>
      </c>
      <c r="D297" s="49" t="s">
        <v>20</v>
      </c>
      <c r="E297" s="23">
        <v>15.3</v>
      </c>
      <c r="F297" s="5"/>
      <c r="G297" s="5"/>
      <c r="H297" s="23"/>
      <c r="I297" s="23">
        <f t="shared" si="18"/>
        <v>0</v>
      </c>
      <c r="J297" s="23"/>
      <c r="K297" s="23"/>
      <c r="L297" s="23">
        <f t="shared" si="19"/>
        <v>-15.3</v>
      </c>
      <c r="M297" s="23">
        <f t="shared" si="20"/>
        <v>0</v>
      </c>
    </row>
    <row r="298" spans="1:13" s="6" customFormat="1" ht="15.75">
      <c r="A298" s="89"/>
      <c r="B298" s="93"/>
      <c r="C298" s="48" t="s">
        <v>33</v>
      </c>
      <c r="D298" s="8" t="s">
        <v>34</v>
      </c>
      <c r="E298" s="23"/>
      <c r="F298" s="5"/>
      <c r="G298" s="5"/>
      <c r="H298" s="23"/>
      <c r="I298" s="23">
        <f t="shared" si="18"/>
        <v>0</v>
      </c>
      <c r="J298" s="23"/>
      <c r="K298" s="23"/>
      <c r="L298" s="23">
        <f t="shared" si="19"/>
        <v>0</v>
      </c>
      <c r="M298" s="23"/>
    </row>
    <row r="299" spans="1:13" s="6" customFormat="1" ht="15.75">
      <c r="A299" s="89"/>
      <c r="B299" s="93"/>
      <c r="C299" s="48" t="s">
        <v>58</v>
      </c>
      <c r="D299" s="47" t="s">
        <v>59</v>
      </c>
      <c r="E299" s="23">
        <v>2866.4</v>
      </c>
      <c r="F299" s="23">
        <v>11605.2</v>
      </c>
      <c r="G299" s="23">
        <v>5267.9</v>
      </c>
      <c r="H299" s="23">
        <v>6762.3</v>
      </c>
      <c r="I299" s="23">
        <f t="shared" si="18"/>
        <v>1494.4000000000005</v>
      </c>
      <c r="J299" s="23">
        <f t="shared" si="21"/>
        <v>128.36804039560357</v>
      </c>
      <c r="K299" s="23">
        <f t="shared" si="22"/>
        <v>58.26956881397993</v>
      </c>
      <c r="L299" s="23">
        <f t="shared" si="19"/>
        <v>3895.9</v>
      </c>
      <c r="M299" s="23"/>
    </row>
    <row r="300" spans="1:13" s="6" customFormat="1" ht="15.75" hidden="1">
      <c r="A300" s="89"/>
      <c r="B300" s="93"/>
      <c r="C300" s="54" t="s">
        <v>42</v>
      </c>
      <c r="D300" s="8" t="s">
        <v>37</v>
      </c>
      <c r="E300" s="23"/>
      <c r="F300" s="23"/>
      <c r="G300" s="23"/>
      <c r="H300" s="23"/>
      <c r="I300" s="23">
        <f t="shared" si="18"/>
        <v>0</v>
      </c>
      <c r="J300" s="23" t="e">
        <f t="shared" si="21"/>
        <v>#DIV/0!</v>
      </c>
      <c r="K300" s="23" t="e">
        <f t="shared" si="22"/>
        <v>#DIV/0!</v>
      </c>
      <c r="L300" s="23">
        <f t="shared" si="19"/>
        <v>0</v>
      </c>
      <c r="M300" s="23" t="e">
        <f t="shared" si="20"/>
        <v>#DIV/0!</v>
      </c>
    </row>
    <row r="301" spans="1:13" s="6" customFormat="1" ht="15.75">
      <c r="A301" s="90"/>
      <c r="B301" s="94"/>
      <c r="C301" s="53"/>
      <c r="D301" s="10" t="s">
        <v>43</v>
      </c>
      <c r="E301" s="5">
        <f>SUM(E297:E300)</f>
        <v>2881.7000000000003</v>
      </c>
      <c r="F301" s="5">
        <f>SUM(F297:F300)</f>
        <v>11605.2</v>
      </c>
      <c r="G301" s="5">
        <f>SUM(G297:G300)</f>
        <v>5267.9</v>
      </c>
      <c r="H301" s="5">
        <f>SUM(H297:H300)</f>
        <v>6762.3</v>
      </c>
      <c r="I301" s="5">
        <f t="shared" si="18"/>
        <v>1494.4000000000005</v>
      </c>
      <c r="J301" s="5">
        <f t="shared" si="21"/>
        <v>128.36804039560357</v>
      </c>
      <c r="K301" s="5">
        <f t="shared" si="22"/>
        <v>58.26956881397993</v>
      </c>
      <c r="L301" s="5">
        <f t="shared" si="19"/>
        <v>3880.6</v>
      </c>
      <c r="M301" s="5">
        <f t="shared" si="20"/>
        <v>234.66356664468887</v>
      </c>
    </row>
    <row r="302" spans="1:13" ht="15.75">
      <c r="A302" s="90"/>
      <c r="B302" s="94"/>
      <c r="C302" s="48" t="s">
        <v>131</v>
      </c>
      <c r="D302" s="8" t="s">
        <v>132</v>
      </c>
      <c r="E302" s="23">
        <v>5530401.6</v>
      </c>
      <c r="F302" s="33">
        <f>153835.9+458.3+6490621.1+117011.9+6050.2+14629.9+268.8+49192.7</f>
        <v>6832068.800000001</v>
      </c>
      <c r="G302" s="23">
        <v>5900429.6</v>
      </c>
      <c r="H302" s="23">
        <v>6263898.5</v>
      </c>
      <c r="I302" s="23">
        <f t="shared" si="18"/>
        <v>363468.9000000004</v>
      </c>
      <c r="J302" s="23">
        <f t="shared" si="21"/>
        <v>106.16004129597616</v>
      </c>
      <c r="K302" s="23">
        <f t="shared" si="22"/>
        <v>91.68377373483123</v>
      </c>
      <c r="L302" s="23">
        <f t="shared" si="19"/>
        <v>733496.9000000004</v>
      </c>
      <c r="M302" s="23">
        <f t="shared" si="20"/>
        <v>113.26299522262543</v>
      </c>
    </row>
    <row r="303" spans="1:13" ht="15.75">
      <c r="A303" s="90"/>
      <c r="B303" s="94"/>
      <c r="C303" s="48" t="s">
        <v>209</v>
      </c>
      <c r="D303" s="8" t="s">
        <v>208</v>
      </c>
      <c r="E303" s="23">
        <v>430462.4</v>
      </c>
      <c r="F303" s="23">
        <v>483544</v>
      </c>
      <c r="G303" s="23">
        <v>474114.9</v>
      </c>
      <c r="H303" s="23">
        <v>479496.2</v>
      </c>
      <c r="I303" s="23">
        <f t="shared" si="18"/>
        <v>5381.299999999988</v>
      </c>
      <c r="J303" s="23">
        <f t="shared" si="21"/>
        <v>101.13502022400056</v>
      </c>
      <c r="K303" s="23">
        <f t="shared" si="22"/>
        <v>99.1628890028622</v>
      </c>
      <c r="L303" s="23">
        <f t="shared" si="19"/>
        <v>49033.79999999999</v>
      </c>
      <c r="M303" s="23">
        <f t="shared" si="20"/>
        <v>111.39096004668467</v>
      </c>
    </row>
    <row r="304" spans="1:13" ht="15.75">
      <c r="A304" s="90"/>
      <c r="B304" s="94"/>
      <c r="C304" s="48" t="s">
        <v>27</v>
      </c>
      <c r="D304" s="8" t="s">
        <v>28</v>
      </c>
      <c r="E304" s="23">
        <f>E305+E306+E307</f>
        <v>4436.1</v>
      </c>
      <c r="F304" s="23">
        <f>F305+F306+F307</f>
        <v>4346</v>
      </c>
      <c r="G304" s="23">
        <f>G305+G306+G307</f>
        <v>3985.2</v>
      </c>
      <c r="H304" s="23">
        <f>H305+H306+H307</f>
        <v>7241.5</v>
      </c>
      <c r="I304" s="23">
        <f t="shared" si="18"/>
        <v>3256.3</v>
      </c>
      <c r="J304" s="23">
        <f t="shared" si="21"/>
        <v>181.70982635752284</v>
      </c>
      <c r="K304" s="23">
        <f t="shared" si="22"/>
        <v>166.6244822825587</v>
      </c>
      <c r="L304" s="23">
        <f t="shared" si="19"/>
        <v>2805.3999999999996</v>
      </c>
      <c r="M304" s="23">
        <f t="shared" si="20"/>
        <v>163.24023353846846</v>
      </c>
    </row>
    <row r="305" spans="1:13" ht="78.75" hidden="1">
      <c r="A305" s="90"/>
      <c r="B305" s="94"/>
      <c r="C305" s="46" t="s">
        <v>133</v>
      </c>
      <c r="D305" s="47" t="s">
        <v>134</v>
      </c>
      <c r="E305" s="23">
        <v>1843.5</v>
      </c>
      <c r="F305" s="23">
        <v>2000</v>
      </c>
      <c r="G305" s="23">
        <v>1827.7</v>
      </c>
      <c r="H305" s="23">
        <v>3776.5</v>
      </c>
      <c r="I305" s="23">
        <f t="shared" si="18"/>
        <v>1948.8</v>
      </c>
      <c r="J305" s="23">
        <f t="shared" si="21"/>
        <v>206.62581386441974</v>
      </c>
      <c r="K305" s="23">
        <f t="shared" si="22"/>
        <v>188.825</v>
      </c>
      <c r="L305" s="23">
        <f t="shared" si="19"/>
        <v>1933</v>
      </c>
      <c r="M305" s="23">
        <f t="shared" si="20"/>
        <v>204.85489557906158</v>
      </c>
    </row>
    <row r="306" spans="1:13" ht="63" hidden="1">
      <c r="A306" s="90"/>
      <c r="B306" s="94"/>
      <c r="C306" s="46" t="s">
        <v>135</v>
      </c>
      <c r="D306" s="47" t="s">
        <v>136</v>
      </c>
      <c r="E306" s="23">
        <v>1055.5</v>
      </c>
      <c r="F306" s="23">
        <v>1000</v>
      </c>
      <c r="G306" s="23">
        <v>945.8</v>
      </c>
      <c r="H306" s="23">
        <v>1166.7</v>
      </c>
      <c r="I306" s="23">
        <f t="shared" si="18"/>
        <v>220.9000000000001</v>
      </c>
      <c r="J306" s="23">
        <f t="shared" si="21"/>
        <v>123.35588919433285</v>
      </c>
      <c r="K306" s="23">
        <f t="shared" si="22"/>
        <v>116.67</v>
      </c>
      <c r="L306" s="23">
        <f t="shared" si="19"/>
        <v>111.20000000000005</v>
      </c>
      <c r="M306" s="23">
        <f t="shared" si="20"/>
        <v>110.53529133112269</v>
      </c>
    </row>
    <row r="307" spans="1:13" ht="47.25" hidden="1">
      <c r="A307" s="90"/>
      <c r="B307" s="94"/>
      <c r="C307" s="46" t="s">
        <v>31</v>
      </c>
      <c r="D307" s="47" t="s">
        <v>32</v>
      </c>
      <c r="E307" s="23">
        <v>1537.1</v>
      </c>
      <c r="F307" s="23">
        <v>1346</v>
      </c>
      <c r="G307" s="23">
        <v>1211.7</v>
      </c>
      <c r="H307" s="23">
        <v>2298.3</v>
      </c>
      <c r="I307" s="23">
        <f t="shared" si="18"/>
        <v>1086.6000000000001</v>
      </c>
      <c r="J307" s="23">
        <f t="shared" si="21"/>
        <v>189.6756622926467</v>
      </c>
      <c r="K307" s="23">
        <f t="shared" si="22"/>
        <v>170.7503714710253</v>
      </c>
      <c r="L307" s="23">
        <f t="shared" si="19"/>
        <v>761.2000000000003</v>
      </c>
      <c r="M307" s="23">
        <f t="shared" si="20"/>
        <v>149.52182681673284</v>
      </c>
    </row>
    <row r="308" spans="1:13" s="6" customFormat="1" ht="15.75">
      <c r="A308" s="90"/>
      <c r="B308" s="94"/>
      <c r="C308" s="60"/>
      <c r="D308" s="10" t="s">
        <v>46</v>
      </c>
      <c r="E308" s="5">
        <f>SUM(E302:E304)</f>
        <v>5965300.1</v>
      </c>
      <c r="F308" s="5">
        <f>SUM(F302:F304)</f>
        <v>7319958.800000001</v>
      </c>
      <c r="G308" s="5">
        <f>SUM(G302:G304)</f>
        <v>6378529.7</v>
      </c>
      <c r="H308" s="5">
        <f>SUM(H302:H304)</f>
        <v>6750636.2</v>
      </c>
      <c r="I308" s="5">
        <f t="shared" si="18"/>
        <v>372106.5</v>
      </c>
      <c r="J308" s="5">
        <f t="shared" si="21"/>
        <v>105.83373469280859</v>
      </c>
      <c r="K308" s="5">
        <f t="shared" si="22"/>
        <v>92.22232507647446</v>
      </c>
      <c r="L308" s="5">
        <f t="shared" si="19"/>
        <v>785336.1000000006</v>
      </c>
      <c r="M308" s="5">
        <f t="shared" si="20"/>
        <v>113.16507278485454</v>
      </c>
    </row>
    <row r="309" spans="1:13" s="6" customFormat="1" ht="31.5">
      <c r="A309" s="90"/>
      <c r="B309" s="94"/>
      <c r="C309" s="60"/>
      <c r="D309" s="10" t="s">
        <v>47</v>
      </c>
      <c r="E309" s="5">
        <f>E310-E300</f>
        <v>5968181.8</v>
      </c>
      <c r="F309" s="5">
        <f>F310-F300</f>
        <v>7331564.000000001</v>
      </c>
      <c r="G309" s="5">
        <f>G310-G300</f>
        <v>6383797.600000001</v>
      </c>
      <c r="H309" s="5">
        <f>H310-H300</f>
        <v>6757398.5</v>
      </c>
      <c r="I309" s="5">
        <f t="shared" si="18"/>
        <v>373600.89999999944</v>
      </c>
      <c r="J309" s="5">
        <f t="shared" si="21"/>
        <v>105.85232996735358</v>
      </c>
      <c r="K309" s="5">
        <f t="shared" si="22"/>
        <v>92.16858094671204</v>
      </c>
      <c r="L309" s="5">
        <f t="shared" si="19"/>
        <v>789216.7000000002</v>
      </c>
      <c r="M309" s="5">
        <f t="shared" si="20"/>
        <v>113.22373758788649</v>
      </c>
    </row>
    <row r="310" spans="1:13" s="6" customFormat="1" ht="15.75">
      <c r="A310" s="91"/>
      <c r="B310" s="95"/>
      <c r="C310" s="53"/>
      <c r="D310" s="10" t="s">
        <v>66</v>
      </c>
      <c r="E310" s="5">
        <f>E301+E308</f>
        <v>5968181.8</v>
      </c>
      <c r="F310" s="5">
        <f>F301+F308</f>
        <v>7331564.000000001</v>
      </c>
      <c r="G310" s="5">
        <f>G301+G308</f>
        <v>6383797.600000001</v>
      </c>
      <c r="H310" s="5">
        <f>H301+H308</f>
        <v>6757398.5</v>
      </c>
      <c r="I310" s="5">
        <f t="shared" si="18"/>
        <v>373600.89999999944</v>
      </c>
      <c r="J310" s="5">
        <f t="shared" si="21"/>
        <v>105.85232996735358</v>
      </c>
      <c r="K310" s="5">
        <f t="shared" si="22"/>
        <v>92.16858094671204</v>
      </c>
      <c r="L310" s="5">
        <f t="shared" si="19"/>
        <v>789216.7000000002</v>
      </c>
      <c r="M310" s="5">
        <f t="shared" si="20"/>
        <v>113.22373758788649</v>
      </c>
    </row>
    <row r="311" spans="1:13" s="6" customFormat="1" ht="31.5">
      <c r="A311" s="88">
        <v>955</v>
      </c>
      <c r="B311" s="92" t="s">
        <v>137</v>
      </c>
      <c r="C311" s="48" t="s">
        <v>19</v>
      </c>
      <c r="D311" s="49" t="s">
        <v>20</v>
      </c>
      <c r="E311" s="23">
        <v>373.3</v>
      </c>
      <c r="F311" s="5"/>
      <c r="G311" s="5"/>
      <c r="H311" s="23">
        <v>1863</v>
      </c>
      <c r="I311" s="23">
        <f t="shared" si="18"/>
        <v>1863</v>
      </c>
      <c r="J311" s="23"/>
      <c r="K311" s="23"/>
      <c r="L311" s="23">
        <f t="shared" si="19"/>
        <v>1489.7</v>
      </c>
      <c r="M311" s="23">
        <f t="shared" si="20"/>
        <v>499.06241628716845</v>
      </c>
    </row>
    <row r="312" spans="1:13" s="6" customFormat="1" ht="15.75">
      <c r="A312" s="90"/>
      <c r="B312" s="94"/>
      <c r="C312" s="48" t="s">
        <v>33</v>
      </c>
      <c r="D312" s="8" t="s">
        <v>34</v>
      </c>
      <c r="E312" s="23">
        <v>23.4</v>
      </c>
      <c r="F312" s="5"/>
      <c r="G312" s="5"/>
      <c r="H312" s="23">
        <v>3221.2</v>
      </c>
      <c r="I312" s="23">
        <f t="shared" si="18"/>
        <v>3221.2</v>
      </c>
      <c r="J312" s="23"/>
      <c r="K312" s="23"/>
      <c r="L312" s="23">
        <f t="shared" si="19"/>
        <v>3197.7999999999997</v>
      </c>
      <c r="M312" s="23">
        <f t="shared" si="20"/>
        <v>13765.811965811967</v>
      </c>
    </row>
    <row r="313" spans="1:13" ht="15.75" hidden="1">
      <c r="A313" s="90"/>
      <c r="B313" s="94"/>
      <c r="C313" s="48" t="s">
        <v>38</v>
      </c>
      <c r="D313" s="8" t="s">
        <v>119</v>
      </c>
      <c r="E313" s="31"/>
      <c r="F313" s="31"/>
      <c r="G313" s="31"/>
      <c r="H313" s="31"/>
      <c r="I313" s="31">
        <f t="shared" si="18"/>
        <v>0</v>
      </c>
      <c r="J313" s="31" t="e">
        <f t="shared" si="21"/>
        <v>#DIV/0!</v>
      </c>
      <c r="K313" s="31" t="e">
        <f t="shared" si="22"/>
        <v>#DIV/0!</v>
      </c>
      <c r="L313" s="31">
        <f t="shared" si="19"/>
        <v>0</v>
      </c>
      <c r="M313" s="31" t="e">
        <f t="shared" si="20"/>
        <v>#DIV/0!</v>
      </c>
    </row>
    <row r="314" spans="1:13" ht="15.75">
      <c r="A314" s="90"/>
      <c r="B314" s="94"/>
      <c r="C314" s="48" t="s">
        <v>40</v>
      </c>
      <c r="D314" s="8" t="s">
        <v>90</v>
      </c>
      <c r="E314" s="23">
        <v>25727.6</v>
      </c>
      <c r="F314" s="31">
        <v>97397.6</v>
      </c>
      <c r="G314" s="31">
        <v>97397.6</v>
      </c>
      <c r="H314" s="31">
        <v>97397.6</v>
      </c>
      <c r="I314" s="31">
        <f t="shared" si="18"/>
        <v>0</v>
      </c>
      <c r="J314" s="31">
        <f t="shared" si="21"/>
        <v>100</v>
      </c>
      <c r="K314" s="31">
        <f t="shared" si="22"/>
        <v>100</v>
      </c>
      <c r="L314" s="31">
        <f t="shared" si="19"/>
        <v>71670</v>
      </c>
      <c r="M314" s="31">
        <f t="shared" si="20"/>
        <v>378.57242805391877</v>
      </c>
    </row>
    <row r="315" spans="1:13" ht="15.75" hidden="1">
      <c r="A315" s="90"/>
      <c r="B315" s="94"/>
      <c r="C315" s="48" t="s">
        <v>58</v>
      </c>
      <c r="D315" s="47" t="s">
        <v>59</v>
      </c>
      <c r="E315" s="31"/>
      <c r="F315" s="31"/>
      <c r="G315" s="31"/>
      <c r="H315" s="31"/>
      <c r="I315" s="31">
        <f t="shared" si="18"/>
        <v>0</v>
      </c>
      <c r="J315" s="31" t="e">
        <f t="shared" si="21"/>
        <v>#DIV/0!</v>
      </c>
      <c r="K315" s="31" t="e">
        <f t="shared" si="22"/>
        <v>#DIV/0!</v>
      </c>
      <c r="L315" s="31">
        <f t="shared" si="19"/>
        <v>0</v>
      </c>
      <c r="M315" s="31" t="e">
        <f t="shared" si="20"/>
        <v>#DIV/0!</v>
      </c>
    </row>
    <row r="316" spans="1:13" ht="15.75">
      <c r="A316" s="90"/>
      <c r="B316" s="94"/>
      <c r="C316" s="48" t="s">
        <v>42</v>
      </c>
      <c r="D316" s="8" t="s">
        <v>37</v>
      </c>
      <c r="E316" s="31">
        <v>-2877.4</v>
      </c>
      <c r="F316" s="31"/>
      <c r="G316" s="31"/>
      <c r="H316" s="31">
        <v>-3871.2</v>
      </c>
      <c r="I316" s="31">
        <f t="shared" si="18"/>
        <v>-3871.2</v>
      </c>
      <c r="J316" s="31"/>
      <c r="K316" s="31"/>
      <c r="L316" s="31">
        <f t="shared" si="19"/>
        <v>-993.7999999999997</v>
      </c>
      <c r="M316" s="31">
        <f t="shared" si="20"/>
        <v>134.53812469590602</v>
      </c>
    </row>
    <row r="317" spans="1:13" s="6" customFormat="1" ht="31.5">
      <c r="A317" s="90"/>
      <c r="B317" s="94"/>
      <c r="C317" s="53"/>
      <c r="D317" s="10" t="s">
        <v>47</v>
      </c>
      <c r="E317" s="7">
        <f>E318-E316</f>
        <v>26124.3</v>
      </c>
      <c r="F317" s="7">
        <f>F318-F316</f>
        <v>97397.6</v>
      </c>
      <c r="G317" s="7">
        <f>G318-G316</f>
        <v>97397.6</v>
      </c>
      <c r="H317" s="7">
        <f>H318-H316</f>
        <v>102481.8</v>
      </c>
      <c r="I317" s="7">
        <f t="shared" si="18"/>
        <v>5084.199999999997</v>
      </c>
      <c r="J317" s="7">
        <f t="shared" si="21"/>
        <v>105.22004648985191</v>
      </c>
      <c r="K317" s="7">
        <f t="shared" si="22"/>
        <v>105.22004648985191</v>
      </c>
      <c r="L317" s="7">
        <f t="shared" si="19"/>
        <v>76357.5</v>
      </c>
      <c r="M317" s="7">
        <f t="shared" si="20"/>
        <v>392.28534353073576</v>
      </c>
    </row>
    <row r="318" spans="1:13" s="6" customFormat="1" ht="15.75">
      <c r="A318" s="91"/>
      <c r="B318" s="95"/>
      <c r="C318" s="52"/>
      <c r="D318" s="10" t="s">
        <v>66</v>
      </c>
      <c r="E318" s="7">
        <f>SUM(E311:E316)</f>
        <v>23246.899999999998</v>
      </c>
      <c r="F318" s="7">
        <f>SUM(F311:F316)</f>
        <v>97397.6</v>
      </c>
      <c r="G318" s="7">
        <f>SUM(G311:G316)</f>
        <v>97397.6</v>
      </c>
      <c r="H318" s="7">
        <f>SUM(H311:H316)</f>
        <v>98610.6</v>
      </c>
      <c r="I318" s="7">
        <f t="shared" si="18"/>
        <v>1213</v>
      </c>
      <c r="J318" s="7">
        <f t="shared" si="21"/>
        <v>101.24541056453135</v>
      </c>
      <c r="K318" s="7">
        <f t="shared" si="22"/>
        <v>101.24541056453135</v>
      </c>
      <c r="L318" s="7">
        <f t="shared" si="19"/>
        <v>75363.70000000001</v>
      </c>
      <c r="M318" s="7">
        <f t="shared" si="20"/>
        <v>424.1881713260693</v>
      </c>
    </row>
    <row r="319" spans="1:13" s="6" customFormat="1" ht="31.5">
      <c r="A319" s="88" t="s">
        <v>138</v>
      </c>
      <c r="B319" s="92" t="s">
        <v>139</v>
      </c>
      <c r="C319" s="48" t="s">
        <v>19</v>
      </c>
      <c r="D319" s="49" t="s">
        <v>20</v>
      </c>
      <c r="E319" s="31">
        <v>415.2</v>
      </c>
      <c r="F319" s="7"/>
      <c r="G319" s="7"/>
      <c r="H319" s="31">
        <v>349.1</v>
      </c>
      <c r="I319" s="31">
        <f t="shared" si="18"/>
        <v>349.1</v>
      </c>
      <c r="J319" s="31"/>
      <c r="K319" s="31"/>
      <c r="L319" s="31">
        <f t="shared" si="19"/>
        <v>-66.09999999999997</v>
      </c>
      <c r="M319" s="31">
        <f t="shared" si="20"/>
        <v>84.07996146435454</v>
      </c>
    </row>
    <row r="320" spans="1:13" s="6" customFormat="1" ht="83.25" customHeight="1">
      <c r="A320" s="89"/>
      <c r="B320" s="93"/>
      <c r="C320" s="46" t="s">
        <v>21</v>
      </c>
      <c r="D320" s="50" t="s">
        <v>22</v>
      </c>
      <c r="E320" s="31">
        <v>255.4</v>
      </c>
      <c r="F320" s="7"/>
      <c r="G320" s="7"/>
      <c r="H320" s="31">
        <v>219.5</v>
      </c>
      <c r="I320" s="31">
        <f t="shared" si="18"/>
        <v>219.5</v>
      </c>
      <c r="J320" s="31"/>
      <c r="K320" s="31"/>
      <c r="L320" s="31">
        <f t="shared" si="19"/>
        <v>-35.900000000000006</v>
      </c>
      <c r="M320" s="31">
        <f t="shared" si="20"/>
        <v>85.94361785434612</v>
      </c>
    </row>
    <row r="321" spans="1:13" ht="15.75">
      <c r="A321" s="89"/>
      <c r="B321" s="93"/>
      <c r="C321" s="48" t="s">
        <v>27</v>
      </c>
      <c r="D321" s="8" t="s">
        <v>28</v>
      </c>
      <c r="E321" s="23">
        <f>E322</f>
        <v>0</v>
      </c>
      <c r="F321" s="23">
        <f>F322</f>
        <v>0</v>
      </c>
      <c r="G321" s="23">
        <f>G322</f>
        <v>0</v>
      </c>
      <c r="H321" s="23">
        <f>H322</f>
        <v>85.7</v>
      </c>
      <c r="I321" s="23">
        <f t="shared" si="18"/>
        <v>85.7</v>
      </c>
      <c r="J321" s="23"/>
      <c r="K321" s="23"/>
      <c r="L321" s="23">
        <f t="shared" si="19"/>
        <v>85.7</v>
      </c>
      <c r="M321" s="23"/>
    </row>
    <row r="322" spans="1:13" ht="47.25" hidden="1">
      <c r="A322" s="89"/>
      <c r="B322" s="93"/>
      <c r="C322" s="46" t="s">
        <v>31</v>
      </c>
      <c r="D322" s="47" t="s">
        <v>32</v>
      </c>
      <c r="E322" s="23"/>
      <c r="F322" s="23"/>
      <c r="G322" s="23"/>
      <c r="H322" s="23">
        <v>85.7</v>
      </c>
      <c r="I322" s="23">
        <f t="shared" si="18"/>
        <v>85.7</v>
      </c>
      <c r="J322" s="23" t="e">
        <f t="shared" si="21"/>
        <v>#DIV/0!</v>
      </c>
      <c r="K322" s="23" t="e">
        <f t="shared" si="22"/>
        <v>#DIV/0!</v>
      </c>
      <c r="L322" s="23">
        <f t="shared" si="19"/>
        <v>85.7</v>
      </c>
      <c r="M322" s="23" t="e">
        <f t="shared" si="20"/>
        <v>#DIV/0!</v>
      </c>
    </row>
    <row r="323" spans="1:13" ht="15.75" hidden="1">
      <c r="A323" s="89"/>
      <c r="B323" s="93"/>
      <c r="C323" s="48" t="s">
        <v>33</v>
      </c>
      <c r="D323" s="8" t="s">
        <v>34</v>
      </c>
      <c r="E323" s="23"/>
      <c r="F323" s="23"/>
      <c r="G323" s="23"/>
      <c r="H323" s="23"/>
      <c r="I323" s="23">
        <f t="shared" si="18"/>
        <v>0</v>
      </c>
      <c r="J323" s="23" t="e">
        <f t="shared" si="21"/>
        <v>#DIV/0!</v>
      </c>
      <c r="K323" s="23" t="e">
        <f t="shared" si="22"/>
        <v>#DIV/0!</v>
      </c>
      <c r="L323" s="23">
        <f t="shared" si="19"/>
        <v>0</v>
      </c>
      <c r="M323" s="23" t="e">
        <f t="shared" si="20"/>
        <v>#DIV/0!</v>
      </c>
    </row>
    <row r="324" spans="1:13" ht="15.75" hidden="1">
      <c r="A324" s="89"/>
      <c r="B324" s="93"/>
      <c r="C324" s="48" t="s">
        <v>35</v>
      </c>
      <c r="D324" s="8" t="s">
        <v>36</v>
      </c>
      <c r="E324" s="23"/>
      <c r="F324" s="23"/>
      <c r="G324" s="23"/>
      <c r="H324" s="23"/>
      <c r="I324" s="23">
        <f t="shared" si="18"/>
        <v>0</v>
      </c>
      <c r="J324" s="23" t="e">
        <f t="shared" si="21"/>
        <v>#DIV/0!</v>
      </c>
      <c r="K324" s="23" t="e">
        <f t="shared" si="22"/>
        <v>#DIV/0!</v>
      </c>
      <c r="L324" s="23">
        <f t="shared" si="19"/>
        <v>0</v>
      </c>
      <c r="M324" s="23" t="e">
        <f t="shared" si="20"/>
        <v>#DIV/0!</v>
      </c>
    </row>
    <row r="325" spans="1:13" ht="15.75">
      <c r="A325" s="89"/>
      <c r="B325" s="93"/>
      <c r="C325" s="48" t="s">
        <v>40</v>
      </c>
      <c r="D325" s="8" t="s">
        <v>90</v>
      </c>
      <c r="E325" s="23">
        <v>1260.7</v>
      </c>
      <c r="F325" s="23">
        <v>410.5</v>
      </c>
      <c r="G325" s="23">
        <v>410.5</v>
      </c>
      <c r="H325" s="23">
        <v>410.5</v>
      </c>
      <c r="I325" s="23">
        <f t="shared" si="18"/>
        <v>0</v>
      </c>
      <c r="J325" s="23">
        <f t="shared" si="21"/>
        <v>100</v>
      </c>
      <c r="K325" s="23">
        <f t="shared" si="22"/>
        <v>100</v>
      </c>
      <c r="L325" s="23">
        <f t="shared" si="19"/>
        <v>-850.2</v>
      </c>
      <c r="M325" s="23">
        <f t="shared" si="20"/>
        <v>32.56127548187514</v>
      </c>
    </row>
    <row r="326" spans="1:13" ht="15.75">
      <c r="A326" s="89"/>
      <c r="B326" s="93"/>
      <c r="C326" s="48" t="s">
        <v>58</v>
      </c>
      <c r="D326" s="47" t="s">
        <v>59</v>
      </c>
      <c r="E326" s="23">
        <v>197390.9</v>
      </c>
      <c r="F326" s="23">
        <f>137524.3+47927.6</f>
        <v>185451.9</v>
      </c>
      <c r="G326" s="23">
        <v>169997.6</v>
      </c>
      <c r="H326" s="23">
        <v>185451.9</v>
      </c>
      <c r="I326" s="23">
        <f t="shared" si="18"/>
        <v>15454.299999999988</v>
      </c>
      <c r="J326" s="23">
        <f t="shared" si="21"/>
        <v>109.09089304790184</v>
      </c>
      <c r="K326" s="23">
        <f t="shared" si="22"/>
        <v>100</v>
      </c>
      <c r="L326" s="23">
        <f t="shared" si="19"/>
        <v>-11939</v>
      </c>
      <c r="M326" s="23">
        <f t="shared" si="20"/>
        <v>93.95159553961201</v>
      </c>
    </row>
    <row r="327" spans="1:13" ht="15.75">
      <c r="A327" s="89"/>
      <c r="B327" s="93"/>
      <c r="C327" s="48" t="s">
        <v>42</v>
      </c>
      <c r="D327" s="8" t="s">
        <v>37</v>
      </c>
      <c r="E327" s="23">
        <v>-156.5</v>
      </c>
      <c r="F327" s="23"/>
      <c r="G327" s="23"/>
      <c r="H327" s="23">
        <v>-861.7</v>
      </c>
      <c r="I327" s="23">
        <f aca="true" t="shared" si="23" ref="I327:I390">H327-G327</f>
        <v>-861.7</v>
      </c>
      <c r="J327" s="23"/>
      <c r="K327" s="23"/>
      <c r="L327" s="23">
        <f aca="true" t="shared" si="24" ref="L327:L390">H327-E327</f>
        <v>-705.2</v>
      </c>
      <c r="M327" s="23">
        <f aca="true" t="shared" si="25" ref="M327:M390">H327/E327*100</f>
        <v>550.6070287539936</v>
      </c>
    </row>
    <row r="328" spans="1:13" s="6" customFormat="1" ht="15.75">
      <c r="A328" s="89"/>
      <c r="B328" s="93"/>
      <c r="C328" s="58"/>
      <c r="D328" s="10" t="s">
        <v>43</v>
      </c>
      <c r="E328" s="7">
        <f>SUM(E319:E321,E323:E327)</f>
        <v>199165.69999999998</v>
      </c>
      <c r="F328" s="7">
        <f>SUM(F319:F321,F323:F327)</f>
        <v>185862.4</v>
      </c>
      <c r="G328" s="7">
        <f>SUM(G319:G321,G323:G327)</f>
        <v>170408.1</v>
      </c>
      <c r="H328" s="7">
        <f>SUM(H319:H321,H323:H327)</f>
        <v>185654.99999999997</v>
      </c>
      <c r="I328" s="7">
        <f t="shared" si="23"/>
        <v>15246.899999999965</v>
      </c>
      <c r="J328" s="7">
        <f aca="true" t="shared" si="26" ref="J328:J379">H328/G328*100</f>
        <v>108.9472859564774</v>
      </c>
      <c r="K328" s="7">
        <f aca="true" t="shared" si="27" ref="K328:K379">H328/F328*100</f>
        <v>99.88841207258702</v>
      </c>
      <c r="L328" s="7">
        <f t="shared" si="24"/>
        <v>-13510.700000000012</v>
      </c>
      <c r="M328" s="7">
        <f t="shared" si="25"/>
        <v>93.2163520124198</v>
      </c>
    </row>
    <row r="329" spans="1:13" ht="15.75">
      <c r="A329" s="89"/>
      <c r="B329" s="93"/>
      <c r="C329" s="48" t="s">
        <v>140</v>
      </c>
      <c r="D329" s="8" t="s">
        <v>141</v>
      </c>
      <c r="E329" s="23">
        <v>131947.1</v>
      </c>
      <c r="F329" s="23">
        <v>153134.7</v>
      </c>
      <c r="G329" s="23">
        <v>133529.8</v>
      </c>
      <c r="H329" s="23">
        <v>104312.7</v>
      </c>
      <c r="I329" s="23">
        <f t="shared" si="23"/>
        <v>-29217.09999999999</v>
      </c>
      <c r="J329" s="23">
        <f t="shared" si="26"/>
        <v>78.11941604046439</v>
      </c>
      <c r="K329" s="23">
        <f t="shared" si="27"/>
        <v>68.11826450830543</v>
      </c>
      <c r="L329" s="23">
        <f t="shared" si="24"/>
        <v>-27634.40000000001</v>
      </c>
      <c r="M329" s="23">
        <f t="shared" si="25"/>
        <v>79.0564552006069</v>
      </c>
    </row>
    <row r="330" spans="1:13" ht="31.5" hidden="1">
      <c r="A330" s="89"/>
      <c r="B330" s="93"/>
      <c r="C330" s="48" t="s">
        <v>19</v>
      </c>
      <c r="D330" s="49" t="s">
        <v>20</v>
      </c>
      <c r="E330" s="23"/>
      <c r="F330" s="23"/>
      <c r="G330" s="23"/>
      <c r="H330" s="23"/>
      <c r="I330" s="23">
        <f t="shared" si="23"/>
        <v>0</v>
      </c>
      <c r="J330" s="23" t="e">
        <f t="shared" si="26"/>
        <v>#DIV/0!</v>
      </c>
      <c r="K330" s="23" t="e">
        <f t="shared" si="27"/>
        <v>#DIV/0!</v>
      </c>
      <c r="L330" s="23">
        <f t="shared" si="24"/>
        <v>0</v>
      </c>
      <c r="M330" s="23" t="e">
        <f t="shared" si="25"/>
        <v>#DIV/0!</v>
      </c>
    </row>
    <row r="331" spans="1:13" ht="15.75">
      <c r="A331" s="89"/>
      <c r="B331" s="93"/>
      <c r="C331" s="48" t="s">
        <v>27</v>
      </c>
      <c r="D331" s="8" t="s">
        <v>28</v>
      </c>
      <c r="E331" s="23">
        <f>SUM(E332:E335)</f>
        <v>21910.899999999998</v>
      </c>
      <c r="F331" s="23">
        <f>SUM(F332:F335)</f>
        <v>22110.899999999998</v>
      </c>
      <c r="G331" s="23">
        <f>SUM(G332:G335)</f>
        <v>21130.8</v>
      </c>
      <c r="H331" s="23">
        <f>SUM(H332:H335)</f>
        <v>31617.8</v>
      </c>
      <c r="I331" s="23">
        <f t="shared" si="23"/>
        <v>10487</v>
      </c>
      <c r="J331" s="23">
        <f t="shared" si="26"/>
        <v>149.62897760614837</v>
      </c>
      <c r="K331" s="23">
        <f t="shared" si="27"/>
        <v>142.99644066953402</v>
      </c>
      <c r="L331" s="23">
        <f t="shared" si="24"/>
        <v>9706.900000000001</v>
      </c>
      <c r="M331" s="23">
        <f t="shared" si="25"/>
        <v>144.3016945903637</v>
      </c>
    </row>
    <row r="332" spans="1:13" s="6" customFormat="1" ht="63" hidden="1">
      <c r="A332" s="89"/>
      <c r="B332" s="93"/>
      <c r="C332" s="46" t="s">
        <v>142</v>
      </c>
      <c r="D332" s="47" t="s">
        <v>143</v>
      </c>
      <c r="E332" s="23">
        <v>430.3</v>
      </c>
      <c r="F332" s="23">
        <v>500</v>
      </c>
      <c r="G332" s="23">
        <v>455</v>
      </c>
      <c r="H332" s="23">
        <v>277.1</v>
      </c>
      <c r="I332" s="23">
        <f t="shared" si="23"/>
        <v>-177.89999999999998</v>
      </c>
      <c r="J332" s="23">
        <f t="shared" si="26"/>
        <v>60.901098901098905</v>
      </c>
      <c r="K332" s="23">
        <f t="shared" si="27"/>
        <v>55.42</v>
      </c>
      <c r="L332" s="23">
        <f t="shared" si="24"/>
        <v>-153.2</v>
      </c>
      <c r="M332" s="23">
        <f t="shared" si="25"/>
        <v>64.39693237276319</v>
      </c>
    </row>
    <row r="333" spans="1:13" s="6" customFormat="1" ht="63" hidden="1">
      <c r="A333" s="89"/>
      <c r="B333" s="93"/>
      <c r="C333" s="46" t="s">
        <v>144</v>
      </c>
      <c r="D333" s="47" t="s">
        <v>145</v>
      </c>
      <c r="E333" s="23">
        <v>484.8</v>
      </c>
      <c r="F333" s="23">
        <v>529.4</v>
      </c>
      <c r="G333" s="23">
        <v>476.3</v>
      </c>
      <c r="H333" s="23">
        <v>889.2</v>
      </c>
      <c r="I333" s="23">
        <f t="shared" si="23"/>
        <v>412.90000000000003</v>
      </c>
      <c r="J333" s="23">
        <f t="shared" si="26"/>
        <v>186.68906151585136</v>
      </c>
      <c r="K333" s="23">
        <f t="shared" si="27"/>
        <v>167.9637325273895</v>
      </c>
      <c r="L333" s="23">
        <f t="shared" si="24"/>
        <v>404.40000000000003</v>
      </c>
      <c r="M333" s="23">
        <f t="shared" si="25"/>
        <v>183.41584158415841</v>
      </c>
    </row>
    <row r="334" spans="1:13" s="6" customFormat="1" ht="63" hidden="1">
      <c r="A334" s="89"/>
      <c r="B334" s="93"/>
      <c r="C334" s="46" t="s">
        <v>146</v>
      </c>
      <c r="D334" s="47" t="s">
        <v>147</v>
      </c>
      <c r="E334" s="23"/>
      <c r="F334" s="23">
        <v>2.2</v>
      </c>
      <c r="G334" s="23">
        <v>2.2</v>
      </c>
      <c r="H334" s="23">
        <v>15</v>
      </c>
      <c r="I334" s="23">
        <f t="shared" si="23"/>
        <v>12.8</v>
      </c>
      <c r="J334" s="23">
        <f t="shared" si="26"/>
        <v>681.8181818181818</v>
      </c>
      <c r="K334" s="23">
        <f t="shared" si="27"/>
        <v>681.8181818181818</v>
      </c>
      <c r="L334" s="23">
        <f t="shared" si="24"/>
        <v>15</v>
      </c>
      <c r="M334" s="23" t="e">
        <f t="shared" si="25"/>
        <v>#DIV/0!</v>
      </c>
    </row>
    <row r="335" spans="1:13" s="6" customFormat="1" ht="47.25" hidden="1">
      <c r="A335" s="89"/>
      <c r="B335" s="93"/>
      <c r="C335" s="46" t="s">
        <v>31</v>
      </c>
      <c r="D335" s="47" t="s">
        <v>32</v>
      </c>
      <c r="E335" s="23">
        <v>20995.8</v>
      </c>
      <c r="F335" s="23">
        <v>21079.3</v>
      </c>
      <c r="G335" s="23">
        <v>20197.3</v>
      </c>
      <c r="H335" s="23">
        <v>30436.5</v>
      </c>
      <c r="I335" s="23">
        <f t="shared" si="23"/>
        <v>10239.2</v>
      </c>
      <c r="J335" s="23">
        <f t="shared" si="26"/>
        <v>150.6958850935521</v>
      </c>
      <c r="K335" s="23">
        <f t="shared" si="27"/>
        <v>144.390468374187</v>
      </c>
      <c r="L335" s="23">
        <f t="shared" si="24"/>
        <v>9440.7</v>
      </c>
      <c r="M335" s="23">
        <f t="shared" si="25"/>
        <v>144.96470722715972</v>
      </c>
    </row>
    <row r="336" spans="1:13" s="6" customFormat="1" ht="15.75">
      <c r="A336" s="89"/>
      <c r="B336" s="93"/>
      <c r="C336" s="53"/>
      <c r="D336" s="10" t="s">
        <v>46</v>
      </c>
      <c r="E336" s="7">
        <f>SUM(E329:E331)</f>
        <v>153858</v>
      </c>
      <c r="F336" s="7">
        <f>SUM(F329:F331)</f>
        <v>175245.6</v>
      </c>
      <c r="G336" s="7">
        <f>SUM(G329:G331)</f>
        <v>154660.59999999998</v>
      </c>
      <c r="H336" s="7">
        <f>SUM(H329:H331)</f>
        <v>135930.5</v>
      </c>
      <c r="I336" s="7">
        <f t="shared" si="23"/>
        <v>-18730.099999999977</v>
      </c>
      <c r="J336" s="7">
        <f t="shared" si="26"/>
        <v>87.88954652962681</v>
      </c>
      <c r="K336" s="7">
        <f t="shared" si="27"/>
        <v>77.56571349009617</v>
      </c>
      <c r="L336" s="7">
        <f t="shared" si="24"/>
        <v>-17927.5</v>
      </c>
      <c r="M336" s="7">
        <f t="shared" si="25"/>
        <v>88.34802220229042</v>
      </c>
    </row>
    <row r="337" spans="1:13" s="6" customFormat="1" ht="31.5">
      <c r="A337" s="89"/>
      <c r="B337" s="93"/>
      <c r="C337" s="53"/>
      <c r="D337" s="10" t="s">
        <v>47</v>
      </c>
      <c r="E337" s="7">
        <f>E338-E327</f>
        <v>353180.19999999995</v>
      </c>
      <c r="F337" s="7">
        <f>F338-F327</f>
        <v>361108</v>
      </c>
      <c r="G337" s="7">
        <f>G338-G327</f>
        <v>325068.69999999995</v>
      </c>
      <c r="H337" s="7">
        <f>H338-H327</f>
        <v>322447.2</v>
      </c>
      <c r="I337" s="7">
        <f t="shared" si="23"/>
        <v>-2621.499999999942</v>
      </c>
      <c r="J337" s="7">
        <f t="shared" si="26"/>
        <v>99.19355508543273</v>
      </c>
      <c r="K337" s="7">
        <f t="shared" si="27"/>
        <v>89.29384007000675</v>
      </c>
      <c r="L337" s="7">
        <f t="shared" si="24"/>
        <v>-30732.99999999994</v>
      </c>
      <c r="M337" s="7">
        <f t="shared" si="25"/>
        <v>91.29820980904367</v>
      </c>
    </row>
    <row r="338" spans="1:13" s="6" customFormat="1" ht="15.75">
      <c r="A338" s="99"/>
      <c r="B338" s="100"/>
      <c r="C338" s="53"/>
      <c r="D338" s="10" t="s">
        <v>66</v>
      </c>
      <c r="E338" s="7">
        <f>E328+E336</f>
        <v>353023.69999999995</v>
      </c>
      <c r="F338" s="7">
        <f>F328+F336</f>
        <v>361108</v>
      </c>
      <c r="G338" s="7">
        <f>G328+G336</f>
        <v>325068.69999999995</v>
      </c>
      <c r="H338" s="7">
        <f>H328+H336</f>
        <v>321585.5</v>
      </c>
      <c r="I338" s="7">
        <f t="shared" si="23"/>
        <v>-3483.1999999999534</v>
      </c>
      <c r="J338" s="7">
        <f t="shared" si="26"/>
        <v>98.92847265824119</v>
      </c>
      <c r="K338" s="7">
        <f t="shared" si="27"/>
        <v>89.0552133987616</v>
      </c>
      <c r="L338" s="7">
        <f t="shared" si="24"/>
        <v>-31438.199999999953</v>
      </c>
      <c r="M338" s="7">
        <f t="shared" si="25"/>
        <v>91.09459223275945</v>
      </c>
    </row>
    <row r="339" spans="1:13" ht="31.5">
      <c r="A339" s="88" t="s">
        <v>148</v>
      </c>
      <c r="B339" s="92" t="s">
        <v>149</v>
      </c>
      <c r="C339" s="48" t="s">
        <v>150</v>
      </c>
      <c r="D339" s="8" t="s">
        <v>151</v>
      </c>
      <c r="E339" s="23">
        <v>537</v>
      </c>
      <c r="F339" s="23">
        <v>843</v>
      </c>
      <c r="G339" s="23">
        <v>768</v>
      </c>
      <c r="H339" s="23">
        <v>372.1</v>
      </c>
      <c r="I339" s="23">
        <f t="shared" si="23"/>
        <v>-395.9</v>
      </c>
      <c r="J339" s="23">
        <f t="shared" si="26"/>
        <v>48.450520833333336</v>
      </c>
      <c r="K339" s="23">
        <f t="shared" si="27"/>
        <v>44.139976275207594</v>
      </c>
      <c r="L339" s="23">
        <f t="shared" si="24"/>
        <v>-164.89999999999998</v>
      </c>
      <c r="M339" s="23">
        <f t="shared" si="25"/>
        <v>69.29236499068901</v>
      </c>
    </row>
    <row r="340" spans="1:13" ht="15.75" hidden="1">
      <c r="A340" s="89"/>
      <c r="B340" s="93"/>
      <c r="C340" s="48" t="s">
        <v>13</v>
      </c>
      <c r="D340" s="47" t="s">
        <v>152</v>
      </c>
      <c r="E340" s="23"/>
      <c r="F340" s="23"/>
      <c r="G340" s="23"/>
      <c r="H340" s="23"/>
      <c r="I340" s="23">
        <f t="shared" si="23"/>
        <v>0</v>
      </c>
      <c r="J340" s="23" t="e">
        <f t="shared" si="26"/>
        <v>#DIV/0!</v>
      </c>
      <c r="K340" s="23" t="e">
        <f t="shared" si="27"/>
        <v>#DIV/0!</v>
      </c>
      <c r="L340" s="23">
        <f t="shared" si="24"/>
        <v>0</v>
      </c>
      <c r="M340" s="23" t="e">
        <f t="shared" si="25"/>
        <v>#DIV/0!</v>
      </c>
    </row>
    <row r="341" spans="1:13" ht="47.25">
      <c r="A341" s="89"/>
      <c r="B341" s="93"/>
      <c r="C341" s="46" t="s">
        <v>17</v>
      </c>
      <c r="D341" s="47" t="s">
        <v>153</v>
      </c>
      <c r="E341" s="23">
        <v>46061.4</v>
      </c>
      <c r="F341" s="23">
        <v>78503.6</v>
      </c>
      <c r="G341" s="23">
        <v>71962</v>
      </c>
      <c r="H341" s="23">
        <v>82110.1</v>
      </c>
      <c r="I341" s="23">
        <f t="shared" si="23"/>
        <v>10148.100000000006</v>
      </c>
      <c r="J341" s="23">
        <f t="shared" si="26"/>
        <v>114.10202606931436</v>
      </c>
      <c r="K341" s="23">
        <f t="shared" si="27"/>
        <v>104.59405683306244</v>
      </c>
      <c r="L341" s="23">
        <f t="shared" si="24"/>
        <v>36048.700000000004</v>
      </c>
      <c r="M341" s="23">
        <f t="shared" si="25"/>
        <v>178.2622760055057</v>
      </c>
    </row>
    <row r="342" spans="1:13" ht="31.5">
      <c r="A342" s="89"/>
      <c r="B342" s="93"/>
      <c r="C342" s="48" t="s">
        <v>19</v>
      </c>
      <c r="D342" s="49" t="s">
        <v>20</v>
      </c>
      <c r="E342" s="23">
        <v>37.8</v>
      </c>
      <c r="F342" s="23"/>
      <c r="G342" s="23"/>
      <c r="H342" s="23">
        <v>5314</v>
      </c>
      <c r="I342" s="23">
        <f t="shared" si="23"/>
        <v>5314</v>
      </c>
      <c r="J342" s="23"/>
      <c r="K342" s="23"/>
      <c r="L342" s="23">
        <f t="shared" si="24"/>
        <v>5276.2</v>
      </c>
      <c r="M342" s="23">
        <f t="shared" si="25"/>
        <v>14058.201058201059</v>
      </c>
    </row>
    <row r="343" spans="1:13" ht="15.75">
      <c r="A343" s="89"/>
      <c r="B343" s="93"/>
      <c r="C343" s="48" t="s">
        <v>27</v>
      </c>
      <c r="D343" s="8" t="s">
        <v>28</v>
      </c>
      <c r="E343" s="23">
        <f>E344</f>
        <v>24.4</v>
      </c>
      <c r="F343" s="23">
        <f>F344</f>
        <v>0</v>
      </c>
      <c r="G343" s="23">
        <f>G344</f>
        <v>0</v>
      </c>
      <c r="H343" s="23">
        <f>H344</f>
        <v>5</v>
      </c>
      <c r="I343" s="23">
        <f t="shared" si="23"/>
        <v>5</v>
      </c>
      <c r="J343" s="23"/>
      <c r="K343" s="23"/>
      <c r="L343" s="23">
        <f t="shared" si="24"/>
        <v>-19.4</v>
      </c>
      <c r="M343" s="23">
        <f t="shared" si="25"/>
        <v>20.491803278688526</v>
      </c>
    </row>
    <row r="344" spans="1:13" ht="47.25" hidden="1">
      <c r="A344" s="89"/>
      <c r="B344" s="93"/>
      <c r="C344" s="46" t="s">
        <v>31</v>
      </c>
      <c r="D344" s="47" t="s">
        <v>32</v>
      </c>
      <c r="E344" s="23">
        <v>24.4</v>
      </c>
      <c r="F344" s="23"/>
      <c r="G344" s="23"/>
      <c r="H344" s="23">
        <v>5</v>
      </c>
      <c r="I344" s="23">
        <f t="shared" si="23"/>
        <v>5</v>
      </c>
      <c r="J344" s="23"/>
      <c r="K344" s="23"/>
      <c r="L344" s="23">
        <f t="shared" si="24"/>
        <v>-19.4</v>
      </c>
      <c r="M344" s="23">
        <f t="shared" si="25"/>
        <v>20.491803278688526</v>
      </c>
    </row>
    <row r="345" spans="1:13" ht="15.75">
      <c r="A345" s="89"/>
      <c r="B345" s="93"/>
      <c r="C345" s="48" t="s">
        <v>33</v>
      </c>
      <c r="D345" s="8" t="s">
        <v>34</v>
      </c>
      <c r="E345" s="23">
        <v>1.4</v>
      </c>
      <c r="F345" s="23"/>
      <c r="G345" s="23"/>
      <c r="H345" s="23">
        <v>-1.2</v>
      </c>
      <c r="I345" s="23">
        <f t="shared" si="23"/>
        <v>-1.2</v>
      </c>
      <c r="J345" s="23"/>
      <c r="K345" s="23"/>
      <c r="L345" s="23">
        <f t="shared" si="24"/>
        <v>-2.5999999999999996</v>
      </c>
      <c r="M345" s="23">
        <f t="shared" si="25"/>
        <v>-85.71428571428572</v>
      </c>
    </row>
    <row r="346" spans="1:13" ht="15.75" hidden="1">
      <c r="A346" s="89"/>
      <c r="B346" s="93"/>
      <c r="C346" s="48" t="s">
        <v>35</v>
      </c>
      <c r="D346" s="8" t="s">
        <v>36</v>
      </c>
      <c r="E346" s="23"/>
      <c r="F346" s="23"/>
      <c r="G346" s="23"/>
      <c r="H346" s="23"/>
      <c r="I346" s="23">
        <f t="shared" si="23"/>
        <v>0</v>
      </c>
      <c r="J346" s="23"/>
      <c r="K346" s="23"/>
      <c r="L346" s="23">
        <f t="shared" si="24"/>
        <v>0</v>
      </c>
      <c r="M346" s="23" t="e">
        <f t="shared" si="25"/>
        <v>#DIV/0!</v>
      </c>
    </row>
    <row r="347" spans="1:13" ht="15.75">
      <c r="A347" s="89"/>
      <c r="B347" s="93"/>
      <c r="C347" s="48" t="s">
        <v>40</v>
      </c>
      <c r="D347" s="8" t="s">
        <v>41</v>
      </c>
      <c r="E347" s="23">
        <v>5.5</v>
      </c>
      <c r="F347" s="23"/>
      <c r="G347" s="23"/>
      <c r="H347" s="23"/>
      <c r="I347" s="23">
        <f t="shared" si="23"/>
        <v>0</v>
      </c>
      <c r="J347" s="23"/>
      <c r="K347" s="23"/>
      <c r="L347" s="23">
        <f t="shared" si="24"/>
        <v>-5.5</v>
      </c>
      <c r="M347" s="23">
        <f t="shared" si="25"/>
        <v>0</v>
      </c>
    </row>
    <row r="348" spans="1:13" ht="15.75" hidden="1">
      <c r="A348" s="89"/>
      <c r="B348" s="93"/>
      <c r="C348" s="48" t="s">
        <v>42</v>
      </c>
      <c r="D348" s="8" t="s">
        <v>37</v>
      </c>
      <c r="E348" s="23"/>
      <c r="F348" s="23"/>
      <c r="G348" s="23"/>
      <c r="H348" s="23"/>
      <c r="I348" s="23">
        <f t="shared" si="23"/>
        <v>0</v>
      </c>
      <c r="J348" s="23" t="e">
        <f t="shared" si="26"/>
        <v>#DIV/0!</v>
      </c>
      <c r="K348" s="23" t="e">
        <f t="shared" si="27"/>
        <v>#DIV/0!</v>
      </c>
      <c r="L348" s="23">
        <f t="shared" si="24"/>
        <v>0</v>
      </c>
      <c r="M348" s="23" t="e">
        <f t="shared" si="25"/>
        <v>#DIV/0!</v>
      </c>
    </row>
    <row r="349" spans="1:13" s="6" customFormat="1" ht="15.75">
      <c r="A349" s="89"/>
      <c r="B349" s="93"/>
      <c r="C349" s="52"/>
      <c r="D349" s="10" t="s">
        <v>43</v>
      </c>
      <c r="E349" s="7">
        <f>SUM(E339:E343,E345:E348)</f>
        <v>46667.50000000001</v>
      </c>
      <c r="F349" s="7">
        <f>SUM(F339:F343,F345:F348)</f>
        <v>79346.6</v>
      </c>
      <c r="G349" s="7">
        <f>SUM(G339:G343,G345:G348)</f>
        <v>72730</v>
      </c>
      <c r="H349" s="7">
        <f>SUM(H339:H343,H345:H348)</f>
        <v>87800.00000000001</v>
      </c>
      <c r="I349" s="7">
        <f t="shared" si="23"/>
        <v>15070.000000000015</v>
      </c>
      <c r="J349" s="7">
        <f t="shared" si="26"/>
        <v>120.72047298226319</v>
      </c>
      <c r="K349" s="7">
        <f t="shared" si="27"/>
        <v>110.65376462255472</v>
      </c>
      <c r="L349" s="7">
        <f t="shared" si="24"/>
        <v>41132.50000000001</v>
      </c>
      <c r="M349" s="7">
        <f t="shared" si="25"/>
        <v>188.13949750897305</v>
      </c>
    </row>
    <row r="350" spans="1:13" ht="15.75">
      <c r="A350" s="89"/>
      <c r="B350" s="93"/>
      <c r="C350" s="54" t="s">
        <v>210</v>
      </c>
      <c r="D350" s="8" t="s">
        <v>154</v>
      </c>
      <c r="E350" s="23">
        <v>589.6</v>
      </c>
      <c r="F350" s="23">
        <v>652.7</v>
      </c>
      <c r="G350" s="23">
        <v>652.7</v>
      </c>
      <c r="H350" s="23">
        <v>813.3</v>
      </c>
      <c r="I350" s="23">
        <f t="shared" si="23"/>
        <v>160.5999999999999</v>
      </c>
      <c r="J350" s="23">
        <f t="shared" si="26"/>
        <v>124.60548490884018</v>
      </c>
      <c r="K350" s="23">
        <f t="shared" si="27"/>
        <v>124.60548490884018</v>
      </c>
      <c r="L350" s="23">
        <f t="shared" si="24"/>
        <v>223.69999999999993</v>
      </c>
      <c r="M350" s="23">
        <f t="shared" si="25"/>
        <v>137.94097693351424</v>
      </c>
    </row>
    <row r="351" spans="1:13" ht="15.75">
      <c r="A351" s="89"/>
      <c r="B351" s="93"/>
      <c r="C351" s="48" t="s">
        <v>27</v>
      </c>
      <c r="D351" s="8" t="s">
        <v>28</v>
      </c>
      <c r="E351" s="23">
        <f>SUM(E352:E353)</f>
        <v>12937.2</v>
      </c>
      <c r="F351" s="23">
        <f>SUM(F352:F353)</f>
        <v>9874</v>
      </c>
      <c r="G351" s="23">
        <f>SUM(G352:G353)</f>
        <v>8571.5</v>
      </c>
      <c r="H351" s="23">
        <f>SUM(H352:H353)</f>
        <v>14029.5</v>
      </c>
      <c r="I351" s="23">
        <f t="shared" si="23"/>
        <v>5458</v>
      </c>
      <c r="J351" s="23">
        <f t="shared" si="26"/>
        <v>163.67613603219974</v>
      </c>
      <c r="K351" s="23">
        <f t="shared" si="27"/>
        <v>142.085274458173</v>
      </c>
      <c r="L351" s="23">
        <f t="shared" si="24"/>
        <v>1092.2999999999993</v>
      </c>
      <c r="M351" s="23">
        <f t="shared" si="25"/>
        <v>108.44309433262221</v>
      </c>
    </row>
    <row r="352" spans="1:13" s="6" customFormat="1" ht="63" hidden="1">
      <c r="A352" s="89"/>
      <c r="B352" s="93"/>
      <c r="C352" s="46" t="s">
        <v>155</v>
      </c>
      <c r="D352" s="47" t="s">
        <v>156</v>
      </c>
      <c r="E352" s="23">
        <v>11504.1</v>
      </c>
      <c r="F352" s="23">
        <v>9124</v>
      </c>
      <c r="G352" s="23">
        <v>7884</v>
      </c>
      <c r="H352" s="23">
        <v>11943.3</v>
      </c>
      <c r="I352" s="23">
        <f t="shared" si="23"/>
        <v>4059.2999999999993</v>
      </c>
      <c r="J352" s="23">
        <f t="shared" si="26"/>
        <v>151.48782343987824</v>
      </c>
      <c r="K352" s="23">
        <f t="shared" si="27"/>
        <v>130.89982463831655</v>
      </c>
      <c r="L352" s="23">
        <f t="shared" si="24"/>
        <v>439.1999999999989</v>
      </c>
      <c r="M352" s="23">
        <f t="shared" si="25"/>
        <v>103.81776931702609</v>
      </c>
    </row>
    <row r="353" spans="1:13" s="6" customFormat="1" ht="47.25" hidden="1">
      <c r="A353" s="89"/>
      <c r="B353" s="93"/>
      <c r="C353" s="46" t="s">
        <v>31</v>
      </c>
      <c r="D353" s="47" t="s">
        <v>32</v>
      </c>
      <c r="E353" s="23">
        <v>1433.1</v>
      </c>
      <c r="F353" s="23">
        <v>750</v>
      </c>
      <c r="G353" s="23">
        <v>687.5</v>
      </c>
      <c r="H353" s="23">
        <v>2086.2</v>
      </c>
      <c r="I353" s="23">
        <f t="shared" si="23"/>
        <v>1398.6999999999998</v>
      </c>
      <c r="J353" s="23">
        <f t="shared" si="26"/>
        <v>303.4472727272727</v>
      </c>
      <c r="K353" s="23">
        <f t="shared" si="27"/>
        <v>278.15999999999997</v>
      </c>
      <c r="L353" s="23">
        <f t="shared" si="24"/>
        <v>653.0999999999999</v>
      </c>
      <c r="M353" s="23">
        <f t="shared" si="25"/>
        <v>145.5725350638476</v>
      </c>
    </row>
    <row r="354" spans="1:13" s="6" customFormat="1" ht="15.75">
      <c r="A354" s="89"/>
      <c r="B354" s="93"/>
      <c r="C354" s="53"/>
      <c r="D354" s="10" t="s">
        <v>46</v>
      </c>
      <c r="E354" s="7">
        <f>SUM(E350:E351)</f>
        <v>13526.800000000001</v>
      </c>
      <c r="F354" s="7">
        <f>SUM(F350:F351)</f>
        <v>10526.7</v>
      </c>
      <c r="G354" s="7">
        <f>SUM(G350:G351)</f>
        <v>9224.2</v>
      </c>
      <c r="H354" s="7">
        <f>SUM(H350:H351)</f>
        <v>14842.8</v>
      </c>
      <c r="I354" s="7">
        <f t="shared" si="23"/>
        <v>5618.5999999999985</v>
      </c>
      <c r="J354" s="7">
        <f t="shared" si="26"/>
        <v>160.91151536176577</v>
      </c>
      <c r="K354" s="7">
        <f t="shared" si="27"/>
        <v>141.00145344694917</v>
      </c>
      <c r="L354" s="7">
        <f t="shared" si="24"/>
        <v>1315.9999999999982</v>
      </c>
      <c r="M354" s="7">
        <f t="shared" si="25"/>
        <v>109.72883460981163</v>
      </c>
    </row>
    <row r="355" spans="1:13" s="6" customFormat="1" ht="31.5">
      <c r="A355" s="89"/>
      <c r="B355" s="93"/>
      <c r="C355" s="53"/>
      <c r="D355" s="10" t="s">
        <v>47</v>
      </c>
      <c r="E355" s="7">
        <f>E356-E348</f>
        <v>60194.30000000001</v>
      </c>
      <c r="F355" s="7">
        <f>F356-F348</f>
        <v>89873.3</v>
      </c>
      <c r="G355" s="7">
        <f>G356-G348</f>
        <v>81954.2</v>
      </c>
      <c r="H355" s="7">
        <f>H356-H348</f>
        <v>102642.80000000002</v>
      </c>
      <c r="I355" s="7">
        <f t="shared" si="23"/>
        <v>20688.60000000002</v>
      </c>
      <c r="J355" s="7">
        <f t="shared" si="26"/>
        <v>125.24409975327686</v>
      </c>
      <c r="K355" s="7">
        <f t="shared" si="27"/>
        <v>114.20833551232681</v>
      </c>
      <c r="L355" s="7">
        <f t="shared" si="24"/>
        <v>42448.50000000001</v>
      </c>
      <c r="M355" s="7">
        <f t="shared" si="25"/>
        <v>170.5191355327664</v>
      </c>
    </row>
    <row r="356" spans="1:13" s="6" customFormat="1" ht="15.75">
      <c r="A356" s="99"/>
      <c r="B356" s="100"/>
      <c r="C356" s="52"/>
      <c r="D356" s="10" t="s">
        <v>66</v>
      </c>
      <c r="E356" s="7">
        <f>E349+E354</f>
        <v>60194.30000000001</v>
      </c>
      <c r="F356" s="7">
        <f>F349+F354</f>
        <v>89873.3</v>
      </c>
      <c r="G356" s="7">
        <f>G349+G354</f>
        <v>81954.2</v>
      </c>
      <c r="H356" s="7">
        <f>H349+H354</f>
        <v>102642.80000000002</v>
      </c>
      <c r="I356" s="7">
        <f t="shared" si="23"/>
        <v>20688.60000000002</v>
      </c>
      <c r="J356" s="7">
        <f t="shared" si="26"/>
        <v>125.24409975327686</v>
      </c>
      <c r="K356" s="7">
        <f t="shared" si="27"/>
        <v>114.20833551232681</v>
      </c>
      <c r="L356" s="7">
        <f t="shared" si="24"/>
        <v>42448.50000000001</v>
      </c>
      <c r="M356" s="7">
        <f t="shared" si="25"/>
        <v>170.5191355327664</v>
      </c>
    </row>
    <row r="357" spans="1:13" ht="31.5">
      <c r="A357" s="101" t="s">
        <v>157</v>
      </c>
      <c r="B357" s="78" t="s">
        <v>158</v>
      </c>
      <c r="C357" s="48" t="s">
        <v>19</v>
      </c>
      <c r="D357" s="49" t="s">
        <v>20</v>
      </c>
      <c r="E357" s="23">
        <v>15259.4</v>
      </c>
      <c r="F357" s="23"/>
      <c r="G357" s="23"/>
      <c r="H357" s="23">
        <v>107299.3</v>
      </c>
      <c r="I357" s="23">
        <f t="shared" si="23"/>
        <v>107299.3</v>
      </c>
      <c r="J357" s="23"/>
      <c r="K357" s="23"/>
      <c r="L357" s="23">
        <f t="shared" si="24"/>
        <v>92039.90000000001</v>
      </c>
      <c r="M357" s="23">
        <f t="shared" si="25"/>
        <v>703.1685387367787</v>
      </c>
    </row>
    <row r="358" spans="1:13" ht="94.5">
      <c r="A358" s="101"/>
      <c r="B358" s="78"/>
      <c r="C358" s="46" t="s">
        <v>21</v>
      </c>
      <c r="D358" s="50" t="s">
        <v>22</v>
      </c>
      <c r="E358" s="23">
        <v>10.9</v>
      </c>
      <c r="F358" s="23"/>
      <c r="G358" s="23"/>
      <c r="H358" s="23"/>
      <c r="I358" s="23">
        <f t="shared" si="23"/>
        <v>0</v>
      </c>
      <c r="J358" s="23"/>
      <c r="K358" s="23"/>
      <c r="L358" s="23">
        <f t="shared" si="24"/>
        <v>-10.9</v>
      </c>
      <c r="M358" s="23">
        <f t="shared" si="25"/>
        <v>0</v>
      </c>
    </row>
    <row r="359" spans="1:13" ht="15.75">
      <c r="A359" s="101"/>
      <c r="B359" s="78"/>
      <c r="C359" s="48" t="s">
        <v>27</v>
      </c>
      <c r="D359" s="8" t="s">
        <v>28</v>
      </c>
      <c r="E359" s="23">
        <f>E360</f>
        <v>0</v>
      </c>
      <c r="F359" s="23">
        <f>F360</f>
        <v>0</v>
      </c>
      <c r="G359" s="23">
        <f>G360</f>
        <v>0</v>
      </c>
      <c r="H359" s="23">
        <f>H360</f>
        <v>11.7</v>
      </c>
      <c r="I359" s="23">
        <f t="shared" si="23"/>
        <v>11.7</v>
      </c>
      <c r="J359" s="23"/>
      <c r="K359" s="23"/>
      <c r="L359" s="23">
        <f t="shared" si="24"/>
        <v>11.7</v>
      </c>
      <c r="M359" s="23"/>
    </row>
    <row r="360" spans="1:13" ht="47.25" hidden="1">
      <c r="A360" s="101"/>
      <c r="B360" s="78"/>
      <c r="C360" s="46" t="s">
        <v>31</v>
      </c>
      <c r="D360" s="47" t="s">
        <v>32</v>
      </c>
      <c r="E360" s="23"/>
      <c r="F360" s="23"/>
      <c r="G360" s="23"/>
      <c r="H360" s="23">
        <v>11.7</v>
      </c>
      <c r="I360" s="23">
        <f t="shared" si="23"/>
        <v>11.7</v>
      </c>
      <c r="J360" s="23"/>
      <c r="K360" s="23"/>
      <c r="L360" s="23">
        <f t="shared" si="24"/>
        <v>11.7</v>
      </c>
      <c r="M360" s="23" t="e">
        <f t="shared" si="25"/>
        <v>#DIV/0!</v>
      </c>
    </row>
    <row r="361" spans="1:13" ht="15.75">
      <c r="A361" s="101"/>
      <c r="B361" s="78"/>
      <c r="C361" s="48" t="s">
        <v>33</v>
      </c>
      <c r="D361" s="8" t="s">
        <v>34</v>
      </c>
      <c r="E361" s="23">
        <v>328.2</v>
      </c>
      <c r="F361" s="23"/>
      <c r="G361" s="23"/>
      <c r="H361" s="23">
        <v>33.4</v>
      </c>
      <c r="I361" s="23">
        <f t="shared" si="23"/>
        <v>33.4</v>
      </c>
      <c r="J361" s="23"/>
      <c r="K361" s="23"/>
      <c r="L361" s="23">
        <f t="shared" si="24"/>
        <v>-294.8</v>
      </c>
      <c r="M361" s="23">
        <f t="shared" si="25"/>
        <v>10.176721511273614</v>
      </c>
    </row>
    <row r="362" spans="1:13" ht="15.75">
      <c r="A362" s="101"/>
      <c r="B362" s="78"/>
      <c r="C362" s="48" t="s">
        <v>40</v>
      </c>
      <c r="D362" s="8" t="s">
        <v>41</v>
      </c>
      <c r="E362" s="23">
        <v>7201.8</v>
      </c>
      <c r="F362" s="23">
        <v>20650.8</v>
      </c>
      <c r="G362" s="23">
        <v>14505.7</v>
      </c>
      <c r="H362" s="23">
        <v>2550.8</v>
      </c>
      <c r="I362" s="23">
        <f t="shared" si="23"/>
        <v>-11954.900000000001</v>
      </c>
      <c r="J362" s="23">
        <f t="shared" si="26"/>
        <v>17.584811487897863</v>
      </c>
      <c r="K362" s="23">
        <f t="shared" si="27"/>
        <v>12.352063842563002</v>
      </c>
      <c r="L362" s="23">
        <f t="shared" si="24"/>
        <v>-4651</v>
      </c>
      <c r="M362" s="23">
        <f t="shared" si="25"/>
        <v>35.41892304701603</v>
      </c>
    </row>
    <row r="363" spans="1:13" ht="15.75">
      <c r="A363" s="101"/>
      <c r="B363" s="78"/>
      <c r="C363" s="48" t="s">
        <v>58</v>
      </c>
      <c r="D363" s="47" t="s">
        <v>59</v>
      </c>
      <c r="E363" s="23">
        <v>548.8</v>
      </c>
      <c r="F363" s="23"/>
      <c r="G363" s="23"/>
      <c r="H363" s="23"/>
      <c r="I363" s="23">
        <f t="shared" si="23"/>
        <v>0</v>
      </c>
      <c r="J363" s="23"/>
      <c r="K363" s="23"/>
      <c r="L363" s="23">
        <f t="shared" si="24"/>
        <v>-548.8</v>
      </c>
      <c r="M363" s="23">
        <f t="shared" si="25"/>
        <v>0</v>
      </c>
    </row>
    <row r="364" spans="1:13" ht="15.75">
      <c r="A364" s="101"/>
      <c r="B364" s="78"/>
      <c r="C364" s="48" t="s">
        <v>42</v>
      </c>
      <c r="D364" s="8" t="s">
        <v>37</v>
      </c>
      <c r="E364" s="23">
        <v>-384.6</v>
      </c>
      <c r="F364" s="23"/>
      <c r="G364" s="23"/>
      <c r="H364" s="23">
        <v>-0.3</v>
      </c>
      <c r="I364" s="23">
        <f t="shared" si="23"/>
        <v>-0.3</v>
      </c>
      <c r="J364" s="23"/>
      <c r="K364" s="23"/>
      <c r="L364" s="23">
        <f t="shared" si="24"/>
        <v>384.3</v>
      </c>
      <c r="M364" s="23">
        <f t="shared" si="25"/>
        <v>0.07800312012480498</v>
      </c>
    </row>
    <row r="365" spans="1:13" s="6" customFormat="1" ht="31.5">
      <c r="A365" s="101"/>
      <c r="B365" s="78"/>
      <c r="C365" s="53"/>
      <c r="D365" s="10" t="s">
        <v>47</v>
      </c>
      <c r="E365" s="5">
        <f>E366-E364</f>
        <v>23349.1</v>
      </c>
      <c r="F365" s="5">
        <f>F366-F364</f>
        <v>20650.8</v>
      </c>
      <c r="G365" s="5">
        <f>G366-G364</f>
        <v>14505.7</v>
      </c>
      <c r="H365" s="5">
        <f>H366-H364</f>
        <v>109895.2</v>
      </c>
      <c r="I365" s="5">
        <f t="shared" si="23"/>
        <v>95389.5</v>
      </c>
      <c r="J365" s="5">
        <f t="shared" si="26"/>
        <v>757.600115816541</v>
      </c>
      <c r="K365" s="5">
        <f t="shared" si="27"/>
        <v>532.1595289286614</v>
      </c>
      <c r="L365" s="5">
        <f t="shared" si="24"/>
        <v>86546.1</v>
      </c>
      <c r="M365" s="5">
        <f t="shared" si="25"/>
        <v>470.661395942456</v>
      </c>
    </row>
    <row r="366" spans="1:13" s="6" customFormat="1" ht="15.75">
      <c r="A366" s="101"/>
      <c r="B366" s="78"/>
      <c r="C366" s="58"/>
      <c r="D366" s="10" t="s">
        <v>66</v>
      </c>
      <c r="E366" s="7">
        <f>SUM(E357:E359,E361:E364)</f>
        <v>22964.5</v>
      </c>
      <c r="F366" s="7">
        <f>SUM(F357:F359,F361:F364)</f>
        <v>20650.8</v>
      </c>
      <c r="G366" s="7">
        <f>SUM(G357:G359,G361:G364)</f>
        <v>14505.7</v>
      </c>
      <c r="H366" s="7">
        <f>SUM(H357:H359,H361:H364)</f>
        <v>109894.9</v>
      </c>
      <c r="I366" s="7">
        <f t="shared" si="23"/>
        <v>95389.2</v>
      </c>
      <c r="J366" s="7">
        <f t="shared" si="26"/>
        <v>757.5980476640217</v>
      </c>
      <c r="K366" s="7">
        <f t="shared" si="27"/>
        <v>532.1580762004378</v>
      </c>
      <c r="L366" s="7">
        <f t="shared" si="24"/>
        <v>86930.4</v>
      </c>
      <c r="M366" s="7">
        <f t="shared" si="25"/>
        <v>478.5425330401272</v>
      </c>
    </row>
    <row r="367" spans="1:13" s="6" customFormat="1" ht="15.75">
      <c r="A367" s="88" t="s">
        <v>159</v>
      </c>
      <c r="B367" s="92" t="s">
        <v>160</v>
      </c>
      <c r="C367" s="48" t="s">
        <v>13</v>
      </c>
      <c r="D367" s="47" t="s">
        <v>152</v>
      </c>
      <c r="E367" s="31"/>
      <c r="F367" s="7"/>
      <c r="G367" s="7"/>
      <c r="H367" s="31">
        <v>739.6</v>
      </c>
      <c r="I367" s="31">
        <f t="shared" si="23"/>
        <v>739.6</v>
      </c>
      <c r="J367" s="31"/>
      <c r="K367" s="31"/>
      <c r="L367" s="31">
        <f t="shared" si="24"/>
        <v>739.6</v>
      </c>
      <c r="M367" s="31"/>
    </row>
    <row r="368" spans="1:13" s="6" customFormat="1" ht="31.5">
      <c r="A368" s="89"/>
      <c r="B368" s="93"/>
      <c r="C368" s="48" t="s">
        <v>19</v>
      </c>
      <c r="D368" s="49" t="s">
        <v>20</v>
      </c>
      <c r="E368" s="31">
        <v>282.8</v>
      </c>
      <c r="F368" s="7"/>
      <c r="G368" s="7"/>
      <c r="H368" s="31">
        <v>301.6</v>
      </c>
      <c r="I368" s="31">
        <f t="shared" si="23"/>
        <v>301.6</v>
      </c>
      <c r="J368" s="31"/>
      <c r="K368" s="31"/>
      <c r="L368" s="31">
        <f t="shared" si="24"/>
        <v>18.80000000000001</v>
      </c>
      <c r="M368" s="31">
        <f t="shared" si="25"/>
        <v>106.64780763790664</v>
      </c>
    </row>
    <row r="369" spans="1:13" s="6" customFormat="1" ht="94.5">
      <c r="A369" s="89"/>
      <c r="B369" s="93"/>
      <c r="C369" s="46" t="s">
        <v>21</v>
      </c>
      <c r="D369" s="50" t="s">
        <v>22</v>
      </c>
      <c r="E369" s="31">
        <v>6.1</v>
      </c>
      <c r="F369" s="7"/>
      <c r="G369" s="7"/>
      <c r="H369" s="31"/>
      <c r="I369" s="31">
        <f t="shared" si="23"/>
        <v>0</v>
      </c>
      <c r="J369" s="31"/>
      <c r="K369" s="31"/>
      <c r="L369" s="31">
        <f t="shared" si="24"/>
        <v>-6.1</v>
      </c>
      <c r="M369" s="31">
        <f t="shared" si="25"/>
        <v>0</v>
      </c>
    </row>
    <row r="370" spans="1:13" s="6" customFormat="1" ht="15.75" hidden="1">
      <c r="A370" s="90"/>
      <c r="B370" s="94"/>
      <c r="C370" s="48" t="s">
        <v>27</v>
      </c>
      <c r="D370" s="8" t="s">
        <v>28</v>
      </c>
      <c r="E370" s="31">
        <f>E371</f>
        <v>0</v>
      </c>
      <c r="F370" s="31">
        <f>F371</f>
        <v>0</v>
      </c>
      <c r="G370" s="31">
        <f>G371</f>
        <v>0</v>
      </c>
      <c r="H370" s="31">
        <f>H371</f>
        <v>0</v>
      </c>
      <c r="I370" s="31">
        <f t="shared" si="23"/>
        <v>0</v>
      </c>
      <c r="J370" s="31"/>
      <c r="K370" s="31"/>
      <c r="L370" s="31">
        <f t="shared" si="24"/>
        <v>0</v>
      </c>
      <c r="M370" s="31" t="e">
        <f t="shared" si="25"/>
        <v>#DIV/0!</v>
      </c>
    </row>
    <row r="371" spans="1:13" s="6" customFormat="1" ht="47.25" hidden="1">
      <c r="A371" s="90"/>
      <c r="B371" s="94"/>
      <c r="C371" s="46" t="s">
        <v>31</v>
      </c>
      <c r="D371" s="47" t="s">
        <v>32</v>
      </c>
      <c r="E371" s="23"/>
      <c r="F371" s="23"/>
      <c r="G371" s="23"/>
      <c r="H371" s="23"/>
      <c r="I371" s="23">
        <f t="shared" si="23"/>
        <v>0</v>
      </c>
      <c r="J371" s="23"/>
      <c r="K371" s="23"/>
      <c r="L371" s="23">
        <f t="shared" si="24"/>
        <v>0</v>
      </c>
      <c r="M371" s="23" t="e">
        <f t="shared" si="25"/>
        <v>#DIV/0!</v>
      </c>
    </row>
    <row r="372" spans="1:13" s="6" customFormat="1" ht="15.75">
      <c r="A372" s="90"/>
      <c r="B372" s="94"/>
      <c r="C372" s="48" t="s">
        <v>33</v>
      </c>
      <c r="D372" s="8" t="s">
        <v>34</v>
      </c>
      <c r="E372" s="31">
        <v>10.5</v>
      </c>
      <c r="F372" s="7"/>
      <c r="G372" s="7"/>
      <c r="H372" s="31">
        <v>3.2</v>
      </c>
      <c r="I372" s="31">
        <f t="shared" si="23"/>
        <v>3.2</v>
      </c>
      <c r="J372" s="31"/>
      <c r="K372" s="31"/>
      <c r="L372" s="31">
        <f t="shared" si="24"/>
        <v>-7.3</v>
      </c>
      <c r="M372" s="31">
        <f t="shared" si="25"/>
        <v>30.476190476190478</v>
      </c>
    </row>
    <row r="373" spans="1:13" s="6" customFormat="1" ht="15.75">
      <c r="A373" s="90"/>
      <c r="B373" s="94"/>
      <c r="C373" s="48" t="s">
        <v>35</v>
      </c>
      <c r="D373" s="8" t="s">
        <v>36</v>
      </c>
      <c r="E373" s="31">
        <v>30</v>
      </c>
      <c r="F373" s="7"/>
      <c r="G373" s="7"/>
      <c r="H373" s="31"/>
      <c r="I373" s="31">
        <f t="shared" si="23"/>
        <v>0</v>
      </c>
      <c r="J373" s="31"/>
      <c r="K373" s="31"/>
      <c r="L373" s="31">
        <f t="shared" si="24"/>
        <v>-30</v>
      </c>
      <c r="M373" s="31">
        <f t="shared" si="25"/>
        <v>0</v>
      </c>
    </row>
    <row r="374" spans="1:13" ht="15.75">
      <c r="A374" s="90"/>
      <c r="B374" s="94"/>
      <c r="C374" s="48" t="s">
        <v>38</v>
      </c>
      <c r="D374" s="8" t="s">
        <v>119</v>
      </c>
      <c r="E374" s="31">
        <v>6637.8</v>
      </c>
      <c r="F374" s="31">
        <v>5609.5</v>
      </c>
      <c r="G374" s="31">
        <v>3065.4</v>
      </c>
      <c r="H374" s="31">
        <v>1641.6</v>
      </c>
      <c r="I374" s="31">
        <f t="shared" si="23"/>
        <v>-1423.8000000000002</v>
      </c>
      <c r="J374" s="31">
        <f t="shared" si="26"/>
        <v>53.55255431591309</v>
      </c>
      <c r="K374" s="31">
        <f t="shared" si="27"/>
        <v>29.264640342276493</v>
      </c>
      <c r="L374" s="31">
        <f t="shared" si="24"/>
        <v>-4996.200000000001</v>
      </c>
      <c r="M374" s="31">
        <f t="shared" si="25"/>
        <v>24.731085600650815</v>
      </c>
    </row>
    <row r="375" spans="1:13" ht="15.75">
      <c r="A375" s="90"/>
      <c r="B375" s="94"/>
      <c r="C375" s="48" t="s">
        <v>40</v>
      </c>
      <c r="D375" s="8" t="s">
        <v>41</v>
      </c>
      <c r="E375" s="31">
        <v>2735.9</v>
      </c>
      <c r="F375" s="31"/>
      <c r="G375" s="31"/>
      <c r="H375" s="31"/>
      <c r="I375" s="31">
        <f t="shared" si="23"/>
        <v>0</v>
      </c>
      <c r="J375" s="31"/>
      <c r="K375" s="31"/>
      <c r="L375" s="31">
        <f t="shared" si="24"/>
        <v>-2735.9</v>
      </c>
      <c r="M375" s="31">
        <f t="shared" si="25"/>
        <v>0</v>
      </c>
    </row>
    <row r="376" spans="1:13" ht="15.75" customHeight="1">
      <c r="A376" s="90"/>
      <c r="B376" s="94"/>
      <c r="C376" s="48" t="s">
        <v>58</v>
      </c>
      <c r="D376" s="47" t="s">
        <v>59</v>
      </c>
      <c r="E376" s="31">
        <v>41400</v>
      </c>
      <c r="F376" s="31">
        <v>3282</v>
      </c>
      <c r="G376" s="31"/>
      <c r="H376" s="31"/>
      <c r="I376" s="31">
        <f t="shared" si="23"/>
        <v>0</v>
      </c>
      <c r="J376" s="31"/>
      <c r="K376" s="31">
        <f t="shared" si="27"/>
        <v>0</v>
      </c>
      <c r="L376" s="31">
        <f t="shared" si="24"/>
        <v>-41400</v>
      </c>
      <c r="M376" s="31">
        <f t="shared" si="25"/>
        <v>0</v>
      </c>
    </row>
    <row r="377" spans="1:13" ht="15.75">
      <c r="A377" s="90"/>
      <c r="B377" s="94"/>
      <c r="C377" s="48" t="s">
        <v>42</v>
      </c>
      <c r="D377" s="8" t="s">
        <v>37</v>
      </c>
      <c r="E377" s="31">
        <v>-15.2</v>
      </c>
      <c r="F377" s="31"/>
      <c r="G377" s="31"/>
      <c r="H377" s="31">
        <v>-2.5</v>
      </c>
      <c r="I377" s="31">
        <f t="shared" si="23"/>
        <v>-2.5</v>
      </c>
      <c r="J377" s="31"/>
      <c r="K377" s="31"/>
      <c r="L377" s="31">
        <f t="shared" si="24"/>
        <v>12.7</v>
      </c>
      <c r="M377" s="31">
        <f t="shared" si="25"/>
        <v>16.447368421052634</v>
      </c>
    </row>
    <row r="378" spans="1:13" s="6" customFormat="1" ht="31.5">
      <c r="A378" s="90"/>
      <c r="B378" s="94"/>
      <c r="C378" s="53"/>
      <c r="D378" s="10" t="s">
        <v>47</v>
      </c>
      <c r="E378" s="7">
        <f>E379-E377</f>
        <v>51103.1</v>
      </c>
      <c r="F378" s="7">
        <f>F379-F377</f>
        <v>8891.5</v>
      </c>
      <c r="G378" s="7">
        <f>G379-G377</f>
        <v>3065.4</v>
      </c>
      <c r="H378" s="7">
        <f>H379-H377</f>
        <v>2686</v>
      </c>
      <c r="I378" s="7">
        <f t="shared" si="23"/>
        <v>-379.4000000000001</v>
      </c>
      <c r="J378" s="7">
        <f t="shared" si="26"/>
        <v>87.62314869185099</v>
      </c>
      <c r="K378" s="7">
        <f t="shared" si="27"/>
        <v>30.208626216049034</v>
      </c>
      <c r="L378" s="7">
        <f t="shared" si="24"/>
        <v>-48417.1</v>
      </c>
      <c r="M378" s="7">
        <f t="shared" si="25"/>
        <v>5.256041218634486</v>
      </c>
    </row>
    <row r="379" spans="1:13" s="6" customFormat="1" ht="15.75">
      <c r="A379" s="91"/>
      <c r="B379" s="95"/>
      <c r="C379" s="58"/>
      <c r="D379" s="10" t="s">
        <v>66</v>
      </c>
      <c r="E379" s="7">
        <f>SUM(E367:E370,E372:E377)</f>
        <v>51087.9</v>
      </c>
      <c r="F379" s="7">
        <f>SUM(F367:F370,F372:F377)</f>
        <v>8891.5</v>
      </c>
      <c r="G379" s="7">
        <f>SUM(G367:G370,G372:G377)</f>
        <v>3065.4</v>
      </c>
      <c r="H379" s="7">
        <f>SUM(H367:H370,H372:H377)</f>
        <v>2683.5</v>
      </c>
      <c r="I379" s="7">
        <f t="shared" si="23"/>
        <v>-381.9000000000001</v>
      </c>
      <c r="J379" s="7">
        <f t="shared" si="26"/>
        <v>87.5415932667841</v>
      </c>
      <c r="K379" s="7">
        <f t="shared" si="27"/>
        <v>30.180509475341616</v>
      </c>
      <c r="L379" s="7">
        <f t="shared" si="24"/>
        <v>-48404.4</v>
      </c>
      <c r="M379" s="7">
        <f t="shared" si="25"/>
        <v>5.252711503115219</v>
      </c>
    </row>
    <row r="380" spans="1:13" s="6" customFormat="1" ht="31.5">
      <c r="A380" s="88">
        <v>977</v>
      </c>
      <c r="B380" s="92" t="s">
        <v>161</v>
      </c>
      <c r="C380" s="48" t="s">
        <v>19</v>
      </c>
      <c r="D380" s="49" t="s">
        <v>20</v>
      </c>
      <c r="E380" s="31">
        <v>90.4</v>
      </c>
      <c r="F380" s="31"/>
      <c r="G380" s="31"/>
      <c r="H380" s="31"/>
      <c r="I380" s="31">
        <f t="shared" si="23"/>
        <v>0</v>
      </c>
      <c r="J380" s="31"/>
      <c r="K380" s="31"/>
      <c r="L380" s="31">
        <f t="shared" si="24"/>
        <v>-90.4</v>
      </c>
      <c r="M380" s="31">
        <f t="shared" si="25"/>
        <v>0</v>
      </c>
    </row>
    <row r="381" spans="1:13" s="6" customFormat="1" ht="15.75">
      <c r="A381" s="89"/>
      <c r="B381" s="93"/>
      <c r="C381" s="48" t="s">
        <v>27</v>
      </c>
      <c r="D381" s="8" t="s">
        <v>28</v>
      </c>
      <c r="E381" s="31">
        <f>E382+E383</f>
        <v>18.7</v>
      </c>
      <c r="F381" s="31">
        <f>F382+F383</f>
        <v>0</v>
      </c>
      <c r="G381" s="31">
        <f>G382+G383</f>
        <v>0</v>
      </c>
      <c r="H381" s="31">
        <f>H382+H383</f>
        <v>479.1</v>
      </c>
      <c r="I381" s="31">
        <f t="shared" si="23"/>
        <v>479.1</v>
      </c>
      <c r="J381" s="31"/>
      <c r="K381" s="31"/>
      <c r="L381" s="31">
        <f t="shared" si="24"/>
        <v>460.40000000000003</v>
      </c>
      <c r="M381" s="31">
        <f t="shared" si="25"/>
        <v>2562.0320855614973</v>
      </c>
    </row>
    <row r="382" spans="1:13" s="6" customFormat="1" ht="47.25" hidden="1">
      <c r="A382" s="89"/>
      <c r="B382" s="93"/>
      <c r="C382" s="46" t="s">
        <v>53</v>
      </c>
      <c r="D382" s="50" t="s">
        <v>54</v>
      </c>
      <c r="E382" s="31"/>
      <c r="F382" s="31"/>
      <c r="G382" s="31"/>
      <c r="H382" s="31">
        <v>365.8</v>
      </c>
      <c r="I382" s="31">
        <f t="shared" si="23"/>
        <v>365.8</v>
      </c>
      <c r="J382" s="31"/>
      <c r="K382" s="31"/>
      <c r="L382" s="31">
        <f t="shared" si="24"/>
        <v>365.8</v>
      </c>
      <c r="M382" s="31" t="e">
        <f t="shared" si="25"/>
        <v>#DIV/0!</v>
      </c>
    </row>
    <row r="383" spans="1:13" s="6" customFormat="1" ht="47.25" hidden="1">
      <c r="A383" s="89"/>
      <c r="B383" s="93"/>
      <c r="C383" s="46" t="s">
        <v>31</v>
      </c>
      <c r="D383" s="47" t="s">
        <v>32</v>
      </c>
      <c r="E383" s="31">
        <v>18.7</v>
      </c>
      <c r="F383" s="31"/>
      <c r="G383" s="31"/>
      <c r="H383" s="31">
        <v>113.3</v>
      </c>
      <c r="I383" s="31">
        <f t="shared" si="23"/>
        <v>113.3</v>
      </c>
      <c r="J383" s="31"/>
      <c r="K383" s="31"/>
      <c r="L383" s="31">
        <f t="shared" si="24"/>
        <v>94.6</v>
      </c>
      <c r="M383" s="31">
        <f t="shared" si="25"/>
        <v>605.8823529411765</v>
      </c>
    </row>
    <row r="384" spans="1:13" s="6" customFormat="1" ht="15.75">
      <c r="A384" s="89"/>
      <c r="B384" s="93"/>
      <c r="C384" s="48" t="s">
        <v>33</v>
      </c>
      <c r="D384" s="8" t="s">
        <v>34</v>
      </c>
      <c r="E384" s="31"/>
      <c r="F384" s="31"/>
      <c r="G384" s="31"/>
      <c r="H384" s="31">
        <v>493.7</v>
      </c>
      <c r="I384" s="31">
        <f t="shared" si="23"/>
        <v>493.7</v>
      </c>
      <c r="J384" s="31"/>
      <c r="K384" s="31"/>
      <c r="L384" s="31">
        <f t="shared" si="24"/>
        <v>493.7</v>
      </c>
      <c r="M384" s="31"/>
    </row>
    <row r="385" spans="1:13" s="6" customFormat="1" ht="15.75">
      <c r="A385" s="99"/>
      <c r="B385" s="100"/>
      <c r="C385" s="52"/>
      <c r="D385" s="10" t="s">
        <v>66</v>
      </c>
      <c r="E385" s="7">
        <f>E381+E380+E384</f>
        <v>109.10000000000001</v>
      </c>
      <c r="F385" s="7">
        <f>F381+F380+F384</f>
        <v>0</v>
      </c>
      <c r="G385" s="7">
        <f>G381+G380+G384</f>
        <v>0</v>
      </c>
      <c r="H385" s="7">
        <f>H381+H380+H384</f>
        <v>972.8</v>
      </c>
      <c r="I385" s="7">
        <f t="shared" si="23"/>
        <v>972.8</v>
      </c>
      <c r="J385" s="7"/>
      <c r="K385" s="7"/>
      <c r="L385" s="7">
        <f t="shared" si="24"/>
        <v>863.6999999999999</v>
      </c>
      <c r="M385" s="7">
        <f t="shared" si="25"/>
        <v>891.6590284142987</v>
      </c>
    </row>
    <row r="386" spans="1:13" s="6" customFormat="1" ht="15.75">
      <c r="A386" s="88">
        <v>978</v>
      </c>
      <c r="B386" s="92" t="s">
        <v>214</v>
      </c>
      <c r="C386" s="64" t="s">
        <v>35</v>
      </c>
      <c r="D386" s="8" t="s">
        <v>36</v>
      </c>
      <c r="E386" s="7"/>
      <c r="F386" s="7"/>
      <c r="G386" s="7"/>
      <c r="H386" s="31">
        <v>1636</v>
      </c>
      <c r="I386" s="31">
        <f t="shared" si="23"/>
        <v>1636</v>
      </c>
      <c r="J386" s="31"/>
      <c r="K386" s="31"/>
      <c r="L386" s="31">
        <f t="shared" si="24"/>
        <v>1636</v>
      </c>
      <c r="M386" s="31"/>
    </row>
    <row r="387" spans="1:13" s="6" customFormat="1" ht="37.5" customHeight="1">
      <c r="A387" s="99"/>
      <c r="B387" s="100"/>
      <c r="C387" s="52"/>
      <c r="D387" s="10" t="s">
        <v>66</v>
      </c>
      <c r="E387" s="7">
        <f>SUM(E386)</f>
        <v>0</v>
      </c>
      <c r="F387" s="7">
        <f>SUM(F386)</f>
        <v>0</v>
      </c>
      <c r="G387" s="7">
        <f>SUM(G386)</f>
        <v>0</v>
      </c>
      <c r="H387" s="7">
        <f>SUM(H386)</f>
        <v>1636</v>
      </c>
      <c r="I387" s="7">
        <f t="shared" si="23"/>
        <v>1636</v>
      </c>
      <c r="J387" s="7"/>
      <c r="K387" s="7"/>
      <c r="L387" s="7">
        <f t="shared" si="24"/>
        <v>1636</v>
      </c>
      <c r="M387" s="7"/>
    </row>
    <row r="388" spans="1:13" s="6" customFormat="1" ht="31.5">
      <c r="A388" s="88">
        <v>985</v>
      </c>
      <c r="B388" s="92" t="s">
        <v>163</v>
      </c>
      <c r="C388" s="48" t="s">
        <v>19</v>
      </c>
      <c r="D388" s="49" t="s">
        <v>20</v>
      </c>
      <c r="E388" s="31">
        <v>12.9</v>
      </c>
      <c r="F388" s="31"/>
      <c r="G388" s="31"/>
      <c r="H388" s="31">
        <v>286.7</v>
      </c>
      <c r="I388" s="31">
        <f t="shared" si="23"/>
        <v>286.7</v>
      </c>
      <c r="J388" s="31"/>
      <c r="K388" s="31"/>
      <c r="L388" s="31">
        <f t="shared" si="24"/>
        <v>273.8</v>
      </c>
      <c r="M388" s="31">
        <f t="shared" si="25"/>
        <v>2222.4806201550387</v>
      </c>
    </row>
    <row r="389" spans="1:13" s="6" customFormat="1" ht="15.75">
      <c r="A389" s="89"/>
      <c r="B389" s="93"/>
      <c r="C389" s="48" t="s">
        <v>33</v>
      </c>
      <c r="D389" s="8" t="s">
        <v>34</v>
      </c>
      <c r="E389" s="31"/>
      <c r="F389" s="31"/>
      <c r="G389" s="31"/>
      <c r="H389" s="31">
        <v>60.9</v>
      </c>
      <c r="I389" s="31">
        <f t="shared" si="23"/>
        <v>60.9</v>
      </c>
      <c r="J389" s="31"/>
      <c r="K389" s="31"/>
      <c r="L389" s="31">
        <f t="shared" si="24"/>
        <v>60.9</v>
      </c>
      <c r="M389" s="31"/>
    </row>
    <row r="390" spans="1:13" s="6" customFormat="1" ht="15.75">
      <c r="A390" s="89"/>
      <c r="B390" s="93"/>
      <c r="C390" s="48" t="s">
        <v>40</v>
      </c>
      <c r="D390" s="8" t="s">
        <v>41</v>
      </c>
      <c r="E390" s="31">
        <v>111.3</v>
      </c>
      <c r="F390" s="31"/>
      <c r="G390" s="31"/>
      <c r="H390" s="31"/>
      <c r="I390" s="31">
        <f t="shared" si="23"/>
        <v>0</v>
      </c>
      <c r="J390" s="31"/>
      <c r="K390" s="31"/>
      <c r="L390" s="31">
        <f t="shared" si="24"/>
        <v>-111.3</v>
      </c>
      <c r="M390" s="31">
        <f t="shared" si="25"/>
        <v>0</v>
      </c>
    </row>
    <row r="391" spans="1:13" s="6" customFormat="1" ht="15.75">
      <c r="A391" s="99"/>
      <c r="B391" s="100"/>
      <c r="C391" s="52"/>
      <c r="D391" s="10" t="s">
        <v>66</v>
      </c>
      <c r="E391" s="7">
        <f>E388+E389+E390</f>
        <v>124.2</v>
      </c>
      <c r="F391" s="7">
        <f>F388+F389+F390</f>
        <v>0</v>
      </c>
      <c r="G391" s="7">
        <f>G388+G389+G390</f>
        <v>0</v>
      </c>
      <c r="H391" s="7">
        <f>H388+H389+H390</f>
        <v>347.59999999999997</v>
      </c>
      <c r="I391" s="7">
        <f aca="true" t="shared" si="28" ref="I391:I438">H391-G391</f>
        <v>347.59999999999997</v>
      </c>
      <c r="J391" s="7"/>
      <c r="K391" s="7"/>
      <c r="L391" s="7">
        <f aca="true" t="shared" si="29" ref="L391:L438">H391-E391</f>
        <v>223.39999999999998</v>
      </c>
      <c r="M391" s="7">
        <f aca="true" t="shared" si="30" ref="M391:M435">H391/E391*100</f>
        <v>279.8711755233494</v>
      </c>
    </row>
    <row r="392" spans="1:13" s="6" customFormat="1" ht="78.75">
      <c r="A392" s="88" t="s">
        <v>164</v>
      </c>
      <c r="B392" s="92" t="s">
        <v>165</v>
      </c>
      <c r="C392" s="46" t="s">
        <v>17</v>
      </c>
      <c r="D392" s="47" t="s">
        <v>115</v>
      </c>
      <c r="E392" s="31">
        <v>41753.9</v>
      </c>
      <c r="F392" s="31">
        <v>43279.1</v>
      </c>
      <c r="G392" s="31">
        <v>39674.4</v>
      </c>
      <c r="H392" s="31">
        <v>39622.2</v>
      </c>
      <c r="I392" s="31">
        <f t="shared" si="28"/>
        <v>-52.200000000004366</v>
      </c>
      <c r="J392" s="31">
        <f aca="true" t="shared" si="31" ref="J392:J435">H392/G392*100</f>
        <v>99.86842901215897</v>
      </c>
      <c r="K392" s="31">
        <f aca="true" t="shared" si="32" ref="K392:K438">H392/F392*100</f>
        <v>91.55042503194382</v>
      </c>
      <c r="L392" s="31">
        <f t="shared" si="29"/>
        <v>-2131.7000000000044</v>
      </c>
      <c r="M392" s="31">
        <f t="shared" si="30"/>
        <v>94.89460864733593</v>
      </c>
    </row>
    <row r="393" spans="1:13" s="6" customFormat="1" ht="31.5">
      <c r="A393" s="89"/>
      <c r="B393" s="93"/>
      <c r="C393" s="48" t="s">
        <v>19</v>
      </c>
      <c r="D393" s="49" t="s">
        <v>20</v>
      </c>
      <c r="E393" s="31">
        <v>2</v>
      </c>
      <c r="F393" s="31"/>
      <c r="G393" s="31"/>
      <c r="H393" s="31">
        <v>2243.2</v>
      </c>
      <c r="I393" s="31">
        <f t="shared" si="28"/>
        <v>2243.2</v>
      </c>
      <c r="J393" s="31"/>
      <c r="K393" s="31"/>
      <c r="L393" s="31">
        <f t="shared" si="29"/>
        <v>2241.2</v>
      </c>
      <c r="M393" s="31">
        <f t="shared" si="30"/>
        <v>112159.99999999999</v>
      </c>
    </row>
    <row r="394" spans="1:13" s="6" customFormat="1" ht="15.75">
      <c r="A394" s="90"/>
      <c r="B394" s="94"/>
      <c r="C394" s="48" t="s">
        <v>100</v>
      </c>
      <c r="D394" s="8" t="s">
        <v>101</v>
      </c>
      <c r="E394" s="31">
        <v>483.3</v>
      </c>
      <c r="F394" s="31">
        <v>389.3</v>
      </c>
      <c r="G394" s="31">
        <v>389.3</v>
      </c>
      <c r="H394" s="31">
        <v>401.2</v>
      </c>
      <c r="I394" s="31">
        <f t="shared" si="28"/>
        <v>11.899999999999977</v>
      </c>
      <c r="J394" s="31">
        <f t="shared" si="31"/>
        <v>103.05676855895196</v>
      </c>
      <c r="K394" s="31">
        <f t="shared" si="32"/>
        <v>103.05676855895196</v>
      </c>
      <c r="L394" s="31">
        <f t="shared" si="29"/>
        <v>-82.10000000000002</v>
      </c>
      <c r="M394" s="31">
        <f t="shared" si="30"/>
        <v>83.01262156010759</v>
      </c>
    </row>
    <row r="395" spans="1:13" s="6" customFormat="1" ht="15.75">
      <c r="A395" s="90"/>
      <c r="B395" s="94"/>
      <c r="C395" s="48" t="s">
        <v>27</v>
      </c>
      <c r="D395" s="8" t="s">
        <v>28</v>
      </c>
      <c r="E395" s="31">
        <f>E396</f>
        <v>44.7</v>
      </c>
      <c r="F395" s="31">
        <f>F396</f>
        <v>0</v>
      </c>
      <c r="G395" s="31">
        <f>G396</f>
        <v>0</v>
      </c>
      <c r="H395" s="31">
        <f>H396</f>
        <v>366.1</v>
      </c>
      <c r="I395" s="31">
        <f t="shared" si="28"/>
        <v>366.1</v>
      </c>
      <c r="J395" s="31"/>
      <c r="K395" s="31"/>
      <c r="L395" s="31">
        <f t="shared" si="29"/>
        <v>321.40000000000003</v>
      </c>
      <c r="M395" s="31">
        <f t="shared" si="30"/>
        <v>819.0156599552573</v>
      </c>
    </row>
    <row r="396" spans="1:13" s="6" customFormat="1" ht="47.25" hidden="1">
      <c r="A396" s="90"/>
      <c r="B396" s="94"/>
      <c r="C396" s="46" t="s">
        <v>31</v>
      </c>
      <c r="D396" s="47" t="s">
        <v>32</v>
      </c>
      <c r="E396" s="31">
        <v>44.7</v>
      </c>
      <c r="F396" s="31"/>
      <c r="G396" s="31"/>
      <c r="H396" s="31">
        <v>366.1</v>
      </c>
      <c r="I396" s="31">
        <f t="shared" si="28"/>
        <v>366.1</v>
      </c>
      <c r="J396" s="31"/>
      <c r="K396" s="31"/>
      <c r="L396" s="31">
        <f t="shared" si="29"/>
        <v>321.40000000000003</v>
      </c>
      <c r="M396" s="31">
        <f t="shared" si="30"/>
        <v>819.0156599552573</v>
      </c>
    </row>
    <row r="397" spans="1:13" s="6" customFormat="1" ht="15.75" hidden="1">
      <c r="A397" s="90"/>
      <c r="B397" s="94"/>
      <c r="C397" s="48" t="s">
        <v>33</v>
      </c>
      <c r="D397" s="8" t="s">
        <v>34</v>
      </c>
      <c r="E397" s="31"/>
      <c r="F397" s="31"/>
      <c r="G397" s="31"/>
      <c r="H397" s="31"/>
      <c r="I397" s="31">
        <f t="shared" si="28"/>
        <v>0</v>
      </c>
      <c r="J397" s="31"/>
      <c r="K397" s="31"/>
      <c r="L397" s="31">
        <f t="shared" si="29"/>
        <v>0</v>
      </c>
      <c r="M397" s="31" t="e">
        <f t="shared" si="30"/>
        <v>#DIV/0!</v>
      </c>
    </row>
    <row r="398" spans="1:13" s="6" customFormat="1" ht="47.25">
      <c r="A398" s="90"/>
      <c r="B398" s="94"/>
      <c r="C398" s="48" t="s">
        <v>35</v>
      </c>
      <c r="D398" s="25" t="s">
        <v>218</v>
      </c>
      <c r="E398" s="31"/>
      <c r="F398" s="31"/>
      <c r="G398" s="31"/>
      <c r="H398" s="31">
        <v>15921.5</v>
      </c>
      <c r="I398" s="31">
        <f t="shared" si="28"/>
        <v>15921.5</v>
      </c>
      <c r="J398" s="31"/>
      <c r="K398" s="31"/>
      <c r="L398" s="31">
        <f t="shared" si="29"/>
        <v>15921.5</v>
      </c>
      <c r="M398" s="31"/>
    </row>
    <row r="399" spans="1:13" s="6" customFormat="1" ht="15.75">
      <c r="A399" s="90"/>
      <c r="B399" s="94"/>
      <c r="C399" s="48" t="s">
        <v>38</v>
      </c>
      <c r="D399" s="8" t="s">
        <v>39</v>
      </c>
      <c r="E399" s="23">
        <v>75751.3</v>
      </c>
      <c r="F399" s="23">
        <v>88660.4</v>
      </c>
      <c r="G399" s="23">
        <v>78820.9</v>
      </c>
      <c r="H399" s="23">
        <v>88660.4</v>
      </c>
      <c r="I399" s="23">
        <f t="shared" si="28"/>
        <v>9839.5</v>
      </c>
      <c r="J399" s="23">
        <f t="shared" si="31"/>
        <v>112.48336418386494</v>
      </c>
      <c r="K399" s="23">
        <f t="shared" si="32"/>
        <v>100</v>
      </c>
      <c r="L399" s="23">
        <f t="shared" si="29"/>
        <v>12909.099999999991</v>
      </c>
      <c r="M399" s="23">
        <f t="shared" si="30"/>
        <v>117.04142371154025</v>
      </c>
    </row>
    <row r="400" spans="1:13" s="6" customFormat="1" ht="15.75">
      <c r="A400" s="90"/>
      <c r="B400" s="94"/>
      <c r="C400" s="48" t="s">
        <v>40</v>
      </c>
      <c r="D400" s="8" t="s">
        <v>41</v>
      </c>
      <c r="E400" s="31">
        <v>282727.5</v>
      </c>
      <c r="F400" s="31">
        <v>237691.8</v>
      </c>
      <c r="G400" s="31">
        <v>180982</v>
      </c>
      <c r="H400" s="31">
        <v>67306.8</v>
      </c>
      <c r="I400" s="31">
        <f t="shared" si="28"/>
        <v>-113675.2</v>
      </c>
      <c r="J400" s="31">
        <f t="shared" si="31"/>
        <v>37.189775778806734</v>
      </c>
      <c r="K400" s="31">
        <f t="shared" si="32"/>
        <v>28.316837181593986</v>
      </c>
      <c r="L400" s="31">
        <f t="shared" si="29"/>
        <v>-215420.7</v>
      </c>
      <c r="M400" s="31">
        <f t="shared" si="30"/>
        <v>23.80624452874234</v>
      </c>
    </row>
    <row r="401" spans="1:13" s="6" customFormat="1" ht="15.75">
      <c r="A401" s="90"/>
      <c r="B401" s="94"/>
      <c r="C401" s="48" t="s">
        <v>58</v>
      </c>
      <c r="D401" s="47" t="s">
        <v>59</v>
      </c>
      <c r="E401" s="31">
        <v>75670.9</v>
      </c>
      <c r="F401" s="31">
        <v>313721.8</v>
      </c>
      <c r="G401" s="31">
        <v>280877.3</v>
      </c>
      <c r="H401" s="31">
        <v>290116.2</v>
      </c>
      <c r="I401" s="31">
        <f t="shared" si="28"/>
        <v>9238.900000000023</v>
      </c>
      <c r="J401" s="31">
        <f t="shared" si="31"/>
        <v>103.28930105779285</v>
      </c>
      <c r="K401" s="31">
        <f t="shared" si="32"/>
        <v>92.47562649455665</v>
      </c>
      <c r="L401" s="31">
        <f t="shared" si="29"/>
        <v>214445.30000000002</v>
      </c>
      <c r="M401" s="31">
        <f t="shared" si="30"/>
        <v>383.3920304899242</v>
      </c>
    </row>
    <row r="402" spans="1:13" s="6" customFormat="1" ht="15.75">
      <c r="A402" s="90"/>
      <c r="B402" s="94"/>
      <c r="C402" s="48" t="s">
        <v>42</v>
      </c>
      <c r="D402" s="8" t="s">
        <v>37</v>
      </c>
      <c r="E402" s="31">
        <v>-18150.6</v>
      </c>
      <c r="F402" s="31"/>
      <c r="G402" s="31"/>
      <c r="H402" s="31">
        <v>-60691.8</v>
      </c>
      <c r="I402" s="31">
        <f t="shared" si="28"/>
        <v>-60691.8</v>
      </c>
      <c r="J402" s="31"/>
      <c r="K402" s="31"/>
      <c r="L402" s="31">
        <f t="shared" si="29"/>
        <v>-42541.200000000004</v>
      </c>
      <c r="M402" s="31">
        <f t="shared" si="30"/>
        <v>334.37902879243666</v>
      </c>
    </row>
    <row r="403" spans="1:13" s="6" customFormat="1" ht="31.5">
      <c r="A403" s="90"/>
      <c r="B403" s="94"/>
      <c r="C403" s="53"/>
      <c r="D403" s="10" t="s">
        <v>47</v>
      </c>
      <c r="E403" s="7">
        <f>E404-E402</f>
        <v>476433.6</v>
      </c>
      <c r="F403" s="7">
        <f>F404-F402</f>
        <v>683742.3999999999</v>
      </c>
      <c r="G403" s="7">
        <f>G404-G402</f>
        <v>580743.8999999999</v>
      </c>
      <c r="H403" s="7">
        <f>H404-H402</f>
        <v>504637.6</v>
      </c>
      <c r="I403" s="7">
        <f t="shared" si="28"/>
        <v>-76106.29999999993</v>
      </c>
      <c r="J403" s="7">
        <f t="shared" si="31"/>
        <v>86.89503238863121</v>
      </c>
      <c r="K403" s="7">
        <f t="shared" si="32"/>
        <v>73.80522255165104</v>
      </c>
      <c r="L403" s="7">
        <f t="shared" si="29"/>
        <v>28204</v>
      </c>
      <c r="M403" s="7">
        <f t="shared" si="30"/>
        <v>105.91981757793741</v>
      </c>
    </row>
    <row r="404" spans="1:13" s="6" customFormat="1" ht="15.75">
      <c r="A404" s="91"/>
      <c r="B404" s="95"/>
      <c r="C404" s="58"/>
      <c r="D404" s="10" t="s">
        <v>66</v>
      </c>
      <c r="E404" s="7">
        <f>SUM(E392:E395,E397:E402)</f>
        <v>458283</v>
      </c>
      <c r="F404" s="7">
        <f>SUM(F392:F395,F397:F402)</f>
        <v>683742.3999999999</v>
      </c>
      <c r="G404" s="7">
        <f>SUM(G392:G395,G397:G402)</f>
        <v>580743.8999999999</v>
      </c>
      <c r="H404" s="7">
        <f>SUM(H392:H395,H397:H402)</f>
        <v>443945.8</v>
      </c>
      <c r="I404" s="7">
        <f t="shared" si="28"/>
        <v>-136798.09999999992</v>
      </c>
      <c r="J404" s="7">
        <f t="shared" si="31"/>
        <v>76.44433286341881</v>
      </c>
      <c r="K404" s="7">
        <f t="shared" si="32"/>
        <v>64.9288094463646</v>
      </c>
      <c r="L404" s="7">
        <f t="shared" si="29"/>
        <v>-14337.200000000012</v>
      </c>
      <c r="M404" s="7">
        <f t="shared" si="30"/>
        <v>96.87154007458273</v>
      </c>
    </row>
    <row r="405" spans="1:13" ht="63">
      <c r="A405" s="88" t="s">
        <v>166</v>
      </c>
      <c r="B405" s="92" t="s">
        <v>167</v>
      </c>
      <c r="C405" s="46" t="s">
        <v>11</v>
      </c>
      <c r="D405" s="47" t="s">
        <v>12</v>
      </c>
      <c r="E405" s="23">
        <f>639600.3-195194</f>
        <v>444406.30000000005</v>
      </c>
      <c r="F405" s="23">
        <v>405179.2</v>
      </c>
      <c r="G405" s="23">
        <v>370526.3</v>
      </c>
      <c r="H405" s="23">
        <v>498252.8</v>
      </c>
      <c r="I405" s="23">
        <f t="shared" si="28"/>
        <v>127726.5</v>
      </c>
      <c r="J405" s="23">
        <f t="shared" si="31"/>
        <v>134.47164209396203</v>
      </c>
      <c r="K405" s="23">
        <f t="shared" si="32"/>
        <v>122.97097185640328</v>
      </c>
      <c r="L405" s="23">
        <f t="shared" si="29"/>
        <v>53846.49999999994</v>
      </c>
      <c r="M405" s="23">
        <f t="shared" si="30"/>
        <v>112.11650239881837</v>
      </c>
    </row>
    <row r="406" spans="1:13" ht="31.5">
      <c r="A406" s="89"/>
      <c r="B406" s="93"/>
      <c r="C406" s="48" t="s">
        <v>168</v>
      </c>
      <c r="D406" s="8" t="s">
        <v>169</v>
      </c>
      <c r="E406" s="23">
        <v>38215.1</v>
      </c>
      <c r="F406" s="23">
        <v>37924.1</v>
      </c>
      <c r="G406" s="23">
        <v>37800</v>
      </c>
      <c r="H406" s="23">
        <v>33323.3</v>
      </c>
      <c r="I406" s="23">
        <f t="shared" si="28"/>
        <v>-4476.699999999997</v>
      </c>
      <c r="J406" s="23">
        <f t="shared" si="31"/>
        <v>88.15687830687831</v>
      </c>
      <c r="K406" s="23">
        <f t="shared" si="32"/>
        <v>87.86840030481937</v>
      </c>
      <c r="L406" s="23">
        <f t="shared" si="29"/>
        <v>-4891.799999999996</v>
      </c>
      <c r="M406" s="23">
        <f t="shared" si="30"/>
        <v>87.19930079994558</v>
      </c>
    </row>
    <row r="407" spans="1:13" ht="31.5">
      <c r="A407" s="89"/>
      <c r="B407" s="93"/>
      <c r="C407" s="48" t="s">
        <v>19</v>
      </c>
      <c r="D407" s="49" t="s">
        <v>20</v>
      </c>
      <c r="E407" s="34">
        <v>176.5</v>
      </c>
      <c r="F407" s="23"/>
      <c r="G407" s="23"/>
      <c r="H407" s="23">
        <v>36.9</v>
      </c>
      <c r="I407" s="23">
        <f t="shared" si="28"/>
        <v>36.9</v>
      </c>
      <c r="J407" s="23"/>
      <c r="K407" s="23"/>
      <c r="L407" s="23">
        <f t="shared" si="29"/>
        <v>-139.6</v>
      </c>
      <c r="M407" s="23">
        <f t="shared" si="30"/>
        <v>20.906515580736542</v>
      </c>
    </row>
    <row r="408" spans="1:13" ht="47.25">
      <c r="A408" s="89"/>
      <c r="B408" s="93"/>
      <c r="C408" s="46" t="s">
        <v>25</v>
      </c>
      <c r="D408" s="47" t="s">
        <v>26</v>
      </c>
      <c r="E408" s="23">
        <v>254495.1</v>
      </c>
      <c r="F408" s="23">
        <v>78230.3</v>
      </c>
      <c r="G408" s="23">
        <v>78230.3</v>
      </c>
      <c r="H408" s="23">
        <v>88179.4</v>
      </c>
      <c r="I408" s="23">
        <f t="shared" si="28"/>
        <v>9949.099999999991</v>
      </c>
      <c r="J408" s="23">
        <f t="shared" si="31"/>
        <v>112.71770656638157</v>
      </c>
      <c r="K408" s="23">
        <f t="shared" si="32"/>
        <v>112.71770656638157</v>
      </c>
      <c r="L408" s="23">
        <f t="shared" si="29"/>
        <v>-166315.7</v>
      </c>
      <c r="M408" s="23">
        <f t="shared" si="30"/>
        <v>34.64876141033756</v>
      </c>
    </row>
    <row r="409" spans="1:13" ht="15.75">
      <c r="A409" s="89"/>
      <c r="B409" s="93"/>
      <c r="C409" s="48" t="s">
        <v>33</v>
      </c>
      <c r="D409" s="8" t="s">
        <v>34</v>
      </c>
      <c r="E409" s="23">
        <v>-690.3</v>
      </c>
      <c r="F409" s="23"/>
      <c r="G409" s="23"/>
      <c r="H409" s="23">
        <v>-8</v>
      </c>
      <c r="I409" s="23">
        <f t="shared" si="28"/>
        <v>-8</v>
      </c>
      <c r="J409" s="23"/>
      <c r="K409" s="23"/>
      <c r="L409" s="23">
        <f t="shared" si="29"/>
        <v>682.3</v>
      </c>
      <c r="M409" s="23">
        <f t="shared" si="30"/>
        <v>1.1589164131537013</v>
      </c>
    </row>
    <row r="410" spans="1:13" ht="15.75">
      <c r="A410" s="89"/>
      <c r="B410" s="93"/>
      <c r="C410" s="48" t="s">
        <v>35</v>
      </c>
      <c r="D410" s="8" t="s">
        <v>162</v>
      </c>
      <c r="E410" s="23">
        <v>355.2</v>
      </c>
      <c r="F410" s="23"/>
      <c r="G410" s="23"/>
      <c r="H410" s="23">
        <v>5.6</v>
      </c>
      <c r="I410" s="23">
        <f t="shared" si="28"/>
        <v>5.6</v>
      </c>
      <c r="J410" s="23"/>
      <c r="K410" s="23"/>
      <c r="L410" s="23">
        <f t="shared" si="29"/>
        <v>-349.59999999999997</v>
      </c>
      <c r="M410" s="23">
        <f t="shared" si="30"/>
        <v>1.5765765765765765</v>
      </c>
    </row>
    <row r="411" spans="1:13" ht="15.75">
      <c r="A411" s="89"/>
      <c r="B411" s="93"/>
      <c r="C411" s="48" t="s">
        <v>40</v>
      </c>
      <c r="D411" s="8" t="s">
        <v>41</v>
      </c>
      <c r="E411" s="23">
        <v>16.7</v>
      </c>
      <c r="F411" s="23"/>
      <c r="G411" s="23"/>
      <c r="H411" s="23"/>
      <c r="I411" s="23">
        <f t="shared" si="28"/>
        <v>0</v>
      </c>
      <c r="J411" s="23"/>
      <c r="K411" s="23"/>
      <c r="L411" s="23">
        <f t="shared" si="29"/>
        <v>-16.7</v>
      </c>
      <c r="M411" s="23">
        <f t="shared" si="30"/>
        <v>0</v>
      </c>
    </row>
    <row r="412" spans="1:13" s="6" customFormat="1" ht="15.75">
      <c r="A412" s="89"/>
      <c r="B412" s="93"/>
      <c r="C412" s="52"/>
      <c r="D412" s="10" t="s">
        <v>43</v>
      </c>
      <c r="E412" s="7">
        <f>SUM(E405:E411)</f>
        <v>736974.5999999999</v>
      </c>
      <c r="F412" s="7">
        <f>SUM(F405:F411)</f>
        <v>521333.6</v>
      </c>
      <c r="G412" s="7">
        <f>SUM(G405:G411)</f>
        <v>486556.6</v>
      </c>
      <c r="H412" s="7">
        <f>SUM(H405:H411)</f>
        <v>619790</v>
      </c>
      <c r="I412" s="7">
        <f t="shared" si="28"/>
        <v>133233.40000000002</v>
      </c>
      <c r="J412" s="7">
        <f t="shared" si="31"/>
        <v>127.38291906840848</v>
      </c>
      <c r="K412" s="7">
        <f t="shared" si="32"/>
        <v>118.88548906113093</v>
      </c>
      <c r="L412" s="7">
        <f t="shared" si="29"/>
        <v>-117184.59999999986</v>
      </c>
      <c r="M412" s="7">
        <f t="shared" si="30"/>
        <v>84.09923489900467</v>
      </c>
    </row>
    <row r="413" spans="1:13" ht="15.75">
      <c r="A413" s="89"/>
      <c r="B413" s="93"/>
      <c r="C413" s="48" t="s">
        <v>170</v>
      </c>
      <c r="D413" s="8" t="s">
        <v>171</v>
      </c>
      <c r="E413" s="23">
        <v>164632.5</v>
      </c>
      <c r="F413" s="23">
        <v>53346</v>
      </c>
      <c r="G413" s="23">
        <v>49684.2</v>
      </c>
      <c r="H413" s="23">
        <v>55247.6</v>
      </c>
      <c r="I413" s="23">
        <f t="shared" si="28"/>
        <v>5563.4000000000015</v>
      </c>
      <c r="J413" s="23">
        <f t="shared" si="31"/>
        <v>111.19752355879737</v>
      </c>
      <c r="K413" s="23">
        <f t="shared" si="32"/>
        <v>103.56465339481873</v>
      </c>
      <c r="L413" s="23">
        <f t="shared" si="29"/>
        <v>-109384.9</v>
      </c>
      <c r="M413" s="23">
        <f t="shared" si="30"/>
        <v>33.55813706285211</v>
      </c>
    </row>
    <row r="414" spans="1:13" ht="15.75">
      <c r="A414" s="89"/>
      <c r="B414" s="93"/>
      <c r="C414" s="48" t="s">
        <v>172</v>
      </c>
      <c r="D414" s="8" t="s">
        <v>173</v>
      </c>
      <c r="E414" s="23">
        <v>2914983.2</v>
      </c>
      <c r="F414" s="23">
        <f>89234.5+3315250.5</f>
        <v>3404485</v>
      </c>
      <c r="G414" s="23">
        <v>3270060.9</v>
      </c>
      <c r="H414" s="23">
        <v>3102742.1</v>
      </c>
      <c r="I414" s="23">
        <f t="shared" si="28"/>
        <v>-167318.7999999998</v>
      </c>
      <c r="J414" s="23">
        <f t="shared" si="31"/>
        <v>94.88331241782073</v>
      </c>
      <c r="K414" s="23">
        <f t="shared" si="32"/>
        <v>91.13690029475823</v>
      </c>
      <c r="L414" s="23">
        <f t="shared" si="29"/>
        <v>187758.8999999999</v>
      </c>
      <c r="M414" s="23">
        <f t="shared" si="30"/>
        <v>106.44116576726755</v>
      </c>
    </row>
    <row r="415" spans="1:13" ht="15.75">
      <c r="A415" s="89"/>
      <c r="B415" s="93"/>
      <c r="C415" s="48" t="s">
        <v>62</v>
      </c>
      <c r="D415" s="8" t="s">
        <v>63</v>
      </c>
      <c r="E415" s="31">
        <v>23878.8</v>
      </c>
      <c r="F415" s="23"/>
      <c r="G415" s="23"/>
      <c r="H415" s="23">
        <v>396.9</v>
      </c>
      <c r="I415" s="23">
        <f t="shared" si="28"/>
        <v>396.9</v>
      </c>
      <c r="J415" s="23"/>
      <c r="K415" s="23"/>
      <c r="L415" s="23">
        <f t="shared" si="29"/>
        <v>-23481.899999999998</v>
      </c>
      <c r="M415" s="23">
        <f t="shared" si="30"/>
        <v>1.662143826322931</v>
      </c>
    </row>
    <row r="416" spans="1:13" ht="63">
      <c r="A416" s="89"/>
      <c r="B416" s="93"/>
      <c r="C416" s="46" t="s">
        <v>11</v>
      </c>
      <c r="D416" s="47" t="s">
        <v>12</v>
      </c>
      <c r="E416" s="31">
        <v>-50.6</v>
      </c>
      <c r="F416" s="23"/>
      <c r="G416" s="23"/>
      <c r="H416" s="23"/>
      <c r="I416" s="23">
        <f t="shared" si="28"/>
        <v>0</v>
      </c>
      <c r="J416" s="23"/>
      <c r="K416" s="23"/>
      <c r="L416" s="23">
        <f t="shared" si="29"/>
        <v>50.6</v>
      </c>
      <c r="M416" s="23">
        <f t="shared" si="30"/>
        <v>0</v>
      </c>
    </row>
    <row r="417" spans="1:13" ht="15.75">
      <c r="A417" s="89"/>
      <c r="B417" s="93"/>
      <c r="C417" s="48" t="s">
        <v>27</v>
      </c>
      <c r="D417" s="8" t="s">
        <v>28</v>
      </c>
      <c r="E417" s="23">
        <f>E418</f>
        <v>489.5</v>
      </c>
      <c r="F417" s="23">
        <f>F418</f>
        <v>729</v>
      </c>
      <c r="G417" s="23">
        <f>G418</f>
        <v>572.7</v>
      </c>
      <c r="H417" s="23">
        <f>H418</f>
        <v>596.4</v>
      </c>
      <c r="I417" s="23">
        <f t="shared" si="28"/>
        <v>23.699999999999932</v>
      </c>
      <c r="J417" s="23">
        <f t="shared" si="31"/>
        <v>104.13829229963329</v>
      </c>
      <c r="K417" s="23">
        <f t="shared" si="32"/>
        <v>81.81069958847736</v>
      </c>
      <c r="L417" s="23">
        <f t="shared" si="29"/>
        <v>106.89999999999998</v>
      </c>
      <c r="M417" s="23">
        <f t="shared" si="30"/>
        <v>121.83861082737486</v>
      </c>
    </row>
    <row r="418" spans="1:13" ht="31.5" hidden="1">
      <c r="A418" s="89"/>
      <c r="B418" s="93"/>
      <c r="C418" s="46" t="s">
        <v>174</v>
      </c>
      <c r="D418" s="47" t="s">
        <v>175</v>
      </c>
      <c r="E418" s="23">
        <v>489.5</v>
      </c>
      <c r="F418" s="23">
        <v>729</v>
      </c>
      <c r="G418" s="23">
        <v>572.7</v>
      </c>
      <c r="H418" s="23">
        <v>596.4</v>
      </c>
      <c r="I418" s="23">
        <f t="shared" si="28"/>
        <v>23.699999999999932</v>
      </c>
      <c r="J418" s="23">
        <f t="shared" si="31"/>
        <v>104.13829229963329</v>
      </c>
      <c r="K418" s="23">
        <f t="shared" si="32"/>
        <v>81.81069958847736</v>
      </c>
      <c r="L418" s="23">
        <f t="shared" si="29"/>
        <v>106.89999999999998</v>
      </c>
      <c r="M418" s="23">
        <f t="shared" si="30"/>
        <v>121.83861082737486</v>
      </c>
    </row>
    <row r="419" spans="1:13" s="6" customFormat="1" ht="15.75">
      <c r="A419" s="89"/>
      <c r="B419" s="93"/>
      <c r="C419" s="52"/>
      <c r="D419" s="10" t="s">
        <v>46</v>
      </c>
      <c r="E419" s="7">
        <f>SUM(E413:E417)</f>
        <v>3103933.4</v>
      </c>
      <c r="F419" s="7">
        <f>SUM(F413:F417)</f>
        <v>3458560</v>
      </c>
      <c r="G419" s="7">
        <f>SUM(G413:G417)</f>
        <v>3320317.8000000003</v>
      </c>
      <c r="H419" s="7">
        <f>SUM(H413:H417)</f>
        <v>3158983</v>
      </c>
      <c r="I419" s="7">
        <f t="shared" si="28"/>
        <v>-161334.80000000028</v>
      </c>
      <c r="J419" s="7">
        <f t="shared" si="31"/>
        <v>95.14098319142823</v>
      </c>
      <c r="K419" s="7">
        <f t="shared" si="32"/>
        <v>91.33810024981494</v>
      </c>
      <c r="L419" s="7">
        <f t="shared" si="29"/>
        <v>55049.60000000009</v>
      </c>
      <c r="M419" s="7">
        <f t="shared" si="30"/>
        <v>101.77354320811136</v>
      </c>
    </row>
    <row r="420" spans="1:13" s="6" customFormat="1" ht="15.75">
      <c r="A420" s="99"/>
      <c r="B420" s="100"/>
      <c r="C420" s="52"/>
      <c r="D420" s="10" t="s">
        <v>66</v>
      </c>
      <c r="E420" s="7">
        <f>E412+E419</f>
        <v>3840908</v>
      </c>
      <c r="F420" s="7">
        <f>F412+F419</f>
        <v>3979893.6</v>
      </c>
      <c r="G420" s="7">
        <f>G412+G419</f>
        <v>3806874.4000000004</v>
      </c>
      <c r="H420" s="7">
        <f>H412+H419</f>
        <v>3778773</v>
      </c>
      <c r="I420" s="7">
        <f t="shared" si="28"/>
        <v>-28101.400000000373</v>
      </c>
      <c r="J420" s="7">
        <f t="shared" si="31"/>
        <v>99.26182487134326</v>
      </c>
      <c r="K420" s="7">
        <f t="shared" si="32"/>
        <v>94.94658349660403</v>
      </c>
      <c r="L420" s="7">
        <f t="shared" si="29"/>
        <v>-62135</v>
      </c>
      <c r="M420" s="7">
        <f t="shared" si="30"/>
        <v>98.38228356419889</v>
      </c>
    </row>
    <row r="421" spans="1:13" s="6" customFormat="1" ht="15.75" hidden="1">
      <c r="A421" s="88"/>
      <c r="B421" s="92" t="s">
        <v>176</v>
      </c>
      <c r="C421" s="48" t="s">
        <v>62</v>
      </c>
      <c r="D421" s="8" t="s">
        <v>63</v>
      </c>
      <c r="E421" s="31"/>
      <c r="F421" s="7"/>
      <c r="G421" s="7"/>
      <c r="H421" s="31"/>
      <c r="I421" s="31">
        <f t="shared" si="28"/>
        <v>0</v>
      </c>
      <c r="J421" s="31" t="e">
        <f t="shared" si="31"/>
        <v>#DIV/0!</v>
      </c>
      <c r="K421" s="31" t="e">
        <f t="shared" si="32"/>
        <v>#DIV/0!</v>
      </c>
      <c r="L421" s="31">
        <f t="shared" si="29"/>
        <v>0</v>
      </c>
      <c r="M421" s="31" t="e">
        <f t="shared" si="30"/>
        <v>#DIV/0!</v>
      </c>
    </row>
    <row r="422" spans="1:13" s="6" customFormat="1" ht="94.5" hidden="1">
      <c r="A422" s="89"/>
      <c r="B422" s="93"/>
      <c r="C422" s="56" t="s">
        <v>177</v>
      </c>
      <c r="D422" s="49" t="s">
        <v>178</v>
      </c>
      <c r="E422" s="23"/>
      <c r="F422" s="23"/>
      <c r="G422" s="23"/>
      <c r="H422" s="23"/>
      <c r="I422" s="23">
        <f t="shared" si="28"/>
        <v>0</v>
      </c>
      <c r="J422" s="23" t="e">
        <f t="shared" si="31"/>
        <v>#DIV/0!</v>
      </c>
      <c r="K422" s="23" t="e">
        <f t="shared" si="32"/>
        <v>#DIV/0!</v>
      </c>
      <c r="L422" s="23">
        <f t="shared" si="29"/>
        <v>0</v>
      </c>
      <c r="M422" s="23" t="e">
        <f t="shared" si="30"/>
        <v>#DIV/0!</v>
      </c>
    </row>
    <row r="423" spans="1:13" s="6" customFormat="1" ht="78.75" hidden="1">
      <c r="A423" s="89"/>
      <c r="B423" s="93"/>
      <c r="C423" s="65" t="s">
        <v>179</v>
      </c>
      <c r="D423" s="49" t="s">
        <v>180</v>
      </c>
      <c r="E423" s="23"/>
      <c r="F423" s="23"/>
      <c r="G423" s="23"/>
      <c r="H423" s="23"/>
      <c r="I423" s="23">
        <f t="shared" si="28"/>
        <v>0</v>
      </c>
      <c r="J423" s="23" t="e">
        <f t="shared" si="31"/>
        <v>#DIV/0!</v>
      </c>
      <c r="K423" s="23" t="e">
        <f t="shared" si="32"/>
        <v>#DIV/0!</v>
      </c>
      <c r="L423" s="23">
        <f t="shared" si="29"/>
        <v>0</v>
      </c>
      <c r="M423" s="23" t="e">
        <f t="shared" si="30"/>
        <v>#DIV/0!</v>
      </c>
    </row>
    <row r="424" spans="1:13" ht="15.75" hidden="1">
      <c r="A424" s="90"/>
      <c r="B424" s="94"/>
      <c r="C424" s="48" t="s">
        <v>27</v>
      </c>
      <c r="D424" s="8" t="s">
        <v>28</v>
      </c>
      <c r="E424" s="23">
        <f>SUM(E425:E425)</f>
        <v>0</v>
      </c>
      <c r="F424" s="23">
        <f>SUM(F425:F425)</f>
        <v>0</v>
      </c>
      <c r="G424" s="23">
        <f>SUM(G425:G425)</f>
        <v>0</v>
      </c>
      <c r="H424" s="23">
        <f>SUM(H425:H425)</f>
        <v>0</v>
      </c>
      <c r="I424" s="23">
        <f t="shared" si="28"/>
        <v>0</v>
      </c>
      <c r="J424" s="23" t="e">
        <f t="shared" si="31"/>
        <v>#DIV/0!</v>
      </c>
      <c r="K424" s="23" t="e">
        <f t="shared" si="32"/>
        <v>#DIV/0!</v>
      </c>
      <c r="L424" s="23">
        <f t="shared" si="29"/>
        <v>0</v>
      </c>
      <c r="M424" s="23" t="e">
        <f t="shared" si="30"/>
        <v>#DIV/0!</v>
      </c>
    </row>
    <row r="425" spans="1:13" ht="63" hidden="1">
      <c r="A425" s="90"/>
      <c r="B425" s="94"/>
      <c r="C425" s="48" t="s">
        <v>64</v>
      </c>
      <c r="D425" s="51" t="s">
        <v>65</v>
      </c>
      <c r="E425" s="23"/>
      <c r="F425" s="23"/>
      <c r="G425" s="23"/>
      <c r="H425" s="23"/>
      <c r="I425" s="23">
        <f t="shared" si="28"/>
        <v>0</v>
      </c>
      <c r="J425" s="23" t="e">
        <f t="shared" si="31"/>
        <v>#DIV/0!</v>
      </c>
      <c r="K425" s="23" t="e">
        <f t="shared" si="32"/>
        <v>#DIV/0!</v>
      </c>
      <c r="L425" s="23">
        <f t="shared" si="29"/>
        <v>0</v>
      </c>
      <c r="M425" s="23" t="e">
        <f t="shared" si="30"/>
        <v>#DIV/0!</v>
      </c>
    </row>
    <row r="426" spans="1:13" ht="15.75">
      <c r="A426" s="90"/>
      <c r="B426" s="94"/>
      <c r="C426" s="48" t="s">
        <v>38</v>
      </c>
      <c r="D426" s="8" t="s">
        <v>39</v>
      </c>
      <c r="E426" s="23"/>
      <c r="F426" s="23">
        <v>15000</v>
      </c>
      <c r="G426" s="23">
        <v>4152.8</v>
      </c>
      <c r="H426" s="23"/>
      <c r="I426" s="23">
        <f t="shared" si="28"/>
        <v>-4152.8</v>
      </c>
      <c r="J426" s="23">
        <f t="shared" si="31"/>
        <v>0</v>
      </c>
      <c r="K426" s="23">
        <f t="shared" si="32"/>
        <v>0</v>
      </c>
      <c r="L426" s="23">
        <f t="shared" si="29"/>
        <v>0</v>
      </c>
      <c r="M426" s="23"/>
    </row>
    <row r="427" spans="1:13" ht="15.75" hidden="1">
      <c r="A427" s="90"/>
      <c r="B427" s="94"/>
      <c r="C427" s="48" t="s">
        <v>40</v>
      </c>
      <c r="D427" s="8" t="s">
        <v>41</v>
      </c>
      <c r="E427" s="23"/>
      <c r="F427" s="23"/>
      <c r="G427" s="23"/>
      <c r="H427" s="23"/>
      <c r="I427" s="23">
        <f t="shared" si="28"/>
        <v>0</v>
      </c>
      <c r="J427" s="23" t="e">
        <f t="shared" si="31"/>
        <v>#DIV/0!</v>
      </c>
      <c r="K427" s="23" t="e">
        <f t="shared" si="32"/>
        <v>#DIV/0!</v>
      </c>
      <c r="L427" s="23">
        <f t="shared" si="29"/>
        <v>0</v>
      </c>
      <c r="M427" s="23"/>
    </row>
    <row r="428" spans="1:13" ht="15.75" hidden="1">
      <c r="A428" s="90"/>
      <c r="B428" s="94"/>
      <c r="C428" s="48" t="s">
        <v>58</v>
      </c>
      <c r="D428" s="47" t="s">
        <v>59</v>
      </c>
      <c r="E428" s="23"/>
      <c r="F428" s="23"/>
      <c r="G428" s="23"/>
      <c r="H428" s="23"/>
      <c r="I428" s="23">
        <f t="shared" si="28"/>
        <v>0</v>
      </c>
      <c r="J428" s="23" t="e">
        <f t="shared" si="31"/>
        <v>#DIV/0!</v>
      </c>
      <c r="K428" s="23" t="e">
        <f t="shared" si="32"/>
        <v>#DIV/0!</v>
      </c>
      <c r="L428" s="23">
        <f t="shared" si="29"/>
        <v>0</v>
      </c>
      <c r="M428" s="23"/>
    </row>
    <row r="429" spans="1:13" s="6" customFormat="1" ht="15.75">
      <c r="A429" s="91"/>
      <c r="B429" s="95"/>
      <c r="C429" s="52"/>
      <c r="D429" s="10" t="s">
        <v>181</v>
      </c>
      <c r="E429" s="7">
        <f>SUM(E421:E424,E426:E428)</f>
        <v>0</v>
      </c>
      <c r="F429" s="7">
        <f>SUM(F421:F424,F426:F428)</f>
        <v>15000</v>
      </c>
      <c r="G429" s="7">
        <f>SUM(G421:G424,G426:G428)</f>
        <v>4152.8</v>
      </c>
      <c r="H429" s="7">
        <f>SUM(H421:H424,H426:H428)</f>
        <v>0</v>
      </c>
      <c r="I429" s="7">
        <f t="shared" si="28"/>
        <v>-4152.8</v>
      </c>
      <c r="J429" s="7">
        <f t="shared" si="31"/>
        <v>0</v>
      </c>
      <c r="K429" s="7">
        <f t="shared" si="32"/>
        <v>0</v>
      </c>
      <c r="L429" s="7">
        <f t="shared" si="29"/>
        <v>0</v>
      </c>
      <c r="M429" s="7"/>
    </row>
    <row r="430" spans="1:13" s="6" customFormat="1" ht="15.75">
      <c r="A430" s="96"/>
      <c r="B430" s="97"/>
      <c r="C430" s="98"/>
      <c r="D430" s="10"/>
      <c r="E430" s="7"/>
      <c r="F430" s="7"/>
      <c r="G430" s="7"/>
      <c r="H430" s="7"/>
      <c r="I430" s="7"/>
      <c r="J430" s="7"/>
      <c r="K430" s="7"/>
      <c r="L430" s="7"/>
      <c r="M430" s="7"/>
    </row>
    <row r="431" spans="1:13" s="6" customFormat="1" ht="21" customHeight="1">
      <c r="A431" s="96"/>
      <c r="B431" s="97"/>
      <c r="C431" s="98"/>
      <c r="D431" s="10" t="s">
        <v>182</v>
      </c>
      <c r="E431" s="7">
        <f>E446+E461</f>
        <v>14248811.899999999</v>
      </c>
      <c r="F431" s="7">
        <f>F446+F461</f>
        <v>16986994.400000002</v>
      </c>
      <c r="G431" s="7">
        <f>G446+G461</f>
        <v>15561398.5</v>
      </c>
      <c r="H431" s="7">
        <f>H446+H461</f>
        <v>15333434.7</v>
      </c>
      <c r="I431" s="7">
        <f t="shared" si="28"/>
        <v>-227963.80000000075</v>
      </c>
      <c r="J431" s="7">
        <f t="shared" si="31"/>
        <v>98.5350686829336</v>
      </c>
      <c r="K431" s="7">
        <f t="shared" si="32"/>
        <v>90.26573117608137</v>
      </c>
      <c r="L431" s="7">
        <f t="shared" si="29"/>
        <v>1084622.8000000007</v>
      </c>
      <c r="M431" s="7">
        <f t="shared" si="30"/>
        <v>107.61202272590882</v>
      </c>
    </row>
    <row r="432" spans="1:13" s="6" customFormat="1" ht="8.25" customHeight="1">
      <c r="A432" s="96"/>
      <c r="B432" s="97"/>
      <c r="C432" s="98"/>
      <c r="D432" s="10"/>
      <c r="E432" s="7"/>
      <c r="F432" s="7"/>
      <c r="G432" s="7"/>
      <c r="H432" s="7"/>
      <c r="I432" s="7"/>
      <c r="J432" s="7"/>
      <c r="K432" s="7"/>
      <c r="L432" s="7"/>
      <c r="M432" s="7"/>
    </row>
    <row r="433" spans="1:13" s="6" customFormat="1" ht="31.5">
      <c r="A433" s="96"/>
      <c r="B433" s="97"/>
      <c r="C433" s="98"/>
      <c r="D433" s="10" t="s">
        <v>183</v>
      </c>
      <c r="E433" s="7">
        <f>E435-E506</f>
        <v>18767951.799999997</v>
      </c>
      <c r="F433" s="7">
        <f>F435-F506</f>
        <v>22735950.900000006</v>
      </c>
      <c r="G433" s="7">
        <f>G435-G506</f>
        <v>20613648.63333333</v>
      </c>
      <c r="H433" s="7">
        <f>H435-H506</f>
        <v>19732288.1</v>
      </c>
      <c r="I433" s="7">
        <f t="shared" si="28"/>
        <v>-881360.5333333276</v>
      </c>
      <c r="J433" s="7">
        <f t="shared" si="31"/>
        <v>95.72438364012802</v>
      </c>
      <c r="K433" s="7">
        <f t="shared" si="32"/>
        <v>86.78892819037534</v>
      </c>
      <c r="L433" s="7">
        <f t="shared" si="29"/>
        <v>964336.3000000045</v>
      </c>
      <c r="M433" s="7">
        <f t="shared" si="30"/>
        <v>105.13820746278772</v>
      </c>
    </row>
    <row r="434" spans="1:13" s="6" customFormat="1" ht="6.75" customHeight="1">
      <c r="A434" s="96"/>
      <c r="B434" s="97"/>
      <c r="C434" s="98"/>
      <c r="D434" s="10"/>
      <c r="E434" s="7"/>
      <c r="F434" s="7"/>
      <c r="G434" s="7"/>
      <c r="H434" s="7"/>
      <c r="I434" s="7"/>
      <c r="J434" s="7"/>
      <c r="K434" s="7"/>
      <c r="L434" s="7"/>
      <c r="M434" s="7"/>
    </row>
    <row r="435" spans="1:13" s="6" customFormat="1" ht="21.75" customHeight="1">
      <c r="A435" s="96"/>
      <c r="B435" s="97"/>
      <c r="C435" s="98"/>
      <c r="D435" s="10" t="s">
        <v>205</v>
      </c>
      <c r="E435" s="10">
        <f>E27+E50+E65+E70+E88+E105+E123+E128+E142+E154+E167+E179+E192+E204+E215+E228+E240+E257+E270+E281+E296+E310+E318+E338+E356+E366+E379+E385+E391+E404+E420+E429</f>
        <v>18614872.799999997</v>
      </c>
      <c r="F435" s="10">
        <f>F27+F50+F65+F70+F88+F105+F123+F128+F142+F154+F167+F179+F192+F204+F215+F228+F240+F257+F270+F281+F296+F310+F318+F338+F356+F366+F379+F385+F391+F404+F420+F429</f>
        <v>22735950.900000006</v>
      </c>
      <c r="G435" s="10">
        <f>G27+G50+G65+G70+G88+G105+G123+G128+G142+G154+G167+G179+G192+G204+G215+G228+G240+G257+G270+G281+G296+G310+G318+G338+G356+G366+G379+G385+G391+G404+G420+G429</f>
        <v>20613648.63333333</v>
      </c>
      <c r="H435" s="10">
        <f>H27+H50+H65+H70+H88+H105+H123+H128+H142+H154+H167+H179+H192+H204+H215+H228+H240+H257+H270+H281+H296+H310+H318+H338+H356+H366+H379+H385+H391+H404+H420+H429+H387</f>
        <v>19613931.700000003</v>
      </c>
      <c r="I435" s="10">
        <f t="shared" si="28"/>
        <v>-999716.9333333261</v>
      </c>
      <c r="J435" s="10">
        <f t="shared" si="31"/>
        <v>95.15021842510339</v>
      </c>
      <c r="K435" s="10">
        <f t="shared" si="32"/>
        <v>86.26835880438148</v>
      </c>
      <c r="L435" s="10">
        <f t="shared" si="29"/>
        <v>999058.900000006</v>
      </c>
      <c r="M435" s="10">
        <f t="shared" si="30"/>
        <v>105.36699289183436</v>
      </c>
    </row>
    <row r="436" spans="1:13" s="6" customFormat="1" ht="31.5">
      <c r="A436" s="75"/>
      <c r="B436" s="66"/>
      <c r="C436" s="53"/>
      <c r="D436" s="10" t="s">
        <v>184</v>
      </c>
      <c r="E436" s="10">
        <f>E438</f>
        <v>0</v>
      </c>
      <c r="F436" s="10">
        <f>F438</f>
        <v>9042</v>
      </c>
      <c r="G436" s="10">
        <f>G438</f>
        <v>0</v>
      </c>
      <c r="H436" s="10">
        <f>H438</f>
        <v>26100</v>
      </c>
      <c r="I436" s="10">
        <f t="shared" si="28"/>
        <v>26100</v>
      </c>
      <c r="J436" s="10"/>
      <c r="K436" s="10">
        <f t="shared" si="32"/>
        <v>288.65295288652953</v>
      </c>
      <c r="L436" s="10">
        <f t="shared" si="29"/>
        <v>26100</v>
      </c>
      <c r="M436" s="10"/>
    </row>
    <row r="437" spans="1:13" ht="31.5">
      <c r="A437" s="92" t="s">
        <v>7</v>
      </c>
      <c r="B437" s="92" t="s">
        <v>8</v>
      </c>
      <c r="C437" s="46" t="s">
        <v>185</v>
      </c>
      <c r="D437" s="47" t="s">
        <v>186</v>
      </c>
      <c r="E437" s="33"/>
      <c r="F437" s="33">
        <v>9042</v>
      </c>
      <c r="G437" s="33"/>
      <c r="H437" s="33">
        <v>26100</v>
      </c>
      <c r="I437" s="33">
        <f t="shared" si="28"/>
        <v>26100</v>
      </c>
      <c r="J437" s="33"/>
      <c r="K437" s="33">
        <f t="shared" si="32"/>
        <v>288.65295288652953</v>
      </c>
      <c r="L437" s="33">
        <f t="shared" si="29"/>
        <v>26100</v>
      </c>
      <c r="M437" s="33"/>
    </row>
    <row r="438" spans="1:13" s="6" customFormat="1" ht="23.25" customHeight="1">
      <c r="A438" s="95"/>
      <c r="B438" s="95"/>
      <c r="C438" s="53"/>
      <c r="D438" s="10" t="s">
        <v>181</v>
      </c>
      <c r="E438" s="10">
        <f>SUM(E437:E437)</f>
        <v>0</v>
      </c>
      <c r="F438" s="10">
        <f>SUM(F437:F437)</f>
        <v>9042</v>
      </c>
      <c r="G438" s="10">
        <f>SUM(G437:G437)</f>
        <v>0</v>
      </c>
      <c r="H438" s="10">
        <f>SUM(H437:H437)</f>
        <v>26100</v>
      </c>
      <c r="I438" s="10">
        <f t="shared" si="28"/>
        <v>26100</v>
      </c>
      <c r="J438" s="10"/>
      <c r="K438" s="10">
        <f t="shared" si="32"/>
        <v>288.65295288652953</v>
      </c>
      <c r="L438" s="10">
        <f t="shared" si="29"/>
        <v>26100</v>
      </c>
      <c r="M438" s="10"/>
    </row>
    <row r="439" spans="1:13" ht="13.5" customHeight="1">
      <c r="A439" s="67"/>
      <c r="B439" s="67"/>
      <c r="C439" s="68"/>
      <c r="D439" s="69"/>
      <c r="E439" s="35"/>
      <c r="F439" s="35"/>
      <c r="G439" s="35"/>
      <c r="H439" s="35"/>
      <c r="I439" s="36"/>
      <c r="J439" s="36"/>
      <c r="K439" s="36"/>
      <c r="L439" s="34"/>
      <c r="M439" s="34"/>
    </row>
    <row r="440" spans="1:13" ht="13.5" customHeight="1">
      <c r="A440" s="67"/>
      <c r="B440" s="67"/>
      <c r="C440" s="68"/>
      <c r="D440" s="69" t="s">
        <v>187</v>
      </c>
      <c r="E440" s="86"/>
      <c r="F440" s="81"/>
      <c r="G440" s="81"/>
      <c r="H440" s="81"/>
      <c r="I440" s="81"/>
      <c r="J440" s="81"/>
      <c r="K440" s="81"/>
      <c r="L440" s="34"/>
      <c r="M440" s="34"/>
    </row>
    <row r="441" spans="1:13" ht="15.75" hidden="1">
      <c r="A441" s="67"/>
      <c r="B441" s="67"/>
      <c r="C441" s="68"/>
      <c r="D441" s="69"/>
      <c r="E441" s="86"/>
      <c r="F441" s="87"/>
      <c r="G441" s="87"/>
      <c r="H441" s="87"/>
      <c r="I441" s="82"/>
      <c r="J441" s="82"/>
      <c r="K441" s="82"/>
      <c r="L441" s="34"/>
      <c r="M441" s="34"/>
    </row>
    <row r="442" spans="1:13" ht="15.75" hidden="1">
      <c r="A442" s="83" t="s">
        <v>216</v>
      </c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34"/>
      <c r="M442" s="34"/>
    </row>
    <row r="443" spans="1:13" ht="15.75">
      <c r="A443" s="70"/>
      <c r="B443" s="12"/>
      <c r="C443" s="12"/>
      <c r="D443" s="12"/>
      <c r="E443" s="12"/>
      <c r="F443" s="12"/>
      <c r="G443" s="12"/>
      <c r="H443" s="12"/>
      <c r="I443" s="34"/>
      <c r="J443" s="34"/>
      <c r="K443" s="27"/>
      <c r="L443" s="34"/>
      <c r="M443" s="27" t="s">
        <v>0</v>
      </c>
    </row>
    <row r="444" spans="1:13" ht="62.25" customHeight="1">
      <c r="A444" s="76" t="s">
        <v>1</v>
      </c>
      <c r="B444" s="76" t="s">
        <v>2</v>
      </c>
      <c r="C444" s="76" t="s">
        <v>3</v>
      </c>
      <c r="D444" s="76" t="s">
        <v>4</v>
      </c>
      <c r="E444" s="84" t="s">
        <v>221</v>
      </c>
      <c r="F444" s="79" t="s">
        <v>207</v>
      </c>
      <c r="G444" s="79" t="s">
        <v>217</v>
      </c>
      <c r="H444" s="79" t="s">
        <v>222</v>
      </c>
      <c r="I444" s="76" t="s">
        <v>223</v>
      </c>
      <c r="J444" s="76" t="s">
        <v>219</v>
      </c>
      <c r="K444" s="79" t="s">
        <v>5</v>
      </c>
      <c r="L444" s="76" t="s">
        <v>215</v>
      </c>
      <c r="M444" s="76" t="s">
        <v>6</v>
      </c>
    </row>
    <row r="445" spans="1:13" ht="37.5" customHeight="1">
      <c r="A445" s="76"/>
      <c r="B445" s="76"/>
      <c r="C445" s="76"/>
      <c r="D445" s="76"/>
      <c r="E445" s="85"/>
      <c r="F445" s="80"/>
      <c r="G445" s="80"/>
      <c r="H445" s="80"/>
      <c r="I445" s="77"/>
      <c r="J445" s="77"/>
      <c r="K445" s="80"/>
      <c r="L445" s="77"/>
      <c r="M445" s="77"/>
    </row>
    <row r="446" spans="1:13" s="6" customFormat="1" ht="20.25" customHeight="1">
      <c r="A446" s="78"/>
      <c r="B446" s="78"/>
      <c r="C446" s="52"/>
      <c r="D446" s="71" t="s">
        <v>188</v>
      </c>
      <c r="E446" s="40">
        <f>SUM(E460,E447:E454)</f>
        <v>12312570.399999999</v>
      </c>
      <c r="F446" s="40">
        <f>SUM(F460,F447:F454)</f>
        <v>14770674.8</v>
      </c>
      <c r="G446" s="40">
        <f>SUM(G460,G447:G454)</f>
        <v>13463824.799999999</v>
      </c>
      <c r="H446" s="40">
        <f>SUM(H460,H447:H454)</f>
        <v>13224148.399999999</v>
      </c>
      <c r="I446" s="41">
        <f aca="true" t="shared" si="33" ref="I446:I453">H446-G446</f>
        <v>-239676.40000000037</v>
      </c>
      <c r="J446" s="41">
        <f aca="true" t="shared" si="34" ref="J446:J453">H446/G446*100</f>
        <v>98.219849087757</v>
      </c>
      <c r="K446" s="41">
        <f aca="true" t="shared" si="35" ref="K446:K453">H446/F446*100</f>
        <v>89.52975120676273</v>
      </c>
      <c r="L446" s="41">
        <f aca="true" t="shared" si="36" ref="L446:L453">H446-E446</f>
        <v>911578</v>
      </c>
      <c r="M446" s="41">
        <f aca="true" t="shared" si="37" ref="M446:M453">H446/E446*100</f>
        <v>107.40363685555047</v>
      </c>
    </row>
    <row r="447" spans="1:13" ht="18" customHeight="1">
      <c r="A447" s="78"/>
      <c r="B447" s="78"/>
      <c r="C447" s="48" t="s">
        <v>131</v>
      </c>
      <c r="D447" s="8" t="s">
        <v>132</v>
      </c>
      <c r="E447" s="31">
        <f aca="true" t="shared" si="38" ref="E447:H453">SUMIF($C$6:$C$437,$C447,E$6:E$437)</f>
        <v>5530401.6</v>
      </c>
      <c r="F447" s="31">
        <f t="shared" si="38"/>
        <v>6832068.800000001</v>
      </c>
      <c r="G447" s="31">
        <f t="shared" si="38"/>
        <v>5900429.6</v>
      </c>
      <c r="H447" s="31">
        <f t="shared" si="38"/>
        <v>6263898.5</v>
      </c>
      <c r="I447" s="23">
        <f t="shared" si="33"/>
        <v>363468.9000000004</v>
      </c>
      <c r="J447" s="23">
        <f t="shared" si="34"/>
        <v>106.16004129597616</v>
      </c>
      <c r="K447" s="23">
        <f t="shared" si="35"/>
        <v>91.68377373483123</v>
      </c>
      <c r="L447" s="23">
        <f t="shared" si="36"/>
        <v>733496.9000000004</v>
      </c>
      <c r="M447" s="23">
        <f t="shared" si="37"/>
        <v>113.26299522262543</v>
      </c>
    </row>
    <row r="448" spans="1:13" ht="18" customHeight="1">
      <c r="A448" s="78"/>
      <c r="B448" s="78"/>
      <c r="C448" s="48" t="s">
        <v>209</v>
      </c>
      <c r="D448" s="8" t="s">
        <v>208</v>
      </c>
      <c r="E448" s="31">
        <f t="shared" si="38"/>
        <v>430462.4</v>
      </c>
      <c r="F448" s="31">
        <f t="shared" si="38"/>
        <v>483544</v>
      </c>
      <c r="G448" s="31">
        <f t="shared" si="38"/>
        <v>474114.9</v>
      </c>
      <c r="H448" s="31">
        <f t="shared" si="38"/>
        <v>479496.2</v>
      </c>
      <c r="I448" s="23">
        <f t="shared" si="33"/>
        <v>5381.299999999988</v>
      </c>
      <c r="J448" s="23">
        <f t="shared" si="34"/>
        <v>101.13502022400056</v>
      </c>
      <c r="K448" s="23">
        <f t="shared" si="35"/>
        <v>99.1628890028622</v>
      </c>
      <c r="L448" s="23">
        <f t="shared" si="36"/>
        <v>49033.79999999999</v>
      </c>
      <c r="M448" s="23">
        <f t="shared" si="37"/>
        <v>111.39096004668467</v>
      </c>
    </row>
    <row r="449" spans="1:13" ht="18" customHeight="1">
      <c r="A449" s="78"/>
      <c r="B449" s="78"/>
      <c r="C449" s="54" t="s">
        <v>210</v>
      </c>
      <c r="D449" s="8" t="s">
        <v>154</v>
      </c>
      <c r="E449" s="31">
        <f t="shared" si="38"/>
        <v>589.6</v>
      </c>
      <c r="F449" s="31">
        <f t="shared" si="38"/>
        <v>652.7</v>
      </c>
      <c r="G449" s="31">
        <f t="shared" si="38"/>
        <v>652.7</v>
      </c>
      <c r="H449" s="31">
        <f t="shared" si="38"/>
        <v>813.3</v>
      </c>
      <c r="I449" s="23">
        <f t="shared" si="33"/>
        <v>160.5999999999999</v>
      </c>
      <c r="J449" s="23">
        <f t="shared" si="34"/>
        <v>124.60548490884018</v>
      </c>
      <c r="K449" s="23">
        <f t="shared" si="35"/>
        <v>124.60548490884018</v>
      </c>
      <c r="L449" s="23">
        <f t="shared" si="36"/>
        <v>223.69999999999993</v>
      </c>
      <c r="M449" s="23">
        <f t="shared" si="37"/>
        <v>137.94097693351424</v>
      </c>
    </row>
    <row r="450" spans="1:13" ht="18" customHeight="1">
      <c r="A450" s="78"/>
      <c r="B450" s="78"/>
      <c r="C450" s="48" t="s">
        <v>170</v>
      </c>
      <c r="D450" s="8" t="s">
        <v>171</v>
      </c>
      <c r="E450" s="31">
        <f t="shared" si="38"/>
        <v>164632.5</v>
      </c>
      <c r="F450" s="31">
        <f t="shared" si="38"/>
        <v>53346</v>
      </c>
      <c r="G450" s="31">
        <f t="shared" si="38"/>
        <v>49684.2</v>
      </c>
      <c r="H450" s="31">
        <f t="shared" si="38"/>
        <v>55247.6</v>
      </c>
      <c r="I450" s="23">
        <f t="shared" si="33"/>
        <v>5563.4000000000015</v>
      </c>
      <c r="J450" s="23">
        <f t="shared" si="34"/>
        <v>111.19752355879737</v>
      </c>
      <c r="K450" s="23">
        <f t="shared" si="35"/>
        <v>103.56465339481873</v>
      </c>
      <c r="L450" s="23">
        <f t="shared" si="36"/>
        <v>-109384.9</v>
      </c>
      <c r="M450" s="23">
        <f t="shared" si="37"/>
        <v>33.55813706285211</v>
      </c>
    </row>
    <row r="451" spans="1:13" ht="18" customHeight="1">
      <c r="A451" s="78"/>
      <c r="B451" s="78"/>
      <c r="C451" s="48" t="s">
        <v>44</v>
      </c>
      <c r="D451" s="8" t="s">
        <v>45</v>
      </c>
      <c r="E451" s="31">
        <f t="shared" si="38"/>
        <v>2445921.6</v>
      </c>
      <c r="F451" s="31">
        <f t="shared" si="38"/>
        <v>2752050.4</v>
      </c>
      <c r="G451" s="31">
        <f t="shared" si="38"/>
        <v>2691505.3</v>
      </c>
      <c r="H451" s="31">
        <f t="shared" si="38"/>
        <v>2398720.1</v>
      </c>
      <c r="I451" s="23">
        <f t="shared" si="33"/>
        <v>-292785.1999999997</v>
      </c>
      <c r="J451" s="23">
        <f t="shared" si="34"/>
        <v>89.12187912095139</v>
      </c>
      <c r="K451" s="23">
        <f t="shared" si="35"/>
        <v>87.161198065268</v>
      </c>
      <c r="L451" s="23">
        <f t="shared" si="36"/>
        <v>-47201.5</v>
      </c>
      <c r="M451" s="23">
        <f t="shared" si="37"/>
        <v>98.07019570864414</v>
      </c>
    </row>
    <row r="452" spans="1:13" ht="18" customHeight="1">
      <c r="A452" s="78"/>
      <c r="B452" s="78"/>
      <c r="C452" s="48" t="s">
        <v>123</v>
      </c>
      <c r="D452" s="8" t="s">
        <v>124</v>
      </c>
      <c r="E452" s="31">
        <f t="shared" si="38"/>
        <v>501648.1</v>
      </c>
      <c r="F452" s="31">
        <f t="shared" si="38"/>
        <v>902073.3999999999</v>
      </c>
      <c r="G452" s="31">
        <f t="shared" si="38"/>
        <v>768573</v>
      </c>
      <c r="H452" s="31">
        <f t="shared" si="38"/>
        <v>624913.3</v>
      </c>
      <c r="I452" s="23">
        <f t="shared" si="33"/>
        <v>-143659.69999999995</v>
      </c>
      <c r="J452" s="23">
        <f t="shared" si="34"/>
        <v>81.30825568944005</v>
      </c>
      <c r="K452" s="23">
        <f t="shared" si="35"/>
        <v>69.27521640700192</v>
      </c>
      <c r="L452" s="23">
        <f t="shared" si="36"/>
        <v>123265.20000000007</v>
      </c>
      <c r="M452" s="23">
        <f t="shared" si="37"/>
        <v>124.57204562321678</v>
      </c>
    </row>
    <row r="453" spans="1:13" ht="18" customHeight="1">
      <c r="A453" s="78"/>
      <c r="B453" s="78"/>
      <c r="C453" s="48" t="s">
        <v>172</v>
      </c>
      <c r="D453" s="8" t="s">
        <v>173</v>
      </c>
      <c r="E453" s="31">
        <f t="shared" si="38"/>
        <v>2914983.2</v>
      </c>
      <c r="F453" s="31">
        <f t="shared" si="38"/>
        <v>3404485</v>
      </c>
      <c r="G453" s="31">
        <f t="shared" si="38"/>
        <v>3270060.9</v>
      </c>
      <c r="H453" s="31">
        <f t="shared" si="38"/>
        <v>3102742.1</v>
      </c>
      <c r="I453" s="23">
        <f t="shared" si="33"/>
        <v>-167318.7999999998</v>
      </c>
      <c r="J453" s="23">
        <f t="shared" si="34"/>
        <v>94.88331241782073</v>
      </c>
      <c r="K453" s="23">
        <f t="shared" si="35"/>
        <v>91.13690029475823</v>
      </c>
      <c r="L453" s="23">
        <f t="shared" si="36"/>
        <v>187758.8999999999</v>
      </c>
      <c r="M453" s="23">
        <f t="shared" si="37"/>
        <v>106.44116576726755</v>
      </c>
    </row>
    <row r="454" spans="1:13" ht="18" customHeight="1">
      <c r="A454" s="78"/>
      <c r="B454" s="78"/>
      <c r="C454" s="65" t="s">
        <v>189</v>
      </c>
      <c r="D454" s="8" t="s">
        <v>190</v>
      </c>
      <c r="E454" s="31">
        <f>SUM(E455:E459)</f>
        <v>299527.5</v>
      </c>
      <c r="F454" s="31">
        <f>SUM(F455:F459)</f>
        <v>342454.5</v>
      </c>
      <c r="G454" s="31">
        <f>SUM(G455:G459)</f>
        <v>308804.19999999995</v>
      </c>
      <c r="H454" s="31">
        <f>SUM(H455:H459)</f>
        <v>297724.69999999995</v>
      </c>
      <c r="I454" s="23">
        <f aca="true" t="shared" si="39" ref="I454:I462">H454-G454</f>
        <v>-11079.5</v>
      </c>
      <c r="J454" s="23">
        <f aca="true" t="shared" si="40" ref="J454:J459">H454/G454*100</f>
        <v>96.41212781432377</v>
      </c>
      <c r="K454" s="23">
        <f aca="true" t="shared" si="41" ref="K454:K459">H454/F454*100</f>
        <v>86.93846919809783</v>
      </c>
      <c r="L454" s="23">
        <f>H454-E454</f>
        <v>-1802.8000000000466</v>
      </c>
      <c r="M454" s="23">
        <f>H454/E454*100</f>
        <v>99.39811870362486</v>
      </c>
    </row>
    <row r="455" spans="1:13" ht="47.25" customHeight="1" hidden="1">
      <c r="A455" s="78"/>
      <c r="B455" s="78"/>
      <c r="C455" s="54" t="s">
        <v>211</v>
      </c>
      <c r="D455" s="55" t="s">
        <v>212</v>
      </c>
      <c r="E455" s="31">
        <f aca="true" t="shared" si="42" ref="E455:H460">SUMIF($C$6:$C$437,$C455,E$6:E$437)</f>
        <v>0</v>
      </c>
      <c r="F455" s="31">
        <f t="shared" si="42"/>
        <v>0</v>
      </c>
      <c r="G455" s="31">
        <f t="shared" si="42"/>
        <v>0</v>
      </c>
      <c r="H455" s="31">
        <f t="shared" si="42"/>
        <v>5.8</v>
      </c>
      <c r="I455" s="23">
        <f t="shared" si="39"/>
        <v>5.8</v>
      </c>
      <c r="J455" s="23" t="e">
        <f t="shared" si="40"/>
        <v>#DIV/0!</v>
      </c>
      <c r="K455" s="23" t="e">
        <f t="shared" si="41"/>
        <v>#DIV/0!</v>
      </c>
      <c r="L455" s="23">
        <f aca="true" t="shared" si="43" ref="L455:L460">H455-E455</f>
        <v>5.8</v>
      </c>
      <c r="M455" s="23" t="e">
        <f aca="true" t="shared" si="44" ref="M455:M460">H455/E455*100</f>
        <v>#DIV/0!</v>
      </c>
    </row>
    <row r="456" spans="1:13" ht="15.75" customHeight="1" hidden="1">
      <c r="A456" s="78"/>
      <c r="B456" s="78"/>
      <c r="C456" s="48" t="s">
        <v>140</v>
      </c>
      <c r="D456" s="8" t="s">
        <v>141</v>
      </c>
      <c r="E456" s="31">
        <f t="shared" si="42"/>
        <v>131947.1</v>
      </c>
      <c r="F456" s="31">
        <f t="shared" si="42"/>
        <v>153134.7</v>
      </c>
      <c r="G456" s="31">
        <f t="shared" si="42"/>
        <v>133529.8</v>
      </c>
      <c r="H456" s="31">
        <f t="shared" si="42"/>
        <v>104312.7</v>
      </c>
      <c r="I456" s="23">
        <f t="shared" si="39"/>
        <v>-29217.09999999999</v>
      </c>
      <c r="J456" s="23">
        <f t="shared" si="40"/>
        <v>78.11941604046439</v>
      </c>
      <c r="K456" s="23">
        <f t="shared" si="41"/>
        <v>68.11826450830543</v>
      </c>
      <c r="L456" s="23">
        <f t="shared" si="43"/>
        <v>-27634.40000000001</v>
      </c>
      <c r="M456" s="23">
        <f t="shared" si="44"/>
        <v>79.0564552006069</v>
      </c>
    </row>
    <row r="457" spans="1:13" ht="110.25" customHeight="1" hidden="1">
      <c r="A457" s="78"/>
      <c r="B457" s="78"/>
      <c r="C457" s="56" t="s">
        <v>60</v>
      </c>
      <c r="D457" s="49" t="s">
        <v>61</v>
      </c>
      <c r="E457" s="31">
        <f t="shared" si="42"/>
        <v>897</v>
      </c>
      <c r="F457" s="31">
        <f t="shared" si="42"/>
        <v>693</v>
      </c>
      <c r="G457" s="31">
        <f t="shared" si="42"/>
        <v>658.1</v>
      </c>
      <c r="H457" s="31">
        <f t="shared" si="42"/>
        <v>945.4</v>
      </c>
      <c r="I457" s="23">
        <f t="shared" si="39"/>
        <v>287.29999999999995</v>
      </c>
      <c r="J457" s="23">
        <f t="shared" si="40"/>
        <v>143.65597933444764</v>
      </c>
      <c r="K457" s="23">
        <f t="shared" si="41"/>
        <v>136.42135642135642</v>
      </c>
      <c r="L457" s="23">
        <f t="shared" si="43"/>
        <v>48.39999999999998</v>
      </c>
      <c r="M457" s="23">
        <f t="shared" si="44"/>
        <v>105.3957636566332</v>
      </c>
    </row>
    <row r="458" spans="1:13" ht="15.75" customHeight="1" hidden="1">
      <c r="A458" s="78"/>
      <c r="B458" s="78"/>
      <c r="C458" s="48" t="s">
        <v>125</v>
      </c>
      <c r="D458" s="8" t="s">
        <v>126</v>
      </c>
      <c r="E458" s="31">
        <f t="shared" si="42"/>
        <v>166146.4</v>
      </c>
      <c r="F458" s="31">
        <f t="shared" si="42"/>
        <v>187783.8</v>
      </c>
      <c r="G458" s="31">
        <f t="shared" si="42"/>
        <v>173848.3</v>
      </c>
      <c r="H458" s="31">
        <f t="shared" si="42"/>
        <v>192088.7</v>
      </c>
      <c r="I458" s="23">
        <f t="shared" si="39"/>
        <v>18240.400000000023</v>
      </c>
      <c r="J458" s="23">
        <f t="shared" si="40"/>
        <v>110.49213595991449</v>
      </c>
      <c r="K458" s="23">
        <f t="shared" si="41"/>
        <v>102.29247677382183</v>
      </c>
      <c r="L458" s="23">
        <f t="shared" si="43"/>
        <v>25942.300000000017</v>
      </c>
      <c r="M458" s="23">
        <f t="shared" si="44"/>
        <v>115.61412104023923</v>
      </c>
    </row>
    <row r="459" spans="1:13" ht="31.5" customHeight="1" hidden="1">
      <c r="A459" s="78"/>
      <c r="B459" s="78"/>
      <c r="C459" s="48" t="s">
        <v>150</v>
      </c>
      <c r="D459" s="8" t="s">
        <v>151</v>
      </c>
      <c r="E459" s="31">
        <f t="shared" si="42"/>
        <v>537</v>
      </c>
      <c r="F459" s="31">
        <f t="shared" si="42"/>
        <v>843</v>
      </c>
      <c r="G459" s="31">
        <f t="shared" si="42"/>
        <v>768</v>
      </c>
      <c r="H459" s="31">
        <f t="shared" si="42"/>
        <v>372.1</v>
      </c>
      <c r="I459" s="23">
        <f t="shared" si="39"/>
        <v>-395.9</v>
      </c>
      <c r="J459" s="23">
        <f t="shared" si="40"/>
        <v>48.450520833333336</v>
      </c>
      <c r="K459" s="23">
        <f t="shared" si="41"/>
        <v>44.139976275207594</v>
      </c>
      <c r="L459" s="23">
        <f t="shared" si="43"/>
        <v>-164.89999999999998</v>
      </c>
      <c r="M459" s="23">
        <f t="shared" si="44"/>
        <v>69.29236499068901</v>
      </c>
    </row>
    <row r="460" spans="1:13" ht="18" customHeight="1">
      <c r="A460" s="78"/>
      <c r="B460" s="78"/>
      <c r="C460" s="48" t="s">
        <v>62</v>
      </c>
      <c r="D460" s="8" t="s">
        <v>63</v>
      </c>
      <c r="E460" s="31">
        <f t="shared" si="42"/>
        <v>24403.899999999998</v>
      </c>
      <c r="F460" s="31">
        <f t="shared" si="42"/>
        <v>0</v>
      </c>
      <c r="G460" s="31">
        <f t="shared" si="42"/>
        <v>0</v>
      </c>
      <c r="H460" s="31">
        <f t="shared" si="42"/>
        <v>592.5999999999999</v>
      </c>
      <c r="I460" s="23">
        <f t="shared" si="39"/>
        <v>592.5999999999999</v>
      </c>
      <c r="J460" s="23"/>
      <c r="K460" s="23"/>
      <c r="L460" s="23">
        <f t="shared" si="43"/>
        <v>-23811.3</v>
      </c>
      <c r="M460" s="23">
        <f t="shared" si="44"/>
        <v>2.428300394609058</v>
      </c>
    </row>
    <row r="461" spans="1:13" s="6" customFormat="1" ht="20.25" customHeight="1">
      <c r="A461" s="78"/>
      <c r="B461" s="78"/>
      <c r="C461" s="52"/>
      <c r="D461" s="71" t="s">
        <v>191</v>
      </c>
      <c r="E461" s="40">
        <f>SUM(E462:E474,E495:E496)</f>
        <v>1936241.5000000002</v>
      </c>
      <c r="F461" s="40">
        <f>SUM(F462:F474,F495:F496)</f>
        <v>2216319.6</v>
      </c>
      <c r="G461" s="40">
        <f>SUM(G462:G474,G495:G496)</f>
        <v>2097573.7</v>
      </c>
      <c r="H461" s="40">
        <f>SUM(H462:H474,H495:H496)</f>
        <v>2109286.3</v>
      </c>
      <c r="I461" s="41">
        <f t="shared" si="39"/>
        <v>11712.599999999627</v>
      </c>
      <c r="J461" s="41">
        <f>H461/G461*100</f>
        <v>100.55838800801133</v>
      </c>
      <c r="K461" s="41">
        <f>H461/F461*100</f>
        <v>95.17067394070781</v>
      </c>
      <c r="L461" s="41">
        <f>H461-E461</f>
        <v>173044.79999999958</v>
      </c>
      <c r="M461" s="41">
        <f>H461/E461*100</f>
        <v>108.93714962725463</v>
      </c>
    </row>
    <row r="462" spans="1:13" ht="16.5" customHeight="1">
      <c r="A462" s="78"/>
      <c r="B462" s="78"/>
      <c r="C462" s="48" t="s">
        <v>9</v>
      </c>
      <c r="D462" s="8" t="s">
        <v>10</v>
      </c>
      <c r="E462" s="31">
        <f aca="true" t="shared" si="45" ref="E462:H481">SUMIF($C$6:$C$437,$C462,E$6:E$437)</f>
        <v>576.7</v>
      </c>
      <c r="F462" s="31">
        <f t="shared" si="45"/>
        <v>433.9</v>
      </c>
      <c r="G462" s="31">
        <f t="shared" si="45"/>
        <v>433.9</v>
      </c>
      <c r="H462" s="31">
        <f t="shared" si="45"/>
        <v>842.7</v>
      </c>
      <c r="I462" s="23">
        <f t="shared" si="39"/>
        <v>408.80000000000007</v>
      </c>
      <c r="J462" s="23">
        <f>H462/G462*100</f>
        <v>194.21525697165248</v>
      </c>
      <c r="K462" s="23">
        <f>H462/F462*100</f>
        <v>194.21525697165248</v>
      </c>
      <c r="L462" s="23">
        <f>H462-E462</f>
        <v>266</v>
      </c>
      <c r="M462" s="23">
        <f>H462/E462*100</f>
        <v>146.12450147390322</v>
      </c>
    </row>
    <row r="463" spans="1:13" ht="78.75">
      <c r="A463" s="78"/>
      <c r="B463" s="78"/>
      <c r="C463" s="46" t="s">
        <v>11</v>
      </c>
      <c r="D463" s="47" t="s">
        <v>192</v>
      </c>
      <c r="E463" s="31">
        <f t="shared" si="45"/>
        <v>448282.70000000007</v>
      </c>
      <c r="F463" s="31">
        <f t="shared" si="45"/>
        <v>405179.2</v>
      </c>
      <c r="G463" s="31">
        <f t="shared" si="45"/>
        <v>370526.3</v>
      </c>
      <c r="H463" s="31">
        <f t="shared" si="45"/>
        <v>532043.8</v>
      </c>
      <c r="I463" s="23">
        <f aca="true" t="shared" si="46" ref="I463:I496">H463-G463</f>
        <v>161517.50000000006</v>
      </c>
      <c r="J463" s="23">
        <f aca="true" t="shared" si="47" ref="J463:J496">H463/G463*100</f>
        <v>143.59137259622327</v>
      </c>
      <c r="K463" s="23">
        <f aca="true" t="shared" si="48" ref="K463:K496">H463/F463*100</f>
        <v>131.31073855716187</v>
      </c>
      <c r="L463" s="23">
        <f aca="true" t="shared" si="49" ref="L463:L496">H463-E463</f>
        <v>83761.09999999998</v>
      </c>
      <c r="M463" s="23">
        <f aca="true" t="shared" si="50" ref="M463:M496">H463/E463*100</f>
        <v>118.68488344520098</v>
      </c>
    </row>
    <row r="464" spans="1:13" ht="31.5">
      <c r="A464" s="78"/>
      <c r="B464" s="78"/>
      <c r="C464" s="48" t="s">
        <v>168</v>
      </c>
      <c r="D464" s="8" t="s">
        <v>169</v>
      </c>
      <c r="E464" s="31">
        <f t="shared" si="45"/>
        <v>38215.1</v>
      </c>
      <c r="F464" s="31">
        <f t="shared" si="45"/>
        <v>37924.1</v>
      </c>
      <c r="G464" s="31">
        <f t="shared" si="45"/>
        <v>37800</v>
      </c>
      <c r="H464" s="31">
        <f t="shared" si="45"/>
        <v>33323.3</v>
      </c>
      <c r="I464" s="23">
        <f t="shared" si="46"/>
        <v>-4476.699999999997</v>
      </c>
      <c r="J464" s="23">
        <f t="shared" si="47"/>
        <v>88.15687830687831</v>
      </c>
      <c r="K464" s="23">
        <f t="shared" si="48"/>
        <v>87.86840030481937</v>
      </c>
      <c r="L464" s="23">
        <f t="shared" si="49"/>
        <v>-4891.799999999996</v>
      </c>
      <c r="M464" s="23">
        <f t="shared" si="50"/>
        <v>87.19930079994558</v>
      </c>
    </row>
    <row r="465" spans="1:13" ht="16.5" customHeight="1">
      <c r="A465" s="78"/>
      <c r="B465" s="78"/>
      <c r="C465" s="48" t="s">
        <v>13</v>
      </c>
      <c r="D465" s="47" t="s">
        <v>152</v>
      </c>
      <c r="E465" s="31">
        <f t="shared" si="45"/>
        <v>353159.6</v>
      </c>
      <c r="F465" s="31">
        <f t="shared" si="45"/>
        <v>420216.8</v>
      </c>
      <c r="G465" s="31">
        <f t="shared" si="45"/>
        <v>377017.8</v>
      </c>
      <c r="H465" s="31">
        <f t="shared" si="45"/>
        <v>287648.1</v>
      </c>
      <c r="I465" s="23">
        <f t="shared" si="46"/>
        <v>-89369.70000000001</v>
      </c>
      <c r="J465" s="23">
        <f t="shared" si="47"/>
        <v>76.29562848226263</v>
      </c>
      <c r="K465" s="23">
        <f t="shared" si="48"/>
        <v>68.45230842745934</v>
      </c>
      <c r="L465" s="23">
        <f t="shared" si="49"/>
        <v>-65511.5</v>
      </c>
      <c r="M465" s="23">
        <f t="shared" si="50"/>
        <v>81.44988837907846</v>
      </c>
    </row>
    <row r="466" spans="1:13" ht="31.5">
      <c r="A466" s="78"/>
      <c r="B466" s="78"/>
      <c r="C466" s="48" t="s">
        <v>15</v>
      </c>
      <c r="D466" s="8" t="s">
        <v>16</v>
      </c>
      <c r="E466" s="31">
        <f t="shared" si="45"/>
        <v>3453.5</v>
      </c>
      <c r="F466" s="31">
        <f t="shared" si="45"/>
        <v>3687</v>
      </c>
      <c r="G466" s="31">
        <f t="shared" si="45"/>
        <v>3687</v>
      </c>
      <c r="H466" s="31">
        <f t="shared" si="45"/>
        <v>4474.9</v>
      </c>
      <c r="I466" s="23">
        <f t="shared" si="46"/>
        <v>787.8999999999996</v>
      </c>
      <c r="J466" s="23">
        <f t="shared" si="47"/>
        <v>121.36967724437211</v>
      </c>
      <c r="K466" s="23">
        <f t="shared" si="48"/>
        <v>121.36967724437211</v>
      </c>
      <c r="L466" s="23">
        <f t="shared" si="49"/>
        <v>1021.3999999999996</v>
      </c>
      <c r="M466" s="23">
        <f t="shared" si="50"/>
        <v>129.57579267409872</v>
      </c>
    </row>
    <row r="467" spans="1:13" ht="78.75">
      <c r="A467" s="78"/>
      <c r="B467" s="78"/>
      <c r="C467" s="46" t="s">
        <v>17</v>
      </c>
      <c r="D467" s="47" t="s">
        <v>193</v>
      </c>
      <c r="E467" s="31">
        <f t="shared" si="45"/>
        <v>92969.6</v>
      </c>
      <c r="F467" s="31">
        <f t="shared" si="45"/>
        <v>123395.20000000001</v>
      </c>
      <c r="G467" s="31">
        <f t="shared" si="45"/>
        <v>113085.20000000001</v>
      </c>
      <c r="H467" s="31">
        <f t="shared" si="45"/>
        <v>127262.6</v>
      </c>
      <c r="I467" s="23">
        <f t="shared" si="46"/>
        <v>14177.399999999994</v>
      </c>
      <c r="J467" s="23">
        <f t="shared" si="47"/>
        <v>112.53691906633227</v>
      </c>
      <c r="K467" s="23">
        <f t="shared" si="48"/>
        <v>103.13415756852777</v>
      </c>
      <c r="L467" s="23">
        <f t="shared" si="49"/>
        <v>34293</v>
      </c>
      <c r="M467" s="23">
        <f t="shared" si="50"/>
        <v>136.88625098957078</v>
      </c>
    </row>
    <row r="468" spans="1:13" ht="15.75">
      <c r="A468" s="78"/>
      <c r="B468" s="78"/>
      <c r="C468" s="48" t="s">
        <v>74</v>
      </c>
      <c r="D468" s="8" t="s">
        <v>75</v>
      </c>
      <c r="E468" s="31">
        <f t="shared" si="45"/>
        <v>12916.3</v>
      </c>
      <c r="F468" s="31">
        <f t="shared" si="45"/>
        <v>11611.7</v>
      </c>
      <c r="G468" s="31">
        <f t="shared" si="45"/>
        <v>10682.7</v>
      </c>
      <c r="H468" s="31">
        <f t="shared" si="45"/>
        <v>13806.7</v>
      </c>
      <c r="I468" s="23">
        <f t="shared" si="46"/>
        <v>3124</v>
      </c>
      <c r="J468" s="23">
        <f t="shared" si="47"/>
        <v>129.24354329897872</v>
      </c>
      <c r="K468" s="23">
        <f t="shared" si="48"/>
        <v>118.90334748572559</v>
      </c>
      <c r="L468" s="23">
        <f t="shared" si="49"/>
        <v>890.4000000000015</v>
      </c>
      <c r="M468" s="23">
        <f t="shared" si="50"/>
        <v>106.89361504455613</v>
      </c>
    </row>
    <row r="469" spans="1:13" ht="31.5">
      <c r="A469" s="78"/>
      <c r="B469" s="78"/>
      <c r="C469" s="48" t="s">
        <v>19</v>
      </c>
      <c r="D469" s="49" t="s">
        <v>20</v>
      </c>
      <c r="E469" s="31">
        <f t="shared" si="45"/>
        <v>73662.39999999998</v>
      </c>
      <c r="F469" s="31">
        <f t="shared" si="45"/>
        <v>7896</v>
      </c>
      <c r="G469" s="31">
        <f t="shared" si="45"/>
        <v>5789</v>
      </c>
      <c r="H469" s="31">
        <f t="shared" si="45"/>
        <v>151044.2</v>
      </c>
      <c r="I469" s="23">
        <f t="shared" si="46"/>
        <v>145255.2</v>
      </c>
      <c r="J469" s="23">
        <f t="shared" si="47"/>
        <v>2609.1587493522197</v>
      </c>
      <c r="K469" s="23">
        <f t="shared" si="48"/>
        <v>1912.9204660587639</v>
      </c>
      <c r="L469" s="23">
        <f t="shared" si="49"/>
        <v>77381.80000000003</v>
      </c>
      <c r="M469" s="23">
        <f t="shared" si="50"/>
        <v>205.04925172136672</v>
      </c>
    </row>
    <row r="470" spans="1:13" ht="18" customHeight="1">
      <c r="A470" s="78"/>
      <c r="B470" s="78"/>
      <c r="C470" s="48" t="s">
        <v>100</v>
      </c>
      <c r="D470" s="8" t="s">
        <v>101</v>
      </c>
      <c r="E470" s="31">
        <f t="shared" si="45"/>
        <v>483.3</v>
      </c>
      <c r="F470" s="31">
        <f t="shared" si="45"/>
        <v>389.3</v>
      </c>
      <c r="G470" s="31">
        <f t="shared" si="45"/>
        <v>389.3</v>
      </c>
      <c r="H470" s="31">
        <f t="shared" si="45"/>
        <v>401.2</v>
      </c>
      <c r="I470" s="23">
        <f t="shared" si="46"/>
        <v>11.899999999999977</v>
      </c>
      <c r="J470" s="23">
        <f t="shared" si="47"/>
        <v>103.05676855895196</v>
      </c>
      <c r="K470" s="23">
        <f t="shared" si="48"/>
        <v>103.05676855895196</v>
      </c>
      <c r="L470" s="23">
        <f t="shared" si="49"/>
        <v>-82.10000000000002</v>
      </c>
      <c r="M470" s="23">
        <f t="shared" si="50"/>
        <v>83.01262156010759</v>
      </c>
    </row>
    <row r="471" spans="1:13" ht="80.25" customHeight="1">
      <c r="A471" s="78"/>
      <c r="B471" s="78"/>
      <c r="C471" s="46" t="s">
        <v>21</v>
      </c>
      <c r="D471" s="50" t="s">
        <v>22</v>
      </c>
      <c r="E471" s="31">
        <f t="shared" si="45"/>
        <v>395.20000000000005</v>
      </c>
      <c r="F471" s="31">
        <f t="shared" si="45"/>
        <v>0</v>
      </c>
      <c r="G471" s="31">
        <f t="shared" si="45"/>
        <v>0</v>
      </c>
      <c r="H471" s="31">
        <f t="shared" si="45"/>
        <v>386.9</v>
      </c>
      <c r="I471" s="23">
        <f t="shared" si="46"/>
        <v>386.9</v>
      </c>
      <c r="J471" s="23"/>
      <c r="K471" s="23"/>
      <c r="L471" s="23">
        <f t="shared" si="49"/>
        <v>-8.300000000000068</v>
      </c>
      <c r="M471" s="23">
        <f t="shared" si="50"/>
        <v>97.89979757085018</v>
      </c>
    </row>
    <row r="472" spans="1:13" ht="94.5">
      <c r="A472" s="78"/>
      <c r="B472" s="78"/>
      <c r="C472" s="46" t="s">
        <v>23</v>
      </c>
      <c r="D472" s="47" t="s">
        <v>194</v>
      </c>
      <c r="E472" s="31">
        <f t="shared" si="45"/>
        <v>402942.7</v>
      </c>
      <c r="F472" s="31">
        <f t="shared" si="45"/>
        <v>851124</v>
      </c>
      <c r="G472" s="31">
        <f t="shared" si="45"/>
        <v>851124</v>
      </c>
      <c r="H472" s="31">
        <f t="shared" si="45"/>
        <v>683051.1</v>
      </c>
      <c r="I472" s="23">
        <f t="shared" si="46"/>
        <v>-168072.90000000002</v>
      </c>
      <c r="J472" s="23">
        <f t="shared" si="47"/>
        <v>80.2528303748925</v>
      </c>
      <c r="K472" s="23">
        <f t="shared" si="48"/>
        <v>80.2528303748925</v>
      </c>
      <c r="L472" s="23">
        <f t="shared" si="49"/>
        <v>280108.39999999997</v>
      </c>
      <c r="M472" s="23">
        <f t="shared" si="50"/>
        <v>169.5156904443237</v>
      </c>
    </row>
    <row r="473" spans="1:13" ht="47.25">
      <c r="A473" s="78"/>
      <c r="B473" s="78"/>
      <c r="C473" s="46" t="s">
        <v>25</v>
      </c>
      <c r="D473" s="47" t="s">
        <v>26</v>
      </c>
      <c r="E473" s="31">
        <f t="shared" si="45"/>
        <v>254494.80000000002</v>
      </c>
      <c r="F473" s="31">
        <f t="shared" si="45"/>
        <v>78230.3</v>
      </c>
      <c r="G473" s="31">
        <f t="shared" si="45"/>
        <v>78230.3</v>
      </c>
      <c r="H473" s="31">
        <f t="shared" si="45"/>
        <v>88179.4</v>
      </c>
      <c r="I473" s="23">
        <f t="shared" si="46"/>
        <v>9949.099999999991</v>
      </c>
      <c r="J473" s="23">
        <f t="shared" si="47"/>
        <v>112.71770656638157</v>
      </c>
      <c r="K473" s="23">
        <f t="shared" si="48"/>
        <v>112.71770656638157</v>
      </c>
      <c r="L473" s="23">
        <f t="shared" si="49"/>
        <v>-166315.40000000002</v>
      </c>
      <c r="M473" s="23">
        <f t="shared" si="50"/>
        <v>34.64880225450578</v>
      </c>
    </row>
    <row r="474" spans="1:13" ht="18" customHeight="1">
      <c r="A474" s="78"/>
      <c r="B474" s="78"/>
      <c r="C474" s="48" t="s">
        <v>27</v>
      </c>
      <c r="D474" s="8" t="s">
        <v>28</v>
      </c>
      <c r="E474" s="31">
        <f t="shared" si="45"/>
        <v>130790.29999999997</v>
      </c>
      <c r="F474" s="31">
        <f t="shared" si="45"/>
        <v>136184.3</v>
      </c>
      <c r="G474" s="31">
        <f t="shared" si="45"/>
        <v>121201</v>
      </c>
      <c r="H474" s="31">
        <f t="shared" si="45"/>
        <v>149942.1</v>
      </c>
      <c r="I474" s="23">
        <f t="shared" si="46"/>
        <v>28741.100000000006</v>
      </c>
      <c r="J474" s="23">
        <f t="shared" si="47"/>
        <v>123.71358322126056</v>
      </c>
      <c r="K474" s="23">
        <f t="shared" si="48"/>
        <v>110.10233925643413</v>
      </c>
      <c r="L474" s="23">
        <f t="shared" si="49"/>
        <v>19151.800000000032</v>
      </c>
      <c r="M474" s="23">
        <f t="shared" si="50"/>
        <v>114.64313485021445</v>
      </c>
    </row>
    <row r="475" spans="1:13" ht="78.75" hidden="1">
      <c r="A475" s="78"/>
      <c r="B475" s="78"/>
      <c r="C475" s="46" t="s">
        <v>133</v>
      </c>
      <c r="D475" s="47" t="s">
        <v>134</v>
      </c>
      <c r="E475" s="31">
        <f t="shared" si="45"/>
        <v>1843.5</v>
      </c>
      <c r="F475" s="31">
        <f t="shared" si="45"/>
        <v>2000</v>
      </c>
      <c r="G475" s="31">
        <f t="shared" si="45"/>
        <v>1827.7</v>
      </c>
      <c r="H475" s="31">
        <f t="shared" si="45"/>
        <v>3776.5</v>
      </c>
      <c r="I475" s="23">
        <f t="shared" si="46"/>
        <v>1948.8</v>
      </c>
      <c r="J475" s="23">
        <f t="shared" si="47"/>
        <v>206.62581386441974</v>
      </c>
      <c r="K475" s="23">
        <f t="shared" si="48"/>
        <v>188.825</v>
      </c>
      <c r="L475" s="23">
        <f t="shared" si="49"/>
        <v>1933</v>
      </c>
      <c r="M475" s="23">
        <f t="shared" si="50"/>
        <v>204.85489557906158</v>
      </c>
    </row>
    <row r="476" spans="1:13" ht="63" hidden="1">
      <c r="A476" s="78"/>
      <c r="B476" s="78"/>
      <c r="C476" s="46" t="s">
        <v>142</v>
      </c>
      <c r="D476" s="47" t="s">
        <v>143</v>
      </c>
      <c r="E476" s="31">
        <f t="shared" si="45"/>
        <v>430.3</v>
      </c>
      <c r="F476" s="31">
        <f t="shared" si="45"/>
        <v>500</v>
      </c>
      <c r="G476" s="31">
        <f t="shared" si="45"/>
        <v>455</v>
      </c>
      <c r="H476" s="31">
        <f t="shared" si="45"/>
        <v>277.1</v>
      </c>
      <c r="I476" s="23">
        <f t="shared" si="46"/>
        <v>-177.89999999999998</v>
      </c>
      <c r="J476" s="23">
        <f t="shared" si="47"/>
        <v>60.901098901098905</v>
      </c>
      <c r="K476" s="23">
        <f t="shared" si="48"/>
        <v>55.42</v>
      </c>
      <c r="L476" s="23">
        <f t="shared" si="49"/>
        <v>-153.2</v>
      </c>
      <c r="M476" s="23">
        <f t="shared" si="50"/>
        <v>64.39693237276319</v>
      </c>
    </row>
    <row r="477" spans="1:13" ht="63" hidden="1">
      <c r="A477" s="78"/>
      <c r="B477" s="78"/>
      <c r="C477" s="46" t="s">
        <v>135</v>
      </c>
      <c r="D477" s="47" t="s">
        <v>136</v>
      </c>
      <c r="E477" s="31">
        <f t="shared" si="45"/>
        <v>1055.5</v>
      </c>
      <c r="F477" s="31">
        <f t="shared" si="45"/>
        <v>1000</v>
      </c>
      <c r="G477" s="31">
        <f t="shared" si="45"/>
        <v>945.8</v>
      </c>
      <c r="H477" s="31">
        <f t="shared" si="45"/>
        <v>1166.7</v>
      </c>
      <c r="I477" s="23">
        <f t="shared" si="46"/>
        <v>220.9000000000001</v>
      </c>
      <c r="J477" s="23">
        <f t="shared" si="47"/>
        <v>123.35588919433285</v>
      </c>
      <c r="K477" s="23">
        <f t="shared" si="48"/>
        <v>116.67</v>
      </c>
      <c r="L477" s="23">
        <f t="shared" si="49"/>
        <v>111.20000000000005</v>
      </c>
      <c r="M477" s="23">
        <f t="shared" si="50"/>
        <v>110.53529133112269</v>
      </c>
    </row>
    <row r="478" spans="1:13" ht="63" hidden="1">
      <c r="A478" s="78"/>
      <c r="B478" s="78"/>
      <c r="C478" s="46" t="s">
        <v>144</v>
      </c>
      <c r="D478" s="47" t="s">
        <v>145</v>
      </c>
      <c r="E478" s="31">
        <f t="shared" si="45"/>
        <v>484.8</v>
      </c>
      <c r="F478" s="31">
        <f t="shared" si="45"/>
        <v>529.4</v>
      </c>
      <c r="G478" s="31">
        <f t="shared" si="45"/>
        <v>476.3</v>
      </c>
      <c r="H478" s="31">
        <f t="shared" si="45"/>
        <v>889.2</v>
      </c>
      <c r="I478" s="23">
        <f t="shared" si="46"/>
        <v>412.90000000000003</v>
      </c>
      <c r="J478" s="23">
        <f t="shared" si="47"/>
        <v>186.68906151585136</v>
      </c>
      <c r="K478" s="23">
        <f t="shared" si="48"/>
        <v>167.9637325273895</v>
      </c>
      <c r="L478" s="23">
        <f t="shared" si="49"/>
        <v>404.40000000000003</v>
      </c>
      <c r="M478" s="23">
        <f t="shared" si="50"/>
        <v>183.41584158415841</v>
      </c>
    </row>
    <row r="479" spans="1:13" ht="31.5" hidden="1">
      <c r="A479" s="78"/>
      <c r="B479" s="78"/>
      <c r="C479" s="46" t="s">
        <v>51</v>
      </c>
      <c r="D479" s="47" t="s">
        <v>52</v>
      </c>
      <c r="E479" s="31">
        <f t="shared" si="45"/>
        <v>-0.8</v>
      </c>
      <c r="F479" s="31">
        <f t="shared" si="45"/>
        <v>0</v>
      </c>
      <c r="G479" s="31">
        <f t="shared" si="45"/>
        <v>0</v>
      </c>
      <c r="H479" s="31">
        <f t="shared" si="45"/>
        <v>0</v>
      </c>
      <c r="I479" s="23">
        <f t="shared" si="46"/>
        <v>0</v>
      </c>
      <c r="J479" s="23" t="e">
        <f t="shared" si="47"/>
        <v>#DIV/0!</v>
      </c>
      <c r="K479" s="23" t="e">
        <f t="shared" si="48"/>
        <v>#DIV/0!</v>
      </c>
      <c r="L479" s="23">
        <f t="shared" si="49"/>
        <v>0.8</v>
      </c>
      <c r="M479" s="23">
        <f t="shared" si="50"/>
        <v>0</v>
      </c>
    </row>
    <row r="480" spans="1:13" ht="63" hidden="1">
      <c r="A480" s="78"/>
      <c r="B480" s="78"/>
      <c r="C480" s="46" t="s">
        <v>146</v>
      </c>
      <c r="D480" s="47" t="s">
        <v>147</v>
      </c>
      <c r="E480" s="31">
        <f t="shared" si="45"/>
        <v>0</v>
      </c>
      <c r="F480" s="31">
        <f t="shared" si="45"/>
        <v>2.2</v>
      </c>
      <c r="G480" s="31">
        <f t="shared" si="45"/>
        <v>2.2</v>
      </c>
      <c r="H480" s="31">
        <f t="shared" si="45"/>
        <v>15</v>
      </c>
      <c r="I480" s="23">
        <f t="shared" si="46"/>
        <v>12.8</v>
      </c>
      <c r="J480" s="23">
        <f t="shared" si="47"/>
        <v>681.8181818181818</v>
      </c>
      <c r="K480" s="23">
        <f t="shared" si="48"/>
        <v>681.8181818181818</v>
      </c>
      <c r="L480" s="23">
        <f t="shared" si="49"/>
        <v>15</v>
      </c>
      <c r="M480" s="23" t="e">
        <f t="shared" si="50"/>
        <v>#DIV/0!</v>
      </c>
    </row>
    <row r="481" spans="1:13" ht="63" hidden="1">
      <c r="A481" s="78"/>
      <c r="B481" s="78"/>
      <c r="C481" s="46" t="s">
        <v>29</v>
      </c>
      <c r="D481" s="51" t="s">
        <v>30</v>
      </c>
      <c r="E481" s="31">
        <f t="shared" si="45"/>
        <v>358.3</v>
      </c>
      <c r="F481" s="31">
        <f t="shared" si="45"/>
        <v>0</v>
      </c>
      <c r="G481" s="31">
        <f t="shared" si="45"/>
        <v>0</v>
      </c>
      <c r="H481" s="31">
        <f t="shared" si="45"/>
        <v>599.3</v>
      </c>
      <c r="I481" s="23">
        <f t="shared" si="46"/>
        <v>599.3</v>
      </c>
      <c r="J481" s="23" t="e">
        <f t="shared" si="47"/>
        <v>#DIV/0!</v>
      </c>
      <c r="K481" s="23" t="e">
        <f t="shared" si="48"/>
        <v>#DIV/0!</v>
      </c>
      <c r="L481" s="23">
        <f t="shared" si="49"/>
        <v>240.99999999999994</v>
      </c>
      <c r="M481" s="23">
        <f t="shared" si="50"/>
        <v>167.26207089031536</v>
      </c>
    </row>
    <row r="482" spans="1:13" ht="31.5" hidden="1">
      <c r="A482" s="78"/>
      <c r="B482" s="78"/>
      <c r="C482" s="46" t="s">
        <v>76</v>
      </c>
      <c r="D482" s="47" t="s">
        <v>77</v>
      </c>
      <c r="E482" s="31">
        <f aca="true" t="shared" si="51" ref="E482:H496">SUMIF($C$6:$C$437,$C482,E$6:E$437)</f>
        <v>1025</v>
      </c>
      <c r="F482" s="31">
        <f t="shared" si="51"/>
        <v>1400</v>
      </c>
      <c r="G482" s="31">
        <f t="shared" si="51"/>
        <v>1232</v>
      </c>
      <c r="H482" s="31">
        <f t="shared" si="51"/>
        <v>2449.2</v>
      </c>
      <c r="I482" s="23">
        <f t="shared" si="46"/>
        <v>1217.1999999999998</v>
      </c>
      <c r="J482" s="23">
        <f t="shared" si="47"/>
        <v>198.79870129870127</v>
      </c>
      <c r="K482" s="23">
        <f t="shared" si="48"/>
        <v>174.94285714285712</v>
      </c>
      <c r="L482" s="23">
        <f t="shared" si="49"/>
        <v>1424.1999999999998</v>
      </c>
      <c r="M482" s="23">
        <f t="shared" si="50"/>
        <v>238.94634146341463</v>
      </c>
    </row>
    <row r="483" spans="1:13" ht="47.25" hidden="1">
      <c r="A483" s="78"/>
      <c r="B483" s="78"/>
      <c r="C483" s="46" t="s">
        <v>195</v>
      </c>
      <c r="D483" s="47" t="s">
        <v>196</v>
      </c>
      <c r="E483" s="31">
        <f t="shared" si="51"/>
        <v>0</v>
      </c>
      <c r="F483" s="31">
        <f t="shared" si="51"/>
        <v>0</v>
      </c>
      <c r="G483" s="31">
        <f t="shared" si="51"/>
        <v>0</v>
      </c>
      <c r="H483" s="31">
        <f t="shared" si="51"/>
        <v>2</v>
      </c>
      <c r="I483" s="23">
        <f t="shared" si="46"/>
        <v>2</v>
      </c>
      <c r="J483" s="23" t="e">
        <f t="shared" si="47"/>
        <v>#DIV/0!</v>
      </c>
      <c r="K483" s="23" t="e">
        <f t="shared" si="48"/>
        <v>#DIV/0!</v>
      </c>
      <c r="L483" s="23">
        <f t="shared" si="49"/>
        <v>2</v>
      </c>
      <c r="M483" s="23" t="e">
        <f t="shared" si="50"/>
        <v>#DIV/0!</v>
      </c>
    </row>
    <row r="484" spans="1:13" ht="47.25" hidden="1">
      <c r="A484" s="78"/>
      <c r="B484" s="78"/>
      <c r="C484" s="46" t="s">
        <v>78</v>
      </c>
      <c r="D484" s="47" t="s">
        <v>79</v>
      </c>
      <c r="E484" s="31">
        <f t="shared" si="51"/>
        <v>2521.5</v>
      </c>
      <c r="F484" s="31">
        <f t="shared" si="51"/>
        <v>1100</v>
      </c>
      <c r="G484" s="31">
        <f t="shared" si="51"/>
        <v>803</v>
      </c>
      <c r="H484" s="31">
        <f t="shared" si="51"/>
        <v>649.4</v>
      </c>
      <c r="I484" s="23">
        <f t="shared" si="46"/>
        <v>-153.60000000000002</v>
      </c>
      <c r="J484" s="23">
        <f t="shared" si="47"/>
        <v>80.8717310087173</v>
      </c>
      <c r="K484" s="23">
        <f t="shared" si="48"/>
        <v>59.03636363636363</v>
      </c>
      <c r="L484" s="23">
        <f t="shared" si="49"/>
        <v>-1872.1</v>
      </c>
      <c r="M484" s="23">
        <f t="shared" si="50"/>
        <v>25.754511203648622</v>
      </c>
    </row>
    <row r="485" spans="1:13" ht="31.5" hidden="1">
      <c r="A485" s="78"/>
      <c r="B485" s="78"/>
      <c r="C485" s="46" t="s">
        <v>80</v>
      </c>
      <c r="D485" s="47" t="s">
        <v>81</v>
      </c>
      <c r="E485" s="31">
        <f t="shared" si="51"/>
        <v>0</v>
      </c>
      <c r="F485" s="31">
        <f t="shared" si="51"/>
        <v>0</v>
      </c>
      <c r="G485" s="31">
        <f t="shared" si="51"/>
        <v>0</v>
      </c>
      <c r="H485" s="31">
        <f t="shared" si="51"/>
        <v>0</v>
      </c>
      <c r="I485" s="23">
        <f t="shared" si="46"/>
        <v>0</v>
      </c>
      <c r="J485" s="23" t="e">
        <f t="shared" si="47"/>
        <v>#DIV/0!</v>
      </c>
      <c r="K485" s="23" t="e">
        <f t="shared" si="48"/>
        <v>#DIV/0!</v>
      </c>
      <c r="L485" s="23">
        <f t="shared" si="49"/>
        <v>0</v>
      </c>
      <c r="M485" s="23" t="e">
        <f t="shared" si="50"/>
        <v>#DIV/0!</v>
      </c>
    </row>
    <row r="486" spans="1:13" ht="31.5" hidden="1">
      <c r="A486" s="78"/>
      <c r="B486" s="78"/>
      <c r="C486" s="46" t="s">
        <v>82</v>
      </c>
      <c r="D486" s="47" t="s">
        <v>83</v>
      </c>
      <c r="E486" s="31">
        <f t="shared" si="51"/>
        <v>3925.8</v>
      </c>
      <c r="F486" s="31">
        <f t="shared" si="51"/>
        <v>3553.3</v>
      </c>
      <c r="G486" s="31">
        <f t="shared" si="51"/>
        <v>3197.8</v>
      </c>
      <c r="H486" s="31">
        <f t="shared" si="51"/>
        <v>3326.5</v>
      </c>
      <c r="I486" s="23">
        <f t="shared" si="46"/>
        <v>128.69999999999982</v>
      </c>
      <c r="J486" s="23">
        <f t="shared" si="47"/>
        <v>104.02464194133468</v>
      </c>
      <c r="K486" s="23">
        <f t="shared" si="48"/>
        <v>93.61720091182843</v>
      </c>
      <c r="L486" s="23">
        <f t="shared" si="49"/>
        <v>-599.3000000000002</v>
      </c>
      <c r="M486" s="23">
        <f t="shared" si="50"/>
        <v>84.73432166692139</v>
      </c>
    </row>
    <row r="487" spans="1:13" ht="31.5" hidden="1">
      <c r="A487" s="78"/>
      <c r="B487" s="78"/>
      <c r="C487" s="46" t="s">
        <v>174</v>
      </c>
      <c r="D487" s="47" t="s">
        <v>175</v>
      </c>
      <c r="E487" s="31">
        <f t="shared" si="51"/>
        <v>489.5</v>
      </c>
      <c r="F487" s="31">
        <f t="shared" si="51"/>
        <v>729</v>
      </c>
      <c r="G487" s="31">
        <f t="shared" si="51"/>
        <v>572.7</v>
      </c>
      <c r="H487" s="31">
        <f t="shared" si="51"/>
        <v>596.4</v>
      </c>
      <c r="I487" s="23">
        <f t="shared" si="46"/>
        <v>23.699999999999932</v>
      </c>
      <c r="J487" s="23">
        <f t="shared" si="47"/>
        <v>104.13829229963329</v>
      </c>
      <c r="K487" s="23">
        <f t="shared" si="48"/>
        <v>81.81069958847736</v>
      </c>
      <c r="L487" s="23">
        <f t="shared" si="49"/>
        <v>106.89999999999998</v>
      </c>
      <c r="M487" s="23">
        <f t="shared" si="50"/>
        <v>121.83861082737486</v>
      </c>
    </row>
    <row r="488" spans="1:13" ht="31.5" hidden="1">
      <c r="A488" s="78"/>
      <c r="B488" s="78"/>
      <c r="C488" s="46" t="s">
        <v>84</v>
      </c>
      <c r="D488" s="47" t="s">
        <v>85</v>
      </c>
      <c r="E488" s="31">
        <f t="shared" si="51"/>
        <v>0</v>
      </c>
      <c r="F488" s="31">
        <f t="shared" si="51"/>
        <v>0</v>
      </c>
      <c r="G488" s="31">
        <f t="shared" si="51"/>
        <v>0</v>
      </c>
      <c r="H488" s="31">
        <f t="shared" si="51"/>
        <v>0</v>
      </c>
      <c r="I488" s="23">
        <f t="shared" si="46"/>
        <v>0</v>
      </c>
      <c r="J488" s="23" t="e">
        <f t="shared" si="47"/>
        <v>#DIV/0!</v>
      </c>
      <c r="K488" s="23" t="e">
        <f t="shared" si="48"/>
        <v>#DIV/0!</v>
      </c>
      <c r="L488" s="23">
        <f t="shared" si="49"/>
        <v>0</v>
      </c>
      <c r="M488" s="23" t="e">
        <f t="shared" si="50"/>
        <v>#DIV/0!</v>
      </c>
    </row>
    <row r="489" spans="1:13" ht="31.5" hidden="1">
      <c r="A489" s="78"/>
      <c r="B489" s="78"/>
      <c r="C489" s="46" t="s">
        <v>86</v>
      </c>
      <c r="D489" s="47" t="s">
        <v>87</v>
      </c>
      <c r="E489" s="31">
        <f t="shared" si="51"/>
        <v>0</v>
      </c>
      <c r="F489" s="31">
        <f t="shared" si="51"/>
        <v>0</v>
      </c>
      <c r="G489" s="31">
        <f t="shared" si="51"/>
        <v>0</v>
      </c>
      <c r="H489" s="31">
        <f t="shared" si="51"/>
        <v>0</v>
      </c>
      <c r="I489" s="23">
        <f t="shared" si="46"/>
        <v>0</v>
      </c>
      <c r="J489" s="23" t="e">
        <f t="shared" si="47"/>
        <v>#DIV/0!</v>
      </c>
      <c r="K489" s="23" t="e">
        <f t="shared" si="48"/>
        <v>#DIV/0!</v>
      </c>
      <c r="L489" s="23">
        <f t="shared" si="49"/>
        <v>0</v>
      </c>
      <c r="M489" s="23" t="e">
        <f t="shared" si="50"/>
        <v>#DIV/0!</v>
      </c>
    </row>
    <row r="490" spans="1:13" ht="63" hidden="1">
      <c r="A490" s="78"/>
      <c r="B490" s="78"/>
      <c r="C490" s="46" t="s">
        <v>155</v>
      </c>
      <c r="D490" s="47" t="s">
        <v>156</v>
      </c>
      <c r="E490" s="31">
        <f t="shared" si="51"/>
        <v>11504.1</v>
      </c>
      <c r="F490" s="31">
        <f t="shared" si="51"/>
        <v>9124</v>
      </c>
      <c r="G490" s="31">
        <f t="shared" si="51"/>
        <v>7884</v>
      </c>
      <c r="H490" s="31">
        <f t="shared" si="51"/>
        <v>11943.3</v>
      </c>
      <c r="I490" s="23">
        <f t="shared" si="46"/>
        <v>4059.2999999999993</v>
      </c>
      <c r="J490" s="23">
        <f t="shared" si="47"/>
        <v>151.48782343987824</v>
      </c>
      <c r="K490" s="23">
        <f t="shared" si="48"/>
        <v>130.89982463831655</v>
      </c>
      <c r="L490" s="23">
        <f t="shared" si="49"/>
        <v>439.1999999999989</v>
      </c>
      <c r="M490" s="23">
        <f t="shared" si="50"/>
        <v>103.81776931702609</v>
      </c>
    </row>
    <row r="491" spans="1:13" ht="31.5" hidden="1">
      <c r="A491" s="78"/>
      <c r="B491" s="78"/>
      <c r="C491" s="46" t="s">
        <v>127</v>
      </c>
      <c r="D491" s="47" t="s">
        <v>128</v>
      </c>
      <c r="E491" s="31">
        <f t="shared" si="51"/>
        <v>63018.1</v>
      </c>
      <c r="F491" s="31">
        <f t="shared" si="51"/>
        <v>80638.8</v>
      </c>
      <c r="G491" s="31">
        <f t="shared" si="51"/>
        <v>70767.7</v>
      </c>
      <c r="H491" s="31">
        <f t="shared" si="51"/>
        <v>59138.2</v>
      </c>
      <c r="I491" s="23">
        <f t="shared" si="46"/>
        <v>-11629.5</v>
      </c>
      <c r="J491" s="23">
        <f t="shared" si="47"/>
        <v>83.56665540917678</v>
      </c>
      <c r="K491" s="23">
        <f t="shared" si="48"/>
        <v>73.3371528346156</v>
      </c>
      <c r="L491" s="23">
        <f t="shared" si="49"/>
        <v>-3879.9000000000015</v>
      </c>
      <c r="M491" s="23">
        <f t="shared" si="50"/>
        <v>93.84319743057947</v>
      </c>
    </row>
    <row r="492" spans="1:13" ht="47.25" hidden="1">
      <c r="A492" s="78"/>
      <c r="B492" s="78"/>
      <c r="C492" s="46" t="s">
        <v>53</v>
      </c>
      <c r="D492" s="50" t="s">
        <v>54</v>
      </c>
      <c r="E492" s="31">
        <f t="shared" si="51"/>
        <v>37</v>
      </c>
      <c r="F492" s="31">
        <f t="shared" si="51"/>
        <v>0</v>
      </c>
      <c r="G492" s="31">
        <f t="shared" si="51"/>
        <v>0</v>
      </c>
      <c r="H492" s="31">
        <f t="shared" si="51"/>
        <v>365.8</v>
      </c>
      <c r="I492" s="23">
        <f t="shared" si="46"/>
        <v>365.8</v>
      </c>
      <c r="J492" s="23" t="e">
        <f t="shared" si="47"/>
        <v>#DIV/0!</v>
      </c>
      <c r="K492" s="23" t="e">
        <f t="shared" si="48"/>
        <v>#DIV/0!</v>
      </c>
      <c r="L492" s="23">
        <f t="shared" si="49"/>
        <v>328.8</v>
      </c>
      <c r="M492" s="23">
        <f t="shared" si="50"/>
        <v>988.6486486486486</v>
      </c>
    </row>
    <row r="493" spans="1:13" ht="63" hidden="1">
      <c r="A493" s="78"/>
      <c r="B493" s="78"/>
      <c r="C493" s="48" t="s">
        <v>64</v>
      </c>
      <c r="D493" s="50" t="s">
        <v>65</v>
      </c>
      <c r="E493" s="31">
        <f t="shared" si="51"/>
        <v>115.3</v>
      </c>
      <c r="F493" s="31">
        <f t="shared" si="51"/>
        <v>30</v>
      </c>
      <c r="G493" s="31">
        <f t="shared" si="51"/>
        <v>30</v>
      </c>
      <c r="H493" s="31">
        <f t="shared" si="51"/>
        <v>191.8</v>
      </c>
      <c r="I493" s="23">
        <f t="shared" si="46"/>
        <v>161.8</v>
      </c>
      <c r="J493" s="23">
        <f t="shared" si="47"/>
        <v>639.3333333333334</v>
      </c>
      <c r="K493" s="23">
        <f t="shared" si="48"/>
        <v>639.3333333333334</v>
      </c>
      <c r="L493" s="23">
        <f t="shared" si="49"/>
        <v>76.50000000000001</v>
      </c>
      <c r="M493" s="23">
        <f t="shared" si="50"/>
        <v>166.34865568083262</v>
      </c>
    </row>
    <row r="494" spans="1:13" ht="47.25" hidden="1">
      <c r="A494" s="78"/>
      <c r="B494" s="78"/>
      <c r="C494" s="46" t="s">
        <v>31</v>
      </c>
      <c r="D494" s="47" t="s">
        <v>32</v>
      </c>
      <c r="E494" s="31">
        <f t="shared" si="51"/>
        <v>43982.39999999999</v>
      </c>
      <c r="F494" s="31">
        <f t="shared" si="51"/>
        <v>35577.6</v>
      </c>
      <c r="G494" s="31">
        <f t="shared" si="51"/>
        <v>33006.8</v>
      </c>
      <c r="H494" s="31">
        <f t="shared" si="51"/>
        <v>64555.69999999999</v>
      </c>
      <c r="I494" s="23">
        <f t="shared" si="46"/>
        <v>31548.899999999987</v>
      </c>
      <c r="J494" s="23">
        <f t="shared" si="47"/>
        <v>195.5830313753529</v>
      </c>
      <c r="K494" s="23">
        <f t="shared" si="48"/>
        <v>181.45040699766145</v>
      </c>
      <c r="L494" s="23">
        <f t="shared" si="49"/>
        <v>20573.300000000003</v>
      </c>
      <c r="M494" s="23">
        <f t="shared" si="50"/>
        <v>146.77621048419368</v>
      </c>
    </row>
    <row r="495" spans="1:13" ht="18" customHeight="1">
      <c r="A495" s="78"/>
      <c r="B495" s="78"/>
      <c r="C495" s="48" t="s">
        <v>33</v>
      </c>
      <c r="D495" s="8" t="s">
        <v>34</v>
      </c>
      <c r="E495" s="31">
        <f t="shared" si="51"/>
        <v>-526.8</v>
      </c>
      <c r="F495" s="31">
        <f t="shared" si="51"/>
        <v>0</v>
      </c>
      <c r="G495" s="31">
        <f t="shared" si="51"/>
        <v>0</v>
      </c>
      <c r="H495" s="31">
        <f t="shared" si="51"/>
        <v>-1412.9999999999998</v>
      </c>
      <c r="I495" s="23">
        <f t="shared" si="46"/>
        <v>-1412.9999999999998</v>
      </c>
      <c r="J495" s="23"/>
      <c r="K495" s="23"/>
      <c r="L495" s="23">
        <f t="shared" si="49"/>
        <v>-886.1999999999998</v>
      </c>
      <c r="M495" s="23">
        <f t="shared" si="50"/>
        <v>268.2232346241458</v>
      </c>
    </row>
    <row r="496" spans="1:13" ht="18" customHeight="1">
      <c r="A496" s="78"/>
      <c r="B496" s="78"/>
      <c r="C496" s="48" t="s">
        <v>35</v>
      </c>
      <c r="D496" s="8" t="s">
        <v>162</v>
      </c>
      <c r="E496" s="31">
        <f t="shared" si="51"/>
        <v>124426.09999999999</v>
      </c>
      <c r="F496" s="31">
        <f t="shared" si="51"/>
        <v>140047.8</v>
      </c>
      <c r="G496" s="31">
        <f t="shared" si="51"/>
        <v>127607.2</v>
      </c>
      <c r="H496" s="31">
        <f t="shared" si="51"/>
        <v>38292.299999999996</v>
      </c>
      <c r="I496" s="23">
        <f t="shared" si="46"/>
        <v>-89314.9</v>
      </c>
      <c r="J496" s="23">
        <f t="shared" si="47"/>
        <v>30.00794626008563</v>
      </c>
      <c r="K496" s="23">
        <f t="shared" si="48"/>
        <v>27.34230741218355</v>
      </c>
      <c r="L496" s="23">
        <f t="shared" si="49"/>
        <v>-86133.79999999999</v>
      </c>
      <c r="M496" s="23">
        <f t="shared" si="50"/>
        <v>30.775134798888654</v>
      </c>
    </row>
    <row r="497" spans="1:13" s="6" customFormat="1" ht="21" customHeight="1">
      <c r="A497" s="78"/>
      <c r="B497" s="78"/>
      <c r="C497" s="53"/>
      <c r="D497" s="71" t="s">
        <v>182</v>
      </c>
      <c r="E497" s="40">
        <f>E446+E461</f>
        <v>14248811.899999999</v>
      </c>
      <c r="F497" s="40">
        <f>F446+F461</f>
        <v>16986994.400000002</v>
      </c>
      <c r="G497" s="40">
        <f>G446+G461</f>
        <v>15561398.5</v>
      </c>
      <c r="H497" s="40">
        <f>H446+H461</f>
        <v>15333434.7</v>
      </c>
      <c r="I497" s="41">
        <f aca="true" t="shared" si="52" ref="I497:I510">H497-G497</f>
        <v>-227963.80000000075</v>
      </c>
      <c r="J497" s="41">
        <f aca="true" t="shared" si="53" ref="J497:J503">H497/G497*100</f>
        <v>98.5350686829336</v>
      </c>
      <c r="K497" s="41">
        <f aca="true" t="shared" si="54" ref="K497:K503">H497/F497*100</f>
        <v>90.26573117608137</v>
      </c>
      <c r="L497" s="41">
        <f aca="true" t="shared" si="55" ref="L497:L503">H497-E497</f>
        <v>1084622.8000000007</v>
      </c>
      <c r="M497" s="41">
        <f aca="true" t="shared" si="56" ref="M497:M508">H497/E497*100</f>
        <v>107.61202272590882</v>
      </c>
    </row>
    <row r="498" spans="1:13" s="6" customFormat="1" ht="31.5">
      <c r="A498" s="78"/>
      <c r="B498" s="78"/>
      <c r="C498" s="53"/>
      <c r="D498" s="72" t="s">
        <v>197</v>
      </c>
      <c r="E498" s="42">
        <f>E499-E506</f>
        <v>4519139.9</v>
      </c>
      <c r="F498" s="42">
        <f>F499-F506</f>
        <v>5748956.5</v>
      </c>
      <c r="G498" s="42">
        <f>G499-G506</f>
        <v>5052250.133333333</v>
      </c>
      <c r="H498" s="42">
        <f>H499-H506</f>
        <v>4398853.4</v>
      </c>
      <c r="I498" s="43">
        <f t="shared" si="52"/>
        <v>-653396.7333333325</v>
      </c>
      <c r="J498" s="43">
        <f t="shared" si="53"/>
        <v>87.0672132992307</v>
      </c>
      <c r="K498" s="43">
        <f t="shared" si="54"/>
        <v>76.51568419416638</v>
      </c>
      <c r="L498" s="43">
        <f t="shared" si="55"/>
        <v>-120286.5</v>
      </c>
      <c r="M498" s="43">
        <f t="shared" si="56"/>
        <v>97.33828775692473</v>
      </c>
    </row>
    <row r="499" spans="1:13" s="6" customFormat="1" ht="31.5">
      <c r="A499" s="78"/>
      <c r="B499" s="78"/>
      <c r="C499" s="53" t="s">
        <v>198</v>
      </c>
      <c r="D499" s="71" t="s">
        <v>199</v>
      </c>
      <c r="E499" s="40">
        <f>SUM(E500:E506)</f>
        <v>4366060.9</v>
      </c>
      <c r="F499" s="40">
        <f>SUM(F500:F506)</f>
        <v>5748956.5</v>
      </c>
      <c r="G499" s="40">
        <f>SUM(G500:G506)</f>
        <v>5052250.133333333</v>
      </c>
      <c r="H499" s="40">
        <f>SUM(H500:H506)</f>
        <v>4280497</v>
      </c>
      <c r="I499" s="41">
        <f t="shared" si="52"/>
        <v>-771753.1333333328</v>
      </c>
      <c r="J499" s="41">
        <f t="shared" si="53"/>
        <v>84.72456602570958</v>
      </c>
      <c r="K499" s="41">
        <f t="shared" si="54"/>
        <v>74.45693840264751</v>
      </c>
      <c r="L499" s="41">
        <f t="shared" si="55"/>
        <v>-85563.90000000037</v>
      </c>
      <c r="M499" s="41">
        <f t="shared" si="56"/>
        <v>98.0402495072847</v>
      </c>
    </row>
    <row r="500" spans="1:13" ht="31.5" hidden="1">
      <c r="A500" s="78"/>
      <c r="B500" s="78"/>
      <c r="C500" s="48" t="s">
        <v>55</v>
      </c>
      <c r="D500" s="8" t="s">
        <v>56</v>
      </c>
      <c r="E500" s="31">
        <f aca="true" t="shared" si="57" ref="E500:H505">SUMIF($C$6:$C$429,$C500,E$6:E$429)</f>
        <v>0</v>
      </c>
      <c r="F500" s="31">
        <f t="shared" si="57"/>
        <v>0</v>
      </c>
      <c r="G500" s="31">
        <f t="shared" si="57"/>
        <v>0</v>
      </c>
      <c r="H500" s="31">
        <f t="shared" si="57"/>
        <v>0</v>
      </c>
      <c r="I500" s="23">
        <f t="shared" si="52"/>
        <v>0</v>
      </c>
      <c r="J500" s="23" t="e">
        <f t="shared" si="53"/>
        <v>#DIV/0!</v>
      </c>
      <c r="K500" s="23" t="e">
        <f t="shared" si="54"/>
        <v>#DIV/0!</v>
      </c>
      <c r="L500" s="23">
        <f t="shared" si="55"/>
        <v>0</v>
      </c>
      <c r="M500" s="23" t="e">
        <f t="shared" si="56"/>
        <v>#DIV/0!</v>
      </c>
    </row>
    <row r="501" spans="1:13" ht="18" customHeight="1">
      <c r="A501" s="78"/>
      <c r="B501" s="78"/>
      <c r="C501" s="48" t="s">
        <v>38</v>
      </c>
      <c r="D501" s="8" t="s">
        <v>200</v>
      </c>
      <c r="E501" s="31">
        <f t="shared" si="57"/>
        <v>1321318.2000000002</v>
      </c>
      <c r="F501" s="31">
        <f t="shared" si="57"/>
        <v>2096530.4</v>
      </c>
      <c r="G501" s="31">
        <f t="shared" si="57"/>
        <v>1718639.7</v>
      </c>
      <c r="H501" s="31">
        <f t="shared" si="57"/>
        <v>1112261.7</v>
      </c>
      <c r="I501" s="23">
        <f t="shared" si="52"/>
        <v>-606378</v>
      </c>
      <c r="J501" s="23">
        <f t="shared" si="53"/>
        <v>64.71756122007423</v>
      </c>
      <c r="K501" s="23">
        <f t="shared" si="54"/>
        <v>53.05249568525217</v>
      </c>
      <c r="L501" s="23">
        <f t="shared" si="55"/>
        <v>-209056.50000000023</v>
      </c>
      <c r="M501" s="23">
        <f t="shared" si="56"/>
        <v>84.17818660183443</v>
      </c>
    </row>
    <row r="502" spans="1:13" ht="18" customHeight="1">
      <c r="A502" s="78"/>
      <c r="B502" s="78"/>
      <c r="C502" s="48" t="s">
        <v>40</v>
      </c>
      <c r="D502" s="8" t="s">
        <v>90</v>
      </c>
      <c r="E502" s="31">
        <f t="shared" si="57"/>
        <v>2414469.6</v>
      </c>
      <c r="F502" s="31">
        <f t="shared" si="57"/>
        <v>2971949.7000000007</v>
      </c>
      <c r="G502" s="31">
        <f t="shared" si="57"/>
        <v>2718151.433333333</v>
      </c>
      <c r="H502" s="31">
        <f t="shared" si="57"/>
        <v>2637845.8000000003</v>
      </c>
      <c r="I502" s="23">
        <f t="shared" si="52"/>
        <v>-80305.63333333284</v>
      </c>
      <c r="J502" s="23">
        <f t="shared" si="53"/>
        <v>97.04557912599991</v>
      </c>
      <c r="K502" s="23">
        <f t="shared" si="54"/>
        <v>88.75809035395181</v>
      </c>
      <c r="L502" s="23">
        <f t="shared" si="55"/>
        <v>223376.2000000002</v>
      </c>
      <c r="M502" s="23">
        <f t="shared" si="56"/>
        <v>109.25156398738672</v>
      </c>
    </row>
    <row r="503" spans="1:13" ht="18" customHeight="1">
      <c r="A503" s="78"/>
      <c r="B503" s="78"/>
      <c r="C503" s="48" t="s">
        <v>58</v>
      </c>
      <c r="D503" s="47" t="s">
        <v>59</v>
      </c>
      <c r="E503" s="31">
        <f t="shared" si="57"/>
        <v>783352.1000000002</v>
      </c>
      <c r="F503" s="31">
        <f t="shared" si="57"/>
        <v>680476.3999999999</v>
      </c>
      <c r="G503" s="31">
        <f t="shared" si="57"/>
        <v>615459</v>
      </c>
      <c r="H503" s="31">
        <f t="shared" si="57"/>
        <v>648745.8999999999</v>
      </c>
      <c r="I503" s="23">
        <f t="shared" si="52"/>
        <v>33286.89999999991</v>
      </c>
      <c r="J503" s="23">
        <f t="shared" si="53"/>
        <v>105.40846750149073</v>
      </c>
      <c r="K503" s="23">
        <f t="shared" si="54"/>
        <v>95.33701683114947</v>
      </c>
      <c r="L503" s="23">
        <f t="shared" si="55"/>
        <v>-134606.2000000003</v>
      </c>
      <c r="M503" s="23">
        <f t="shared" si="56"/>
        <v>82.8166414566323</v>
      </c>
    </row>
    <row r="504" spans="1:13" ht="18" customHeight="1" hidden="1">
      <c r="A504" s="78"/>
      <c r="B504" s="78"/>
      <c r="C504" s="48" t="s">
        <v>201</v>
      </c>
      <c r="D504" s="47" t="s">
        <v>202</v>
      </c>
      <c r="E504" s="31">
        <f t="shared" si="57"/>
        <v>0</v>
      </c>
      <c r="F504" s="31">
        <f t="shared" si="57"/>
        <v>0</v>
      </c>
      <c r="G504" s="31">
        <f t="shared" si="57"/>
        <v>0</v>
      </c>
      <c r="H504" s="31">
        <f t="shared" si="57"/>
        <v>0</v>
      </c>
      <c r="I504" s="23">
        <f t="shared" si="52"/>
        <v>0</v>
      </c>
      <c r="J504" s="23" t="e">
        <f>H504/G504*100</f>
        <v>#DIV/0!</v>
      </c>
      <c r="K504" s="23" t="e">
        <f>H504/F504*100</f>
        <v>#DIV/0!</v>
      </c>
      <c r="L504" s="23">
        <f aca="true" t="shared" si="58" ref="L504:L510">H504-E504</f>
        <v>0</v>
      </c>
      <c r="M504" s="23" t="e">
        <f t="shared" si="56"/>
        <v>#DIV/0!</v>
      </c>
    </row>
    <row r="505" spans="1:13" ht="18" customHeight="1" hidden="1">
      <c r="A505" s="78"/>
      <c r="B505" s="78"/>
      <c r="C505" s="48" t="s">
        <v>69</v>
      </c>
      <c r="D505" s="8" t="s">
        <v>70</v>
      </c>
      <c r="E505" s="31">
        <f t="shared" si="57"/>
        <v>0</v>
      </c>
      <c r="F505" s="31">
        <f t="shared" si="57"/>
        <v>0</v>
      </c>
      <c r="G505" s="31">
        <f t="shared" si="57"/>
        <v>0</v>
      </c>
      <c r="H505" s="31">
        <f t="shared" si="57"/>
        <v>0</v>
      </c>
      <c r="I505" s="23">
        <f t="shared" si="52"/>
        <v>0</v>
      </c>
      <c r="J505" s="23" t="e">
        <f>H505/G505*100</f>
        <v>#DIV/0!</v>
      </c>
      <c r="K505" s="23" t="e">
        <f>H505/F505*100</f>
        <v>#DIV/0!</v>
      </c>
      <c r="L505" s="23">
        <f t="shared" si="58"/>
        <v>0</v>
      </c>
      <c r="M505" s="23" t="e">
        <f t="shared" si="56"/>
        <v>#DIV/0!</v>
      </c>
    </row>
    <row r="506" spans="1:13" ht="18" customHeight="1">
      <c r="A506" s="78"/>
      <c r="B506" s="78"/>
      <c r="C506" s="48" t="s">
        <v>42</v>
      </c>
      <c r="D506" s="8" t="s">
        <v>37</v>
      </c>
      <c r="E506" s="31">
        <f>SUMIF($C$6:$C$429,$C506,E$6:E$429)</f>
        <v>-153079.00000000003</v>
      </c>
      <c r="F506" s="31"/>
      <c r="G506" s="31"/>
      <c r="H506" s="31">
        <f>SUMIF($C$6:$C$429,$C506,H$6:H$429)</f>
        <v>-118356.4</v>
      </c>
      <c r="I506" s="23">
        <f t="shared" si="52"/>
        <v>-118356.4</v>
      </c>
      <c r="J506" s="23"/>
      <c r="K506" s="23"/>
      <c r="L506" s="23">
        <f t="shared" si="58"/>
        <v>34722.600000000035</v>
      </c>
      <c r="M506" s="23">
        <f t="shared" si="56"/>
        <v>77.31720222891447</v>
      </c>
    </row>
    <row r="507" spans="1:13" s="6" customFormat="1" ht="24" customHeight="1">
      <c r="A507" s="78"/>
      <c r="B507" s="78"/>
      <c r="C507" s="52"/>
      <c r="D507" s="72" t="s">
        <v>213</v>
      </c>
      <c r="E507" s="42">
        <f>E508-E506</f>
        <v>18767951.799999997</v>
      </c>
      <c r="F507" s="42">
        <f>F508-F506</f>
        <v>22735950.900000002</v>
      </c>
      <c r="G507" s="42">
        <f>G508-G506</f>
        <v>20613648.633333333</v>
      </c>
      <c r="H507" s="42">
        <f>H508-H506</f>
        <v>19732288.099999998</v>
      </c>
      <c r="I507" s="43">
        <f t="shared" si="52"/>
        <v>-881360.5333333351</v>
      </c>
      <c r="J507" s="43">
        <f>H507/G507*100</f>
        <v>95.72438364012797</v>
      </c>
      <c r="K507" s="43">
        <f>H507/F507*100</f>
        <v>86.78892819037533</v>
      </c>
      <c r="L507" s="43">
        <f t="shared" si="58"/>
        <v>964336.3000000007</v>
      </c>
      <c r="M507" s="43">
        <f t="shared" si="56"/>
        <v>105.1382074627877</v>
      </c>
    </row>
    <row r="508" spans="1:13" s="6" customFormat="1" ht="24" customHeight="1">
      <c r="A508" s="78"/>
      <c r="B508" s="78"/>
      <c r="C508" s="52"/>
      <c r="D508" s="71" t="s">
        <v>206</v>
      </c>
      <c r="E508" s="40">
        <f>E497+E499</f>
        <v>18614872.799999997</v>
      </c>
      <c r="F508" s="40">
        <f>F497+F499</f>
        <v>22735950.900000002</v>
      </c>
      <c r="G508" s="40">
        <f>G497+G499</f>
        <v>20613648.633333333</v>
      </c>
      <c r="H508" s="40">
        <f>H497+H499</f>
        <v>19613931.7</v>
      </c>
      <c r="I508" s="41">
        <f t="shared" si="52"/>
        <v>-999716.9333333336</v>
      </c>
      <c r="J508" s="41">
        <f>H508/G508*100</f>
        <v>95.15021842510336</v>
      </c>
      <c r="K508" s="41">
        <f>H508/F508*100</f>
        <v>86.26835880438146</v>
      </c>
      <c r="L508" s="41">
        <f t="shared" si="58"/>
        <v>999058.9000000022</v>
      </c>
      <c r="M508" s="41">
        <f t="shared" si="56"/>
        <v>105.36699289183433</v>
      </c>
    </row>
    <row r="509" spans="1:13" s="6" customFormat="1" ht="31.5">
      <c r="A509" s="73"/>
      <c r="B509" s="73"/>
      <c r="C509" s="53"/>
      <c r="D509" s="10" t="s">
        <v>184</v>
      </c>
      <c r="E509" s="10">
        <f>E510</f>
        <v>0</v>
      </c>
      <c r="F509" s="10">
        <f>F510</f>
        <v>9042</v>
      </c>
      <c r="G509" s="10">
        <f>G510</f>
        <v>0</v>
      </c>
      <c r="H509" s="10">
        <f>H510</f>
        <v>26100</v>
      </c>
      <c r="I509" s="5">
        <f t="shared" si="52"/>
        <v>26100</v>
      </c>
      <c r="J509" s="5"/>
      <c r="K509" s="5"/>
      <c r="L509" s="5">
        <f t="shared" si="58"/>
        <v>26100</v>
      </c>
      <c r="M509" s="5"/>
    </row>
    <row r="510" spans="1:13" ht="31.5">
      <c r="A510" s="74"/>
      <c r="B510" s="74"/>
      <c r="C510" s="46" t="s">
        <v>185</v>
      </c>
      <c r="D510" s="47" t="s">
        <v>186</v>
      </c>
      <c r="E510" s="31">
        <f>SUMIF($C$6:$C$437,$C510,E$6:E$437)</f>
        <v>0</v>
      </c>
      <c r="F510" s="33">
        <f>F437</f>
        <v>9042</v>
      </c>
      <c r="G510" s="33">
        <f>G437</f>
        <v>0</v>
      </c>
      <c r="H510" s="31">
        <f>SUMIF($C$6:$C$437,$C510,H$6:H$437)</f>
        <v>26100</v>
      </c>
      <c r="I510" s="23">
        <f t="shared" si="52"/>
        <v>26100</v>
      </c>
      <c r="J510" s="23"/>
      <c r="K510" s="23"/>
      <c r="L510" s="23">
        <f t="shared" si="58"/>
        <v>26100</v>
      </c>
      <c r="M510" s="23"/>
    </row>
    <row r="511" spans="1:11" ht="15.75">
      <c r="A511" s="11"/>
      <c r="B511" s="11"/>
      <c r="C511" s="21"/>
      <c r="D511" s="4"/>
      <c r="E511" s="13"/>
      <c r="F511" s="13"/>
      <c r="G511" s="13"/>
      <c r="H511" s="35"/>
      <c r="I511" s="37"/>
      <c r="J511" s="28"/>
      <c r="K511" s="28"/>
    </row>
    <row r="512" spans="1:11" ht="15.75">
      <c r="A512" s="11"/>
      <c r="B512" s="11"/>
      <c r="C512" s="21"/>
      <c r="D512" s="4"/>
      <c r="E512" s="13"/>
      <c r="F512" s="13"/>
      <c r="G512" s="13"/>
      <c r="H512" s="35"/>
      <c r="I512" s="37"/>
      <c r="J512" s="28"/>
      <c r="K512" s="28"/>
    </row>
    <row r="513" spans="1:11" ht="15.75">
      <c r="A513" s="11"/>
      <c r="B513" s="11"/>
      <c r="C513" s="21"/>
      <c r="D513" s="4"/>
      <c r="E513" s="13"/>
      <c r="F513" s="13"/>
      <c r="G513" s="13"/>
      <c r="H513" s="35"/>
      <c r="I513" s="37"/>
      <c r="J513" s="28"/>
      <c r="K513" s="28"/>
    </row>
    <row r="514" spans="1:9" ht="15.75">
      <c r="A514" s="14"/>
      <c r="B514" s="15"/>
      <c r="C514" s="22"/>
      <c r="D514" s="16"/>
      <c r="E514" s="38"/>
      <c r="F514" s="38"/>
      <c r="G514" s="38"/>
      <c r="H514" s="38"/>
      <c r="I514" s="39"/>
    </row>
    <row r="515" spans="1:9" ht="15.75">
      <c r="A515" s="14"/>
      <c r="B515" s="15"/>
      <c r="C515" s="22"/>
      <c r="D515" s="16"/>
      <c r="E515" s="38"/>
      <c r="F515" s="38"/>
      <c r="G515" s="38"/>
      <c r="H515" s="38"/>
      <c r="I515" s="39"/>
    </row>
    <row r="516" spans="1:9" ht="15.75">
      <c r="A516" s="14"/>
      <c r="B516" s="15"/>
      <c r="C516" s="22"/>
      <c r="D516" s="16"/>
      <c r="E516" s="38"/>
      <c r="F516" s="38"/>
      <c r="G516" s="38"/>
      <c r="H516" s="38"/>
      <c r="I516" s="39"/>
    </row>
    <row r="517" spans="1:9" ht="15.75">
      <c r="A517" s="14"/>
      <c r="B517" s="15"/>
      <c r="C517" s="22"/>
      <c r="D517" s="16"/>
      <c r="E517" s="38"/>
      <c r="F517" s="38"/>
      <c r="G517" s="38"/>
      <c r="H517" s="38"/>
      <c r="I517" s="39"/>
    </row>
    <row r="518" spans="1:9" ht="15.75">
      <c r="A518" s="14"/>
      <c r="B518" s="15"/>
      <c r="C518" s="22"/>
      <c r="D518" s="16"/>
      <c r="E518" s="38"/>
      <c r="F518" s="38"/>
      <c r="G518" s="38"/>
      <c r="H518" s="38"/>
      <c r="I518" s="39"/>
    </row>
    <row r="519" spans="1:8" ht="15.75">
      <c r="A519" s="17"/>
      <c r="B519" s="15"/>
      <c r="C519" s="22"/>
      <c r="D519" s="16"/>
      <c r="E519" s="38"/>
      <c r="F519" s="38"/>
      <c r="G519" s="38"/>
      <c r="H519" s="38"/>
    </row>
    <row r="520" spans="1:8" ht="15.75">
      <c r="A520" s="17"/>
      <c r="B520" s="15"/>
      <c r="C520" s="22"/>
      <c r="D520" s="16"/>
      <c r="E520" s="38"/>
      <c r="F520" s="38"/>
      <c r="G520" s="38"/>
      <c r="H520" s="38"/>
    </row>
    <row r="521" spans="1:8" ht="15.75">
      <c r="A521" s="17"/>
      <c r="B521" s="15"/>
      <c r="C521" s="22"/>
      <c r="D521" s="16"/>
      <c r="E521" s="38"/>
      <c r="F521" s="38"/>
      <c r="G521" s="38"/>
      <c r="H521" s="38"/>
    </row>
    <row r="522" spans="1:8" ht="15.75">
      <c r="A522" s="17"/>
      <c r="B522" s="15"/>
      <c r="C522" s="22"/>
      <c r="D522" s="16"/>
      <c r="E522" s="38"/>
      <c r="F522" s="38"/>
      <c r="G522" s="38"/>
      <c r="H522" s="38"/>
    </row>
    <row r="523" spans="1:8" ht="15.75">
      <c r="A523" s="17"/>
      <c r="B523" s="15"/>
      <c r="C523" s="22"/>
      <c r="D523" s="16"/>
      <c r="E523" s="38"/>
      <c r="F523" s="38"/>
      <c r="G523" s="38"/>
      <c r="H523" s="38"/>
    </row>
    <row r="524" spans="1:8" ht="15.75">
      <c r="A524" s="17"/>
      <c r="B524" s="15"/>
      <c r="C524" s="22"/>
      <c r="D524" s="16"/>
      <c r="E524" s="38"/>
      <c r="F524" s="38"/>
      <c r="G524" s="38"/>
      <c r="H524" s="38"/>
    </row>
    <row r="525" spans="1:8" ht="15.75">
      <c r="A525" s="17"/>
      <c r="B525" s="15"/>
      <c r="C525" s="22"/>
      <c r="D525" s="16"/>
      <c r="E525" s="38"/>
      <c r="F525" s="38"/>
      <c r="G525" s="38"/>
      <c r="H525" s="38"/>
    </row>
    <row r="526" spans="1:8" ht="15.75">
      <c r="A526" s="17"/>
      <c r="B526" s="15"/>
      <c r="C526" s="22"/>
      <c r="D526" s="16"/>
      <c r="E526" s="38"/>
      <c r="F526" s="38"/>
      <c r="G526" s="38"/>
      <c r="H526" s="38"/>
    </row>
    <row r="527" spans="1:8" ht="15.75">
      <c r="A527" s="17"/>
      <c r="B527" s="15"/>
      <c r="C527" s="22"/>
      <c r="D527" s="16"/>
      <c r="E527" s="38"/>
      <c r="F527" s="38"/>
      <c r="G527" s="38"/>
      <c r="H527" s="38"/>
    </row>
    <row r="528" spans="1:8" ht="15.75">
      <c r="A528" s="17"/>
      <c r="B528" s="15"/>
      <c r="C528" s="22"/>
      <c r="D528" s="16"/>
      <c r="E528" s="38"/>
      <c r="F528" s="38"/>
      <c r="G528" s="38"/>
      <c r="H528" s="38"/>
    </row>
    <row r="529" spans="1:8" ht="15.75">
      <c r="A529" s="17"/>
      <c r="B529" s="15"/>
      <c r="C529" s="22"/>
      <c r="D529" s="16"/>
      <c r="E529" s="38"/>
      <c r="F529" s="38"/>
      <c r="G529" s="38"/>
      <c r="H529" s="38"/>
    </row>
    <row r="530" spans="1:8" ht="15.75">
      <c r="A530" s="17"/>
      <c r="B530" s="15"/>
      <c r="C530" s="22"/>
      <c r="D530" s="16"/>
      <c r="E530" s="38"/>
      <c r="F530" s="38"/>
      <c r="G530" s="38"/>
      <c r="H530" s="38"/>
    </row>
    <row r="531" spans="1:8" ht="15.75">
      <c r="A531" s="17"/>
      <c r="B531" s="15"/>
      <c r="C531" s="22"/>
      <c r="D531" s="16"/>
      <c r="E531" s="38"/>
      <c r="F531" s="38"/>
      <c r="G531" s="38"/>
      <c r="H531" s="38"/>
    </row>
    <row r="532" spans="1:8" ht="15.75">
      <c r="A532" s="17"/>
      <c r="B532" s="15"/>
      <c r="C532" s="22"/>
      <c r="D532" s="16"/>
      <c r="E532" s="38"/>
      <c r="F532" s="38"/>
      <c r="G532" s="38"/>
      <c r="H532" s="38"/>
    </row>
    <row r="533" spans="1:8" ht="15.75">
      <c r="A533" s="17"/>
      <c r="B533" s="15"/>
      <c r="C533" s="22"/>
      <c r="D533" s="16"/>
      <c r="E533" s="38"/>
      <c r="F533" s="38"/>
      <c r="G533" s="38"/>
      <c r="H533" s="38"/>
    </row>
    <row r="534" spans="1:8" ht="15.75">
      <c r="A534" s="17"/>
      <c r="B534" s="15"/>
      <c r="C534" s="22"/>
      <c r="D534" s="16"/>
      <c r="E534" s="38"/>
      <c r="F534" s="38"/>
      <c r="G534" s="38"/>
      <c r="H534" s="38"/>
    </row>
    <row r="535" spans="1:8" ht="15.75">
      <c r="A535" s="17"/>
      <c r="B535" s="15"/>
      <c r="C535" s="22"/>
      <c r="D535" s="16"/>
      <c r="E535" s="38"/>
      <c r="F535" s="38"/>
      <c r="G535" s="38"/>
      <c r="H535" s="38"/>
    </row>
    <row r="536" spans="1:8" ht="15.75">
      <c r="A536" s="17"/>
      <c r="B536" s="15"/>
      <c r="C536" s="22"/>
      <c r="D536" s="16"/>
      <c r="E536" s="38"/>
      <c r="F536" s="38"/>
      <c r="G536" s="38"/>
      <c r="H536" s="38"/>
    </row>
    <row r="537" spans="1:8" ht="15.75">
      <c r="A537" s="17"/>
      <c r="B537" s="15"/>
      <c r="C537" s="22"/>
      <c r="D537" s="16"/>
      <c r="E537" s="38"/>
      <c r="F537" s="38"/>
      <c r="G537" s="38"/>
      <c r="H537" s="38"/>
    </row>
    <row r="538" spans="1:8" ht="15.75">
      <c r="A538" s="17"/>
      <c r="B538" s="15"/>
      <c r="C538" s="22"/>
      <c r="D538" s="16"/>
      <c r="E538" s="38"/>
      <c r="F538" s="38"/>
      <c r="G538" s="38"/>
      <c r="H538" s="38"/>
    </row>
    <row r="539" spans="1:8" ht="15.75">
      <c r="A539" s="17"/>
      <c r="B539" s="15"/>
      <c r="C539" s="22"/>
      <c r="D539" s="16"/>
      <c r="E539" s="38"/>
      <c r="F539" s="38"/>
      <c r="G539" s="38"/>
      <c r="H539" s="38"/>
    </row>
    <row r="540" spans="1:8" ht="15.75">
      <c r="A540" s="17"/>
      <c r="B540" s="15"/>
      <c r="C540" s="22"/>
      <c r="D540" s="16"/>
      <c r="E540" s="38"/>
      <c r="F540" s="38"/>
      <c r="G540" s="38"/>
      <c r="H540" s="38"/>
    </row>
    <row r="541" spans="1:8" ht="15.75">
      <c r="A541" s="17"/>
      <c r="B541" s="15"/>
      <c r="C541" s="22"/>
      <c r="D541" s="16"/>
      <c r="E541" s="38"/>
      <c r="F541" s="38"/>
      <c r="G541" s="38"/>
      <c r="H541" s="38"/>
    </row>
    <row r="542" spans="1:8" ht="15.75">
      <c r="A542" s="17"/>
      <c r="B542" s="15"/>
      <c r="C542" s="22"/>
      <c r="D542" s="16"/>
      <c r="E542" s="38"/>
      <c r="F542" s="38"/>
      <c r="G542" s="38"/>
      <c r="H542" s="38"/>
    </row>
    <row r="543" spans="2:8" ht="15.75">
      <c r="B543" s="18"/>
      <c r="C543" s="22"/>
      <c r="D543" s="16"/>
      <c r="E543" s="38"/>
      <c r="F543" s="38"/>
      <c r="G543" s="38"/>
      <c r="H543" s="38"/>
    </row>
    <row r="544" spans="2:8" ht="15.75">
      <c r="B544" s="18"/>
      <c r="C544" s="22"/>
      <c r="D544" s="16"/>
      <c r="E544" s="38"/>
      <c r="F544" s="38"/>
      <c r="G544" s="38"/>
      <c r="H544" s="38"/>
    </row>
    <row r="545" spans="2:13" s="1" customFormat="1" ht="15.75">
      <c r="B545" s="18"/>
      <c r="C545" s="22"/>
      <c r="D545" s="16"/>
      <c r="E545" s="38"/>
      <c r="F545" s="38"/>
      <c r="G545" s="38"/>
      <c r="H545" s="38"/>
      <c r="I545" s="24"/>
      <c r="J545" s="24"/>
      <c r="K545" s="24"/>
      <c r="L545" s="24"/>
      <c r="M545" s="24"/>
    </row>
    <row r="546" spans="2:13" s="1" customFormat="1" ht="15.75">
      <c r="B546" s="18"/>
      <c r="C546" s="22"/>
      <c r="D546" s="16"/>
      <c r="E546" s="38"/>
      <c r="F546" s="38"/>
      <c r="G546" s="38"/>
      <c r="H546" s="38"/>
      <c r="I546" s="24"/>
      <c r="J546" s="24"/>
      <c r="K546" s="24"/>
      <c r="L546" s="24"/>
      <c r="M546" s="24"/>
    </row>
    <row r="547" spans="2:13" s="1" customFormat="1" ht="15.75">
      <c r="B547" s="18"/>
      <c r="C547" s="22"/>
      <c r="D547" s="16"/>
      <c r="E547" s="38"/>
      <c r="F547" s="38"/>
      <c r="G547" s="38"/>
      <c r="H547" s="38"/>
      <c r="I547" s="24"/>
      <c r="J547" s="24"/>
      <c r="K547" s="24"/>
      <c r="L547" s="24"/>
      <c r="M547" s="24"/>
    </row>
    <row r="548" spans="2:13" s="1" customFormat="1" ht="15.75">
      <c r="B548" s="18"/>
      <c r="C548" s="22"/>
      <c r="D548" s="16"/>
      <c r="E548" s="38"/>
      <c r="F548" s="38"/>
      <c r="G548" s="38"/>
      <c r="H548" s="38"/>
      <c r="I548" s="24"/>
      <c r="J548" s="24"/>
      <c r="K548" s="24"/>
      <c r="L548" s="24"/>
      <c r="M548" s="24"/>
    </row>
    <row r="549" spans="2:13" s="1" customFormat="1" ht="15.75">
      <c r="B549" s="18"/>
      <c r="C549" s="22"/>
      <c r="D549" s="16"/>
      <c r="E549" s="38"/>
      <c r="F549" s="38"/>
      <c r="G549" s="38"/>
      <c r="H549" s="38"/>
      <c r="I549" s="24"/>
      <c r="J549" s="24"/>
      <c r="K549" s="24"/>
      <c r="L549" s="24"/>
      <c r="M549" s="24"/>
    </row>
    <row r="550" spans="2:13" s="1" customFormat="1" ht="15.75">
      <c r="B550" s="18"/>
      <c r="C550" s="22"/>
      <c r="D550" s="16"/>
      <c r="E550" s="38"/>
      <c r="F550" s="38"/>
      <c r="G550" s="38"/>
      <c r="H550" s="38"/>
      <c r="I550" s="24"/>
      <c r="J550" s="24"/>
      <c r="K550" s="24"/>
      <c r="L550" s="24"/>
      <c r="M550" s="24"/>
    </row>
    <row r="551" spans="2:13" s="1" customFormat="1" ht="15.75">
      <c r="B551" s="18"/>
      <c r="C551" s="22"/>
      <c r="D551" s="16"/>
      <c r="E551" s="38"/>
      <c r="F551" s="38"/>
      <c r="G551" s="38"/>
      <c r="H551" s="38"/>
      <c r="I551" s="24"/>
      <c r="J551" s="24"/>
      <c r="K551" s="24"/>
      <c r="L551" s="24"/>
      <c r="M551" s="24"/>
    </row>
    <row r="552" spans="2:13" s="1" customFormat="1" ht="15.75">
      <c r="B552" s="18"/>
      <c r="C552" s="22"/>
      <c r="D552" s="16"/>
      <c r="E552" s="38"/>
      <c r="F552" s="38"/>
      <c r="G552" s="38"/>
      <c r="H552" s="38"/>
      <c r="I552" s="24"/>
      <c r="J552" s="24"/>
      <c r="K552" s="24"/>
      <c r="L552" s="24"/>
      <c r="M552" s="24"/>
    </row>
    <row r="553" spans="2:13" s="1" customFormat="1" ht="15.75">
      <c r="B553" s="18"/>
      <c r="C553" s="22"/>
      <c r="D553" s="16"/>
      <c r="E553" s="38"/>
      <c r="F553" s="38"/>
      <c r="G553" s="38"/>
      <c r="H553" s="38"/>
      <c r="I553" s="24"/>
      <c r="J553" s="24"/>
      <c r="K553" s="24"/>
      <c r="L553" s="24"/>
      <c r="M553" s="24"/>
    </row>
    <row r="554" spans="2:13" s="1" customFormat="1" ht="15.75">
      <c r="B554" s="18"/>
      <c r="C554" s="22"/>
      <c r="D554" s="16"/>
      <c r="E554" s="38"/>
      <c r="F554" s="38"/>
      <c r="G554" s="38"/>
      <c r="H554" s="38"/>
      <c r="I554" s="24"/>
      <c r="J554" s="24"/>
      <c r="K554" s="24"/>
      <c r="L554" s="24"/>
      <c r="M554" s="24"/>
    </row>
    <row r="555" spans="2:13" s="1" customFormat="1" ht="15.75">
      <c r="B555" s="18"/>
      <c r="C555" s="22"/>
      <c r="D555" s="16"/>
      <c r="E555" s="38"/>
      <c r="F555" s="38"/>
      <c r="G555" s="38"/>
      <c r="H555" s="38"/>
      <c r="I555" s="24"/>
      <c r="J555" s="24"/>
      <c r="K555" s="24"/>
      <c r="L555" s="24"/>
      <c r="M555" s="24"/>
    </row>
    <row r="556" spans="2:13" s="1" customFormat="1" ht="15.75">
      <c r="B556" s="18"/>
      <c r="C556" s="22"/>
      <c r="D556" s="16"/>
      <c r="E556" s="38"/>
      <c r="F556" s="38"/>
      <c r="G556" s="38"/>
      <c r="H556" s="38"/>
      <c r="I556" s="24"/>
      <c r="J556" s="24"/>
      <c r="K556" s="24"/>
      <c r="L556" s="24"/>
      <c r="M556" s="24"/>
    </row>
    <row r="557" spans="2:13" s="1" customFormat="1" ht="15.75">
      <c r="B557" s="18"/>
      <c r="C557" s="22"/>
      <c r="D557" s="16"/>
      <c r="E557" s="38"/>
      <c r="F557" s="38"/>
      <c r="G557" s="38"/>
      <c r="H557" s="38"/>
      <c r="I557" s="24"/>
      <c r="J557" s="24"/>
      <c r="K557" s="24"/>
      <c r="L557" s="24"/>
      <c r="M557" s="24"/>
    </row>
    <row r="558" spans="2:13" s="1" customFormat="1" ht="15.75">
      <c r="B558" s="18"/>
      <c r="C558" s="22"/>
      <c r="D558" s="16"/>
      <c r="E558" s="38"/>
      <c r="F558" s="38"/>
      <c r="G558" s="38"/>
      <c r="H558" s="38"/>
      <c r="I558" s="24"/>
      <c r="J558" s="24"/>
      <c r="K558" s="24"/>
      <c r="L558" s="24"/>
      <c r="M558" s="24"/>
    </row>
    <row r="559" spans="2:13" s="1" customFormat="1" ht="15.75">
      <c r="B559" s="18"/>
      <c r="C559" s="22"/>
      <c r="D559" s="16"/>
      <c r="E559" s="38"/>
      <c r="F559" s="38"/>
      <c r="G559" s="38"/>
      <c r="H559" s="38"/>
      <c r="I559" s="24"/>
      <c r="J559" s="24"/>
      <c r="K559" s="24"/>
      <c r="L559" s="24"/>
      <c r="M559" s="24"/>
    </row>
    <row r="560" spans="2:13" s="1" customFormat="1" ht="15.75">
      <c r="B560" s="18"/>
      <c r="C560" s="22"/>
      <c r="D560" s="16"/>
      <c r="E560" s="38"/>
      <c r="F560" s="38"/>
      <c r="G560" s="38"/>
      <c r="H560" s="38"/>
      <c r="I560" s="24"/>
      <c r="J560" s="24"/>
      <c r="K560" s="24"/>
      <c r="L560" s="24"/>
      <c r="M560" s="24"/>
    </row>
    <row r="561" spans="2:13" s="1" customFormat="1" ht="15.75">
      <c r="B561" s="18"/>
      <c r="C561" s="22"/>
      <c r="D561" s="16"/>
      <c r="E561" s="38"/>
      <c r="F561" s="38"/>
      <c r="G561" s="38"/>
      <c r="H561" s="38"/>
      <c r="I561" s="24"/>
      <c r="J561" s="24"/>
      <c r="K561" s="24"/>
      <c r="L561" s="24"/>
      <c r="M561" s="24"/>
    </row>
    <row r="562" spans="2:13" s="1" customFormat="1" ht="15.75">
      <c r="B562" s="18"/>
      <c r="C562" s="22"/>
      <c r="D562" s="16"/>
      <c r="E562" s="38"/>
      <c r="F562" s="38"/>
      <c r="G562" s="38"/>
      <c r="H562" s="38"/>
      <c r="I562" s="24"/>
      <c r="J562" s="24"/>
      <c r="K562" s="24"/>
      <c r="L562" s="24"/>
      <c r="M562" s="24"/>
    </row>
    <row r="563" spans="2:13" s="1" customFormat="1" ht="15.75">
      <c r="B563" s="18"/>
      <c r="C563" s="22"/>
      <c r="D563" s="16"/>
      <c r="E563" s="38"/>
      <c r="F563" s="38"/>
      <c r="G563" s="38"/>
      <c r="H563" s="38"/>
      <c r="I563" s="24"/>
      <c r="J563" s="24"/>
      <c r="K563" s="24"/>
      <c r="L563" s="24"/>
      <c r="M563" s="24"/>
    </row>
    <row r="564" spans="2:13" s="1" customFormat="1" ht="15.75">
      <c r="B564" s="18"/>
      <c r="C564" s="22"/>
      <c r="D564" s="16"/>
      <c r="E564" s="38"/>
      <c r="F564" s="38"/>
      <c r="G564" s="38"/>
      <c r="H564" s="38"/>
      <c r="I564" s="24"/>
      <c r="J564" s="24"/>
      <c r="K564" s="24"/>
      <c r="L564" s="24"/>
      <c r="M564" s="24"/>
    </row>
    <row r="565" spans="2:13" s="1" customFormat="1" ht="15.75">
      <c r="B565" s="18"/>
      <c r="C565" s="22"/>
      <c r="D565" s="16"/>
      <c r="E565" s="38"/>
      <c r="F565" s="38"/>
      <c r="G565" s="38"/>
      <c r="H565" s="38"/>
      <c r="I565" s="24"/>
      <c r="J565" s="24"/>
      <c r="K565" s="24"/>
      <c r="L565" s="24"/>
      <c r="M565" s="24"/>
    </row>
    <row r="566" spans="2:13" s="1" customFormat="1" ht="15.75">
      <c r="B566" s="18"/>
      <c r="C566" s="22"/>
      <c r="D566" s="16"/>
      <c r="E566" s="38"/>
      <c r="F566" s="38"/>
      <c r="G566" s="38"/>
      <c r="H566" s="38"/>
      <c r="I566" s="24"/>
      <c r="J566" s="24"/>
      <c r="K566" s="24"/>
      <c r="L566" s="24"/>
      <c r="M566" s="24"/>
    </row>
    <row r="567" spans="2:13" s="1" customFormat="1" ht="15.75">
      <c r="B567" s="18"/>
      <c r="C567" s="22"/>
      <c r="D567" s="16"/>
      <c r="E567" s="38"/>
      <c r="F567" s="38"/>
      <c r="G567" s="38"/>
      <c r="H567" s="38"/>
      <c r="I567" s="24"/>
      <c r="J567" s="24"/>
      <c r="K567" s="24"/>
      <c r="L567" s="24"/>
      <c r="M567" s="24"/>
    </row>
    <row r="568" spans="2:13" s="1" customFormat="1" ht="15.75">
      <c r="B568" s="18"/>
      <c r="C568" s="22"/>
      <c r="D568" s="16"/>
      <c r="E568" s="38"/>
      <c r="F568" s="38"/>
      <c r="G568" s="38"/>
      <c r="H568" s="38"/>
      <c r="I568" s="24"/>
      <c r="J568" s="24"/>
      <c r="K568" s="24"/>
      <c r="L568" s="24"/>
      <c r="M568" s="24"/>
    </row>
    <row r="569" spans="2:13" s="1" customFormat="1" ht="15.75">
      <c r="B569" s="18"/>
      <c r="C569" s="22"/>
      <c r="D569" s="16"/>
      <c r="E569" s="38"/>
      <c r="F569" s="38"/>
      <c r="G569" s="38"/>
      <c r="H569" s="38"/>
      <c r="I569" s="24"/>
      <c r="J569" s="24"/>
      <c r="K569" s="24"/>
      <c r="L569" s="24"/>
      <c r="M569" s="24"/>
    </row>
    <row r="570" spans="2:13" s="1" customFormat="1" ht="15.75">
      <c r="B570" s="18"/>
      <c r="C570" s="22"/>
      <c r="D570" s="16"/>
      <c r="E570" s="38"/>
      <c r="F570" s="38"/>
      <c r="G570" s="38"/>
      <c r="H570" s="38"/>
      <c r="I570" s="24"/>
      <c r="J570" s="24"/>
      <c r="K570" s="24"/>
      <c r="L570" s="24"/>
      <c r="M570" s="24"/>
    </row>
    <row r="571" spans="2:13" s="1" customFormat="1" ht="15.75">
      <c r="B571" s="18"/>
      <c r="C571" s="22"/>
      <c r="D571" s="16"/>
      <c r="E571" s="38"/>
      <c r="F571" s="38"/>
      <c r="G571" s="38"/>
      <c r="H571" s="38"/>
      <c r="I571" s="24"/>
      <c r="J571" s="24"/>
      <c r="K571" s="24"/>
      <c r="L571" s="24"/>
      <c r="M571" s="24"/>
    </row>
    <row r="572" spans="2:13" s="1" customFormat="1" ht="15.75">
      <c r="B572" s="18"/>
      <c r="C572" s="22"/>
      <c r="D572" s="16"/>
      <c r="E572" s="38"/>
      <c r="F572" s="38"/>
      <c r="G572" s="38"/>
      <c r="H572" s="38"/>
      <c r="I572" s="24"/>
      <c r="J572" s="24"/>
      <c r="K572" s="24"/>
      <c r="L572" s="24"/>
      <c r="M572" s="24"/>
    </row>
    <row r="573" spans="2:13" s="1" customFormat="1" ht="15.75">
      <c r="B573" s="18"/>
      <c r="C573" s="22"/>
      <c r="D573" s="16"/>
      <c r="E573" s="38"/>
      <c r="F573" s="38"/>
      <c r="G573" s="38"/>
      <c r="H573" s="38"/>
      <c r="I573" s="24"/>
      <c r="J573" s="24"/>
      <c r="K573" s="24"/>
      <c r="L573" s="24"/>
      <c r="M573" s="24"/>
    </row>
    <row r="574" spans="2:13" s="1" customFormat="1" ht="15.75">
      <c r="B574" s="18"/>
      <c r="C574" s="22"/>
      <c r="D574" s="16"/>
      <c r="E574" s="38"/>
      <c r="F574" s="38"/>
      <c r="G574" s="38"/>
      <c r="H574" s="38"/>
      <c r="I574" s="24"/>
      <c r="J574" s="24"/>
      <c r="K574" s="24"/>
      <c r="L574" s="24"/>
      <c r="M574" s="24"/>
    </row>
    <row r="575" spans="2:13" s="1" customFormat="1" ht="15.75">
      <c r="B575" s="18"/>
      <c r="C575" s="22"/>
      <c r="D575" s="16"/>
      <c r="E575" s="38"/>
      <c r="F575" s="38"/>
      <c r="G575" s="38"/>
      <c r="H575" s="38"/>
      <c r="I575" s="24"/>
      <c r="J575" s="24"/>
      <c r="K575" s="24"/>
      <c r="L575" s="24"/>
      <c r="M575" s="24"/>
    </row>
    <row r="576" spans="2:13" s="1" customFormat="1" ht="15.75">
      <c r="B576" s="18"/>
      <c r="C576" s="22"/>
      <c r="D576" s="16"/>
      <c r="E576" s="38"/>
      <c r="F576" s="38"/>
      <c r="G576" s="38"/>
      <c r="H576" s="38"/>
      <c r="I576" s="24"/>
      <c r="J576" s="24"/>
      <c r="K576" s="24"/>
      <c r="L576" s="24"/>
      <c r="M576" s="24"/>
    </row>
    <row r="577" spans="2:13" s="1" customFormat="1" ht="15.75">
      <c r="B577" s="18"/>
      <c r="C577" s="22"/>
      <c r="D577" s="16"/>
      <c r="E577" s="38"/>
      <c r="F577" s="38"/>
      <c r="G577" s="38"/>
      <c r="H577" s="38"/>
      <c r="I577" s="24"/>
      <c r="J577" s="24"/>
      <c r="K577" s="24"/>
      <c r="L577" s="24"/>
      <c r="M577" s="24"/>
    </row>
    <row r="578" spans="2:13" s="1" customFormat="1" ht="15.75">
      <c r="B578" s="18"/>
      <c r="C578" s="22"/>
      <c r="D578" s="16"/>
      <c r="E578" s="38"/>
      <c r="F578" s="38"/>
      <c r="G578" s="38"/>
      <c r="H578" s="38"/>
      <c r="I578" s="24"/>
      <c r="J578" s="24"/>
      <c r="K578" s="24"/>
      <c r="L578" s="24"/>
      <c r="M578" s="24"/>
    </row>
    <row r="579" spans="2:13" s="1" customFormat="1" ht="15.75">
      <c r="B579" s="18"/>
      <c r="C579" s="22"/>
      <c r="D579" s="16"/>
      <c r="E579" s="38"/>
      <c r="F579" s="38"/>
      <c r="G579" s="38"/>
      <c r="H579" s="38"/>
      <c r="I579" s="24"/>
      <c r="J579" s="24"/>
      <c r="K579" s="24"/>
      <c r="L579" s="24"/>
      <c r="M579" s="24"/>
    </row>
    <row r="580" spans="2:13" s="1" customFormat="1" ht="15.75">
      <c r="B580" s="18"/>
      <c r="C580" s="22"/>
      <c r="D580" s="16"/>
      <c r="E580" s="38"/>
      <c r="F580" s="38"/>
      <c r="G580" s="38"/>
      <c r="H580" s="38"/>
      <c r="I580" s="24"/>
      <c r="J580" s="24"/>
      <c r="K580" s="24"/>
      <c r="L580" s="24"/>
      <c r="M580" s="24"/>
    </row>
    <row r="581" spans="2:13" s="1" customFormat="1" ht="15.75">
      <c r="B581" s="18"/>
      <c r="C581" s="22"/>
      <c r="D581" s="16"/>
      <c r="E581" s="38"/>
      <c r="F581" s="38"/>
      <c r="G581" s="38"/>
      <c r="H581" s="38"/>
      <c r="I581" s="24"/>
      <c r="J581" s="24"/>
      <c r="K581" s="24"/>
      <c r="L581" s="24"/>
      <c r="M581" s="24"/>
    </row>
    <row r="582" spans="2:13" s="1" customFormat="1" ht="15.75">
      <c r="B582" s="18"/>
      <c r="C582" s="22"/>
      <c r="D582" s="16"/>
      <c r="E582" s="38"/>
      <c r="F582" s="38"/>
      <c r="G582" s="38"/>
      <c r="H582" s="38"/>
      <c r="I582" s="24"/>
      <c r="J582" s="24"/>
      <c r="K582" s="24"/>
      <c r="L582" s="24"/>
      <c r="M582" s="24"/>
    </row>
    <row r="583" spans="2:13" s="1" customFormat="1" ht="15.75">
      <c r="B583" s="18"/>
      <c r="C583" s="22"/>
      <c r="D583" s="16"/>
      <c r="E583" s="38"/>
      <c r="F583" s="38"/>
      <c r="G583" s="38"/>
      <c r="H583" s="38"/>
      <c r="I583" s="24"/>
      <c r="J583" s="24"/>
      <c r="K583" s="24"/>
      <c r="L583" s="24"/>
      <c r="M583" s="24"/>
    </row>
    <row r="584" spans="2:13" s="1" customFormat="1" ht="15.75">
      <c r="B584" s="18"/>
      <c r="C584" s="22"/>
      <c r="D584" s="16"/>
      <c r="E584" s="38"/>
      <c r="F584" s="38"/>
      <c r="G584" s="38"/>
      <c r="H584" s="38"/>
      <c r="I584" s="24"/>
      <c r="J584" s="24"/>
      <c r="K584" s="24"/>
      <c r="L584" s="24"/>
      <c r="M584" s="24"/>
    </row>
    <row r="585" spans="2:13" s="1" customFormat="1" ht="15.75">
      <c r="B585" s="18"/>
      <c r="C585" s="22"/>
      <c r="D585" s="16"/>
      <c r="E585" s="38"/>
      <c r="F585" s="38"/>
      <c r="G585" s="38"/>
      <c r="H585" s="38"/>
      <c r="I585" s="24"/>
      <c r="J585" s="24"/>
      <c r="K585" s="24"/>
      <c r="L585" s="24"/>
      <c r="M585" s="24"/>
    </row>
    <row r="586" spans="2:13" s="1" customFormat="1" ht="15.75">
      <c r="B586" s="18"/>
      <c r="C586" s="22"/>
      <c r="D586" s="16"/>
      <c r="E586" s="38"/>
      <c r="F586" s="38"/>
      <c r="G586" s="38"/>
      <c r="H586" s="38"/>
      <c r="I586" s="24"/>
      <c r="J586" s="24"/>
      <c r="K586" s="24"/>
      <c r="L586" s="24"/>
      <c r="M586" s="24"/>
    </row>
    <row r="587" spans="2:13" s="1" customFormat="1" ht="15.75">
      <c r="B587" s="18"/>
      <c r="C587" s="22"/>
      <c r="D587" s="16"/>
      <c r="E587" s="38"/>
      <c r="F587" s="38"/>
      <c r="G587" s="38"/>
      <c r="H587" s="38"/>
      <c r="I587" s="24"/>
      <c r="J587" s="24"/>
      <c r="K587" s="24"/>
      <c r="L587" s="24"/>
      <c r="M587" s="24"/>
    </row>
    <row r="588" spans="2:13" s="1" customFormat="1" ht="15.75">
      <c r="B588" s="18"/>
      <c r="C588" s="22"/>
      <c r="D588" s="16"/>
      <c r="E588" s="38"/>
      <c r="F588" s="38"/>
      <c r="G588" s="38"/>
      <c r="H588" s="38"/>
      <c r="I588" s="24"/>
      <c r="J588" s="24"/>
      <c r="K588" s="24"/>
      <c r="L588" s="24"/>
      <c r="M588" s="24"/>
    </row>
    <row r="589" spans="2:13" s="1" customFormat="1" ht="15.75">
      <c r="B589" s="18"/>
      <c r="C589" s="22"/>
      <c r="D589" s="16"/>
      <c r="E589" s="38"/>
      <c r="F589" s="38"/>
      <c r="G589" s="38"/>
      <c r="H589" s="38"/>
      <c r="I589" s="24"/>
      <c r="J589" s="24"/>
      <c r="K589" s="24"/>
      <c r="L589" s="24"/>
      <c r="M589" s="24"/>
    </row>
    <row r="590" spans="2:13" s="1" customFormat="1" ht="15.75">
      <c r="B590" s="18"/>
      <c r="C590" s="22"/>
      <c r="D590" s="16"/>
      <c r="E590" s="38"/>
      <c r="F590" s="38"/>
      <c r="G590" s="38"/>
      <c r="H590" s="38"/>
      <c r="I590" s="24"/>
      <c r="J590" s="24"/>
      <c r="K590" s="24"/>
      <c r="L590" s="24"/>
      <c r="M590" s="24"/>
    </row>
    <row r="591" spans="2:13" s="1" customFormat="1" ht="15.75">
      <c r="B591" s="18"/>
      <c r="C591" s="22"/>
      <c r="D591" s="16"/>
      <c r="E591" s="38"/>
      <c r="F591" s="38"/>
      <c r="G591" s="38"/>
      <c r="H591" s="38"/>
      <c r="I591" s="24"/>
      <c r="J591" s="24"/>
      <c r="K591" s="24"/>
      <c r="L591" s="24"/>
      <c r="M591" s="24"/>
    </row>
    <row r="592" spans="2:13" s="1" customFormat="1" ht="15.75">
      <c r="B592" s="18"/>
      <c r="C592" s="22"/>
      <c r="D592" s="16"/>
      <c r="E592" s="38"/>
      <c r="F592" s="38"/>
      <c r="G592" s="38"/>
      <c r="H592" s="38"/>
      <c r="I592" s="24"/>
      <c r="J592" s="24"/>
      <c r="K592" s="24"/>
      <c r="L592" s="24"/>
      <c r="M592" s="24"/>
    </row>
    <row r="593" spans="2:13" s="1" customFormat="1" ht="15.75">
      <c r="B593" s="18"/>
      <c r="C593" s="22"/>
      <c r="D593" s="16"/>
      <c r="E593" s="38"/>
      <c r="F593" s="38"/>
      <c r="G593" s="38"/>
      <c r="H593" s="38"/>
      <c r="I593" s="24"/>
      <c r="J593" s="24"/>
      <c r="K593" s="24"/>
      <c r="L593" s="24"/>
      <c r="M593" s="24"/>
    </row>
    <row r="594" spans="2:13" s="1" customFormat="1" ht="15.75">
      <c r="B594" s="18"/>
      <c r="C594" s="22"/>
      <c r="D594" s="19"/>
      <c r="E594" s="38"/>
      <c r="F594" s="38"/>
      <c r="G594" s="38"/>
      <c r="H594" s="38"/>
      <c r="I594" s="24"/>
      <c r="J594" s="24"/>
      <c r="K594" s="24"/>
      <c r="L594" s="24"/>
      <c r="M594" s="24"/>
    </row>
    <row r="595" spans="2:13" s="1" customFormat="1" ht="15.75">
      <c r="B595" s="18"/>
      <c r="C595" s="22"/>
      <c r="D595" s="19"/>
      <c r="E595" s="38"/>
      <c r="F595" s="38"/>
      <c r="G595" s="38"/>
      <c r="H595" s="38"/>
      <c r="I595" s="24"/>
      <c r="J595" s="24"/>
      <c r="K595" s="24"/>
      <c r="L595" s="24"/>
      <c r="M595" s="24"/>
    </row>
    <row r="596" spans="2:13" s="1" customFormat="1" ht="15.75">
      <c r="B596" s="18"/>
      <c r="C596" s="22"/>
      <c r="D596" s="19"/>
      <c r="E596" s="38"/>
      <c r="F596" s="38"/>
      <c r="G596" s="38"/>
      <c r="H596" s="38"/>
      <c r="I596" s="24"/>
      <c r="J596" s="24"/>
      <c r="K596" s="24"/>
      <c r="L596" s="24"/>
      <c r="M596" s="24"/>
    </row>
    <row r="597" spans="2:13" s="1" customFormat="1" ht="15.75">
      <c r="B597" s="18"/>
      <c r="C597" s="22"/>
      <c r="D597" s="19"/>
      <c r="E597" s="38"/>
      <c r="F597" s="38"/>
      <c r="G597" s="38"/>
      <c r="H597" s="38"/>
      <c r="I597" s="24"/>
      <c r="J597" s="24"/>
      <c r="K597" s="24"/>
      <c r="L597" s="24"/>
      <c r="M597" s="24"/>
    </row>
    <row r="598" spans="2:13" s="1" customFormat="1" ht="15.75">
      <c r="B598" s="18"/>
      <c r="C598" s="22"/>
      <c r="D598" s="19"/>
      <c r="E598" s="38"/>
      <c r="F598" s="38"/>
      <c r="G598" s="38"/>
      <c r="H598" s="38"/>
      <c r="I598" s="24"/>
      <c r="J598" s="24"/>
      <c r="K598" s="24"/>
      <c r="L598" s="24"/>
      <c r="M598" s="24"/>
    </row>
    <row r="599" spans="2:13" s="1" customFormat="1" ht="15.75">
      <c r="B599" s="18"/>
      <c r="C599" s="22"/>
      <c r="D599" s="19"/>
      <c r="E599" s="38"/>
      <c r="F599" s="38"/>
      <c r="G599" s="38"/>
      <c r="H599" s="38"/>
      <c r="I599" s="24"/>
      <c r="J599" s="24"/>
      <c r="K599" s="24"/>
      <c r="L599" s="24"/>
      <c r="M599" s="24"/>
    </row>
    <row r="600" spans="2:13" s="1" customFormat="1" ht="15.75">
      <c r="B600" s="18"/>
      <c r="C600" s="22"/>
      <c r="D600" s="19"/>
      <c r="E600" s="38"/>
      <c r="F600" s="38"/>
      <c r="G600" s="38"/>
      <c r="H600" s="38"/>
      <c r="I600" s="24"/>
      <c r="J600" s="24"/>
      <c r="K600" s="24"/>
      <c r="L600" s="24"/>
      <c r="M600" s="24"/>
    </row>
    <row r="601" spans="2:13" s="1" customFormat="1" ht="15.75">
      <c r="B601" s="18"/>
      <c r="C601" s="22"/>
      <c r="D601" s="19"/>
      <c r="E601" s="38"/>
      <c r="F601" s="38"/>
      <c r="G601" s="38"/>
      <c r="H601" s="38"/>
      <c r="I601" s="24"/>
      <c r="J601" s="24"/>
      <c r="K601" s="24"/>
      <c r="L601" s="24"/>
      <c r="M601" s="24"/>
    </row>
    <row r="602" spans="2:13" s="1" customFormat="1" ht="15.75">
      <c r="B602" s="18"/>
      <c r="C602" s="22"/>
      <c r="D602" s="19"/>
      <c r="E602" s="38"/>
      <c r="F602" s="38"/>
      <c r="G602" s="38"/>
      <c r="H602" s="38"/>
      <c r="I602" s="24"/>
      <c r="J602" s="24"/>
      <c r="K602" s="24"/>
      <c r="L602" s="24"/>
      <c r="M602" s="24"/>
    </row>
    <row r="603" spans="2:13" s="1" customFormat="1" ht="15.75">
      <c r="B603" s="18"/>
      <c r="C603" s="22"/>
      <c r="D603" s="19"/>
      <c r="E603" s="38"/>
      <c r="F603" s="38"/>
      <c r="G603" s="38"/>
      <c r="H603" s="38"/>
      <c r="I603" s="24"/>
      <c r="J603" s="24"/>
      <c r="K603" s="24"/>
      <c r="L603" s="24"/>
      <c r="M603" s="24"/>
    </row>
    <row r="604" spans="2:13" s="1" customFormat="1" ht="15.75">
      <c r="B604" s="18"/>
      <c r="C604" s="22"/>
      <c r="D604" s="19"/>
      <c r="E604" s="38"/>
      <c r="F604" s="38"/>
      <c r="G604" s="38"/>
      <c r="H604" s="38"/>
      <c r="I604" s="24"/>
      <c r="J604" s="24"/>
      <c r="K604" s="24"/>
      <c r="L604" s="24"/>
      <c r="M604" s="24"/>
    </row>
    <row r="605" spans="2:13" s="1" customFormat="1" ht="15.75">
      <c r="B605" s="18"/>
      <c r="C605" s="22"/>
      <c r="D605" s="19"/>
      <c r="E605" s="38"/>
      <c r="F605" s="38"/>
      <c r="G605" s="38"/>
      <c r="H605" s="38"/>
      <c r="I605" s="24"/>
      <c r="J605" s="24"/>
      <c r="K605" s="24"/>
      <c r="L605" s="24"/>
      <c r="M605" s="24"/>
    </row>
    <row r="606" spans="2:13" s="1" customFormat="1" ht="15.75">
      <c r="B606" s="18"/>
      <c r="C606" s="22"/>
      <c r="D606" s="19"/>
      <c r="E606" s="38"/>
      <c r="F606" s="38"/>
      <c r="G606" s="38"/>
      <c r="H606" s="38"/>
      <c r="I606" s="24"/>
      <c r="J606" s="24"/>
      <c r="K606" s="24"/>
      <c r="L606" s="24"/>
      <c r="M606" s="24"/>
    </row>
    <row r="607" spans="2:13" s="1" customFormat="1" ht="15.75">
      <c r="B607" s="18"/>
      <c r="C607" s="22"/>
      <c r="D607" s="19"/>
      <c r="E607" s="38"/>
      <c r="F607" s="38"/>
      <c r="G607" s="38"/>
      <c r="H607" s="38"/>
      <c r="I607" s="24"/>
      <c r="J607" s="24"/>
      <c r="K607" s="24"/>
      <c r="L607" s="24"/>
      <c r="M607" s="24"/>
    </row>
    <row r="608" spans="2:13" s="1" customFormat="1" ht="15.75">
      <c r="B608" s="18"/>
      <c r="C608" s="22"/>
      <c r="D608" s="19"/>
      <c r="E608" s="38"/>
      <c r="F608" s="38"/>
      <c r="G608" s="38"/>
      <c r="H608" s="38"/>
      <c r="I608" s="24"/>
      <c r="J608" s="24"/>
      <c r="K608" s="24"/>
      <c r="L608" s="24"/>
      <c r="M608" s="24"/>
    </row>
    <row r="609" spans="2:13" s="1" customFormat="1" ht="15.75">
      <c r="B609" s="18"/>
      <c r="C609" s="22"/>
      <c r="D609" s="19"/>
      <c r="E609" s="38"/>
      <c r="F609" s="38"/>
      <c r="G609" s="38"/>
      <c r="H609" s="38"/>
      <c r="I609" s="24"/>
      <c r="J609" s="24"/>
      <c r="K609" s="24"/>
      <c r="L609" s="24"/>
      <c r="M609" s="24"/>
    </row>
    <row r="610" spans="2:13" s="1" customFormat="1" ht="15.75">
      <c r="B610" s="18"/>
      <c r="C610" s="22"/>
      <c r="D610" s="19"/>
      <c r="E610" s="38"/>
      <c r="F610" s="38"/>
      <c r="G610" s="38"/>
      <c r="H610" s="38"/>
      <c r="I610" s="24"/>
      <c r="J610" s="24"/>
      <c r="K610" s="24"/>
      <c r="L610" s="24"/>
      <c r="M610" s="24"/>
    </row>
    <row r="611" spans="2:13" s="1" customFormat="1" ht="15.75">
      <c r="B611" s="18"/>
      <c r="C611" s="22"/>
      <c r="D611" s="19"/>
      <c r="E611" s="38"/>
      <c r="F611" s="38"/>
      <c r="G611" s="38"/>
      <c r="H611" s="38"/>
      <c r="I611" s="24"/>
      <c r="J611" s="24"/>
      <c r="K611" s="24"/>
      <c r="L611" s="24"/>
      <c r="M611" s="24"/>
    </row>
    <row r="612" spans="2:13" s="1" customFormat="1" ht="15.75">
      <c r="B612" s="18"/>
      <c r="C612" s="22"/>
      <c r="D612" s="19"/>
      <c r="E612" s="38"/>
      <c r="F612" s="38"/>
      <c r="G612" s="38"/>
      <c r="H612" s="38"/>
      <c r="I612" s="24"/>
      <c r="J612" s="24"/>
      <c r="K612" s="24"/>
      <c r="L612" s="24"/>
      <c r="M612" s="24"/>
    </row>
    <row r="613" spans="2:13" s="1" customFormat="1" ht="15.75">
      <c r="B613" s="18"/>
      <c r="C613" s="22"/>
      <c r="D613" s="19"/>
      <c r="E613" s="38"/>
      <c r="F613" s="38"/>
      <c r="G613" s="38"/>
      <c r="H613" s="38"/>
      <c r="I613" s="24"/>
      <c r="J613" s="24"/>
      <c r="K613" s="24"/>
      <c r="L613" s="24"/>
      <c r="M613" s="24"/>
    </row>
    <row r="614" spans="2:13" s="1" customFormat="1" ht="15.75">
      <c r="B614" s="18"/>
      <c r="C614" s="22"/>
      <c r="D614" s="19"/>
      <c r="E614" s="38"/>
      <c r="F614" s="38"/>
      <c r="G614" s="38"/>
      <c r="H614" s="38"/>
      <c r="I614" s="24"/>
      <c r="J614" s="24"/>
      <c r="K614" s="24"/>
      <c r="L614" s="24"/>
      <c r="M614" s="24"/>
    </row>
    <row r="615" spans="2:13" s="1" customFormat="1" ht="15.75">
      <c r="B615" s="18"/>
      <c r="C615" s="22"/>
      <c r="D615" s="19"/>
      <c r="E615" s="38"/>
      <c r="F615" s="38"/>
      <c r="G615" s="38"/>
      <c r="H615" s="38"/>
      <c r="I615" s="24"/>
      <c r="J615" s="24"/>
      <c r="K615" s="24"/>
      <c r="L615" s="24"/>
      <c r="M615" s="24"/>
    </row>
    <row r="616" spans="2:13" s="1" customFormat="1" ht="15.75">
      <c r="B616" s="18"/>
      <c r="C616" s="22"/>
      <c r="D616" s="19"/>
      <c r="E616" s="38"/>
      <c r="F616" s="38"/>
      <c r="G616" s="38"/>
      <c r="H616" s="38"/>
      <c r="I616" s="24"/>
      <c r="J616" s="24"/>
      <c r="K616" s="24"/>
      <c r="L616" s="24"/>
      <c r="M616" s="24"/>
    </row>
    <row r="617" spans="2:13" s="1" customFormat="1" ht="15.75">
      <c r="B617" s="18"/>
      <c r="C617" s="22"/>
      <c r="D617" s="19"/>
      <c r="E617" s="38"/>
      <c r="F617" s="38"/>
      <c r="G617" s="38"/>
      <c r="H617" s="38"/>
      <c r="I617" s="24"/>
      <c r="J617" s="24"/>
      <c r="K617" s="24"/>
      <c r="L617" s="24"/>
      <c r="M617" s="24"/>
    </row>
    <row r="618" spans="2:13" s="1" customFormat="1" ht="15.75">
      <c r="B618" s="18"/>
      <c r="C618" s="22"/>
      <c r="D618" s="19"/>
      <c r="E618" s="38"/>
      <c r="F618" s="38"/>
      <c r="G618" s="38"/>
      <c r="H618" s="38"/>
      <c r="I618" s="24"/>
      <c r="J618" s="24"/>
      <c r="K618" s="24"/>
      <c r="L618" s="24"/>
      <c r="M618" s="24"/>
    </row>
    <row r="619" spans="2:13" s="1" customFormat="1" ht="15.75">
      <c r="B619" s="18"/>
      <c r="C619" s="22"/>
      <c r="D619" s="19"/>
      <c r="E619" s="38"/>
      <c r="F619" s="38"/>
      <c r="G619" s="38"/>
      <c r="H619" s="38"/>
      <c r="I619" s="24"/>
      <c r="J619" s="24"/>
      <c r="K619" s="24"/>
      <c r="L619" s="24"/>
      <c r="M619" s="24"/>
    </row>
    <row r="620" spans="2:13" s="1" customFormat="1" ht="15.75">
      <c r="B620" s="18"/>
      <c r="C620" s="22"/>
      <c r="D620" s="19"/>
      <c r="E620" s="38"/>
      <c r="F620" s="38"/>
      <c r="G620" s="38"/>
      <c r="H620" s="38"/>
      <c r="I620" s="24"/>
      <c r="J620" s="24"/>
      <c r="K620" s="24"/>
      <c r="L620" s="24"/>
      <c r="M620" s="24"/>
    </row>
    <row r="621" spans="2:13" s="1" customFormat="1" ht="15.75">
      <c r="B621" s="18"/>
      <c r="C621" s="22"/>
      <c r="D621" s="19"/>
      <c r="E621" s="38"/>
      <c r="F621" s="38"/>
      <c r="G621" s="38"/>
      <c r="H621" s="38"/>
      <c r="I621" s="24"/>
      <c r="J621" s="24"/>
      <c r="K621" s="24"/>
      <c r="L621" s="24"/>
      <c r="M621" s="24"/>
    </row>
    <row r="622" spans="2:13" s="1" customFormat="1" ht="15.75">
      <c r="B622" s="18"/>
      <c r="C622" s="22"/>
      <c r="D622" s="19"/>
      <c r="E622" s="38"/>
      <c r="F622" s="38"/>
      <c r="G622" s="38"/>
      <c r="H622" s="38"/>
      <c r="I622" s="24"/>
      <c r="J622" s="24"/>
      <c r="K622" s="24"/>
      <c r="L622" s="24"/>
      <c r="M622" s="24"/>
    </row>
    <row r="623" spans="2:13" s="1" customFormat="1" ht="15.75">
      <c r="B623" s="18"/>
      <c r="C623" s="22"/>
      <c r="D623" s="19"/>
      <c r="E623" s="38"/>
      <c r="F623" s="38"/>
      <c r="G623" s="38"/>
      <c r="H623" s="38"/>
      <c r="I623" s="24"/>
      <c r="J623" s="24"/>
      <c r="K623" s="24"/>
      <c r="L623" s="24"/>
      <c r="M623" s="24"/>
    </row>
    <row r="624" spans="2:13" s="1" customFormat="1" ht="15.75">
      <c r="B624" s="18"/>
      <c r="C624" s="22"/>
      <c r="D624" s="19"/>
      <c r="E624" s="38"/>
      <c r="F624" s="38"/>
      <c r="G624" s="38"/>
      <c r="H624" s="38"/>
      <c r="I624" s="24"/>
      <c r="J624" s="24"/>
      <c r="K624" s="24"/>
      <c r="L624" s="24"/>
      <c r="M624" s="24"/>
    </row>
    <row r="625" spans="2:13" s="1" customFormat="1" ht="15.75">
      <c r="B625" s="18"/>
      <c r="C625" s="22"/>
      <c r="D625" s="19"/>
      <c r="E625" s="38"/>
      <c r="F625" s="38"/>
      <c r="G625" s="38"/>
      <c r="H625" s="38"/>
      <c r="I625" s="24"/>
      <c r="J625" s="24"/>
      <c r="K625" s="24"/>
      <c r="L625" s="24"/>
      <c r="M625" s="24"/>
    </row>
    <row r="626" spans="2:13" s="1" customFormat="1" ht="15.75">
      <c r="B626" s="18"/>
      <c r="C626" s="22"/>
      <c r="D626" s="19"/>
      <c r="E626" s="38"/>
      <c r="F626" s="38"/>
      <c r="G626" s="38"/>
      <c r="H626" s="38"/>
      <c r="I626" s="24"/>
      <c r="J626" s="24"/>
      <c r="K626" s="24"/>
      <c r="L626" s="24"/>
      <c r="M626" s="24"/>
    </row>
    <row r="627" spans="2:13" s="1" customFormat="1" ht="15.75">
      <c r="B627" s="18"/>
      <c r="C627" s="22"/>
      <c r="D627" s="19"/>
      <c r="E627" s="38"/>
      <c r="F627" s="38"/>
      <c r="G627" s="38"/>
      <c r="H627" s="38"/>
      <c r="I627" s="24"/>
      <c r="J627" s="24"/>
      <c r="K627" s="24"/>
      <c r="L627" s="24"/>
      <c r="M627" s="24"/>
    </row>
    <row r="628" spans="2:13" s="1" customFormat="1" ht="15.75">
      <c r="B628" s="18"/>
      <c r="C628" s="22"/>
      <c r="D628" s="19"/>
      <c r="E628" s="38"/>
      <c r="F628" s="38"/>
      <c r="G628" s="38"/>
      <c r="H628" s="38"/>
      <c r="I628" s="24"/>
      <c r="J628" s="24"/>
      <c r="K628" s="24"/>
      <c r="L628" s="24"/>
      <c r="M628" s="24"/>
    </row>
    <row r="629" spans="2:13" s="1" customFormat="1" ht="15.75">
      <c r="B629" s="18"/>
      <c r="C629" s="22"/>
      <c r="D629" s="19"/>
      <c r="E629" s="38"/>
      <c r="F629" s="38"/>
      <c r="G629" s="38"/>
      <c r="H629" s="38"/>
      <c r="I629" s="24"/>
      <c r="J629" s="24"/>
      <c r="K629" s="24"/>
      <c r="L629" s="24"/>
      <c r="M629" s="24"/>
    </row>
    <row r="630" spans="2:13" s="1" customFormat="1" ht="15.75">
      <c r="B630" s="18"/>
      <c r="C630" s="22"/>
      <c r="D630" s="19"/>
      <c r="E630" s="38"/>
      <c r="F630" s="38"/>
      <c r="G630" s="38"/>
      <c r="H630" s="38"/>
      <c r="I630" s="24"/>
      <c r="J630" s="24"/>
      <c r="K630" s="24"/>
      <c r="L630" s="24"/>
      <c r="M630" s="24"/>
    </row>
    <row r="631" spans="2:13" s="1" customFormat="1" ht="15.75">
      <c r="B631" s="18"/>
      <c r="C631" s="22"/>
      <c r="D631" s="19"/>
      <c r="E631" s="38"/>
      <c r="F631" s="38"/>
      <c r="G631" s="38"/>
      <c r="H631" s="38"/>
      <c r="I631" s="24"/>
      <c r="J631" s="24"/>
      <c r="K631" s="24"/>
      <c r="L631" s="24"/>
      <c r="M631" s="24"/>
    </row>
    <row r="632" spans="2:13" s="1" customFormat="1" ht="15.75">
      <c r="B632" s="18"/>
      <c r="C632" s="22"/>
      <c r="D632" s="19"/>
      <c r="E632" s="38"/>
      <c r="F632" s="38"/>
      <c r="G632" s="38"/>
      <c r="H632" s="38"/>
      <c r="I632" s="24"/>
      <c r="J632" s="24"/>
      <c r="K632" s="24"/>
      <c r="L632" s="24"/>
      <c r="M632" s="24"/>
    </row>
    <row r="633" spans="2:13" s="1" customFormat="1" ht="15.75">
      <c r="B633" s="18"/>
      <c r="C633" s="22"/>
      <c r="D633" s="19"/>
      <c r="E633" s="38"/>
      <c r="F633" s="38"/>
      <c r="G633" s="38"/>
      <c r="H633" s="38"/>
      <c r="I633" s="24"/>
      <c r="J633" s="24"/>
      <c r="K633" s="24"/>
      <c r="L633" s="24"/>
      <c r="M633" s="24"/>
    </row>
    <row r="634" spans="2:13" s="1" customFormat="1" ht="15.75">
      <c r="B634" s="18"/>
      <c r="C634" s="22"/>
      <c r="D634" s="19"/>
      <c r="E634" s="38"/>
      <c r="F634" s="38"/>
      <c r="G634" s="38"/>
      <c r="H634" s="38"/>
      <c r="I634" s="24"/>
      <c r="J634" s="24"/>
      <c r="K634" s="24"/>
      <c r="L634" s="24"/>
      <c r="M634" s="24"/>
    </row>
    <row r="635" spans="2:13" s="1" customFormat="1" ht="15.75">
      <c r="B635" s="18"/>
      <c r="C635" s="22"/>
      <c r="D635" s="19"/>
      <c r="E635" s="38"/>
      <c r="F635" s="38"/>
      <c r="G635" s="38"/>
      <c r="H635" s="38"/>
      <c r="I635" s="24"/>
      <c r="J635" s="24"/>
      <c r="K635" s="24"/>
      <c r="L635" s="24"/>
      <c r="M635" s="24"/>
    </row>
    <row r="636" spans="2:13" s="1" customFormat="1" ht="15.75">
      <c r="B636" s="18"/>
      <c r="C636" s="22"/>
      <c r="D636" s="19"/>
      <c r="E636" s="38"/>
      <c r="F636" s="38"/>
      <c r="G636" s="38"/>
      <c r="H636" s="38"/>
      <c r="I636" s="24"/>
      <c r="J636" s="24"/>
      <c r="K636" s="24"/>
      <c r="L636" s="24"/>
      <c r="M636" s="24"/>
    </row>
    <row r="637" spans="2:13" s="1" customFormat="1" ht="15.75">
      <c r="B637" s="18"/>
      <c r="C637" s="22"/>
      <c r="D637" s="19"/>
      <c r="E637" s="38"/>
      <c r="F637" s="38"/>
      <c r="G637" s="38"/>
      <c r="H637" s="38"/>
      <c r="I637" s="24"/>
      <c r="J637" s="24"/>
      <c r="K637" s="24"/>
      <c r="L637" s="24"/>
      <c r="M637" s="24"/>
    </row>
    <row r="638" spans="2:13" s="1" customFormat="1" ht="15.75">
      <c r="B638" s="18"/>
      <c r="C638" s="22"/>
      <c r="D638" s="19"/>
      <c r="E638" s="38"/>
      <c r="F638" s="38"/>
      <c r="G638" s="38"/>
      <c r="H638" s="38"/>
      <c r="I638" s="24"/>
      <c r="J638" s="24"/>
      <c r="K638" s="24"/>
      <c r="L638" s="24"/>
      <c r="M638" s="24"/>
    </row>
    <row r="639" spans="2:13" s="1" customFormat="1" ht="15.75">
      <c r="B639" s="18"/>
      <c r="C639" s="22"/>
      <c r="D639" s="19"/>
      <c r="E639" s="38"/>
      <c r="F639" s="38"/>
      <c r="G639" s="38"/>
      <c r="H639" s="38"/>
      <c r="I639" s="24"/>
      <c r="J639" s="24"/>
      <c r="K639" s="24"/>
      <c r="L639" s="24"/>
      <c r="M639" s="24"/>
    </row>
    <row r="640" spans="2:13" s="1" customFormat="1" ht="15.75">
      <c r="B640" s="18"/>
      <c r="C640" s="22"/>
      <c r="D640" s="19"/>
      <c r="E640" s="38"/>
      <c r="F640" s="38"/>
      <c r="G640" s="38"/>
      <c r="H640" s="38"/>
      <c r="I640" s="24"/>
      <c r="J640" s="24"/>
      <c r="K640" s="24"/>
      <c r="L640" s="24"/>
      <c r="M640" s="24"/>
    </row>
    <row r="641" spans="2:13" s="1" customFormat="1" ht="15.75">
      <c r="B641" s="18"/>
      <c r="C641" s="22"/>
      <c r="D641" s="19"/>
      <c r="E641" s="38"/>
      <c r="F641" s="38"/>
      <c r="G641" s="38"/>
      <c r="H641" s="38"/>
      <c r="I641" s="24"/>
      <c r="J641" s="24"/>
      <c r="K641" s="24"/>
      <c r="L641" s="24"/>
      <c r="M641" s="24"/>
    </row>
    <row r="642" spans="2:13" s="1" customFormat="1" ht="15.75">
      <c r="B642" s="18"/>
      <c r="C642" s="22"/>
      <c r="D642" s="19"/>
      <c r="E642" s="38"/>
      <c r="F642" s="38"/>
      <c r="G642" s="38"/>
      <c r="H642" s="38"/>
      <c r="I642" s="24"/>
      <c r="J642" s="24"/>
      <c r="K642" s="24"/>
      <c r="L642" s="24"/>
      <c r="M642" s="24"/>
    </row>
    <row r="643" spans="2:13" s="1" customFormat="1" ht="15.75">
      <c r="B643" s="18"/>
      <c r="C643" s="22"/>
      <c r="D643" s="19"/>
      <c r="E643" s="38"/>
      <c r="F643" s="38"/>
      <c r="G643" s="38"/>
      <c r="H643" s="38"/>
      <c r="I643" s="24"/>
      <c r="J643" s="24"/>
      <c r="K643" s="24"/>
      <c r="L643" s="24"/>
      <c r="M643" s="24"/>
    </row>
    <row r="644" spans="2:13" s="1" customFormat="1" ht="15.75">
      <c r="B644" s="18"/>
      <c r="C644" s="22"/>
      <c r="D644" s="19"/>
      <c r="E644" s="38"/>
      <c r="F644" s="38"/>
      <c r="G644" s="38"/>
      <c r="H644" s="38"/>
      <c r="I644" s="24"/>
      <c r="J644" s="24"/>
      <c r="K644" s="24"/>
      <c r="L644" s="24"/>
      <c r="M644" s="24"/>
    </row>
    <row r="645" spans="2:13" s="1" customFormat="1" ht="15.75">
      <c r="B645" s="18"/>
      <c r="C645" s="22"/>
      <c r="D645" s="19"/>
      <c r="E645" s="38"/>
      <c r="F645" s="38"/>
      <c r="G645" s="38"/>
      <c r="H645" s="38"/>
      <c r="I645" s="24"/>
      <c r="J645" s="24"/>
      <c r="K645" s="24"/>
      <c r="L645" s="24"/>
      <c r="M645" s="24"/>
    </row>
    <row r="646" spans="2:13" s="1" customFormat="1" ht="15.75">
      <c r="B646" s="18"/>
      <c r="C646" s="22"/>
      <c r="D646" s="19"/>
      <c r="E646" s="38"/>
      <c r="F646" s="38"/>
      <c r="G646" s="38"/>
      <c r="H646" s="38"/>
      <c r="I646" s="24"/>
      <c r="J646" s="24"/>
      <c r="K646" s="24"/>
      <c r="L646" s="24"/>
      <c r="M646" s="24"/>
    </row>
    <row r="647" spans="2:13" s="1" customFormat="1" ht="15.75">
      <c r="B647" s="18"/>
      <c r="C647" s="22"/>
      <c r="D647" s="19"/>
      <c r="E647" s="38"/>
      <c r="F647" s="38"/>
      <c r="G647" s="38"/>
      <c r="H647" s="38"/>
      <c r="I647" s="24"/>
      <c r="J647" s="24"/>
      <c r="K647" s="24"/>
      <c r="L647" s="24"/>
      <c r="M647" s="24"/>
    </row>
    <row r="648" spans="2:13" s="1" customFormat="1" ht="15.75">
      <c r="B648" s="18"/>
      <c r="C648" s="22"/>
      <c r="D648" s="19"/>
      <c r="E648" s="38"/>
      <c r="F648" s="38"/>
      <c r="G648" s="38"/>
      <c r="H648" s="38"/>
      <c r="I648" s="24"/>
      <c r="J648" s="24"/>
      <c r="K648" s="24"/>
      <c r="L648" s="24"/>
      <c r="M648" s="24"/>
    </row>
    <row r="649" spans="2:13" s="1" customFormat="1" ht="15.75">
      <c r="B649" s="18"/>
      <c r="C649" s="22"/>
      <c r="D649" s="19"/>
      <c r="E649" s="38"/>
      <c r="F649" s="38"/>
      <c r="G649" s="38"/>
      <c r="H649" s="38"/>
      <c r="I649" s="24"/>
      <c r="J649" s="24"/>
      <c r="K649" s="24"/>
      <c r="L649" s="24"/>
      <c r="M649" s="24"/>
    </row>
    <row r="650" spans="2:13" s="1" customFormat="1" ht="15.75">
      <c r="B650" s="18"/>
      <c r="C650" s="22"/>
      <c r="D650" s="19"/>
      <c r="E650" s="38"/>
      <c r="F650" s="38"/>
      <c r="G650" s="38"/>
      <c r="H650" s="38"/>
      <c r="I650" s="24"/>
      <c r="J650" s="24"/>
      <c r="K650" s="24"/>
      <c r="L650" s="24"/>
      <c r="M650" s="24"/>
    </row>
    <row r="651" spans="2:13" s="1" customFormat="1" ht="15.75">
      <c r="B651" s="18"/>
      <c r="C651" s="22"/>
      <c r="D651" s="19"/>
      <c r="E651" s="38"/>
      <c r="F651" s="38"/>
      <c r="G651" s="38"/>
      <c r="H651" s="38"/>
      <c r="I651" s="24"/>
      <c r="J651" s="24"/>
      <c r="K651" s="24"/>
      <c r="L651" s="24"/>
      <c r="M651" s="24"/>
    </row>
    <row r="652" spans="2:13" s="1" customFormat="1" ht="15.75">
      <c r="B652" s="18"/>
      <c r="C652" s="22"/>
      <c r="D652" s="19"/>
      <c r="E652" s="38"/>
      <c r="F652" s="38"/>
      <c r="G652" s="38"/>
      <c r="H652" s="38"/>
      <c r="I652" s="24"/>
      <c r="J652" s="24"/>
      <c r="K652" s="24"/>
      <c r="L652" s="24"/>
      <c r="M652" s="24"/>
    </row>
    <row r="653" spans="2:13" s="1" customFormat="1" ht="15.75">
      <c r="B653" s="18"/>
      <c r="C653" s="22"/>
      <c r="D653" s="19"/>
      <c r="E653" s="38"/>
      <c r="F653" s="38"/>
      <c r="G653" s="38"/>
      <c r="H653" s="38"/>
      <c r="I653" s="24"/>
      <c r="J653" s="24"/>
      <c r="K653" s="24"/>
      <c r="L653" s="24"/>
      <c r="M653" s="24"/>
    </row>
    <row r="654" spans="2:13" s="1" customFormat="1" ht="15.75">
      <c r="B654" s="18"/>
      <c r="C654" s="22"/>
      <c r="D654" s="19"/>
      <c r="E654" s="38"/>
      <c r="F654" s="38"/>
      <c r="G654" s="38"/>
      <c r="H654" s="38"/>
      <c r="I654" s="24"/>
      <c r="J654" s="24"/>
      <c r="K654" s="24"/>
      <c r="L654" s="24"/>
      <c r="M654" s="24"/>
    </row>
    <row r="655" spans="2:13" s="1" customFormat="1" ht="15.75">
      <c r="B655" s="18"/>
      <c r="C655" s="22"/>
      <c r="D655" s="19"/>
      <c r="E655" s="38"/>
      <c r="F655" s="38"/>
      <c r="G655" s="38"/>
      <c r="H655" s="38"/>
      <c r="I655" s="24"/>
      <c r="J655" s="24"/>
      <c r="K655" s="24"/>
      <c r="L655" s="24"/>
      <c r="M655" s="24"/>
    </row>
    <row r="656" spans="2:13" s="1" customFormat="1" ht="15.75">
      <c r="B656" s="18"/>
      <c r="C656" s="22"/>
      <c r="D656" s="19"/>
      <c r="E656" s="38"/>
      <c r="F656" s="38"/>
      <c r="G656" s="38"/>
      <c r="H656" s="38"/>
      <c r="I656" s="24"/>
      <c r="J656" s="24"/>
      <c r="K656" s="24"/>
      <c r="L656" s="24"/>
      <c r="M656" s="24"/>
    </row>
    <row r="657" spans="2:13" s="1" customFormat="1" ht="15.75">
      <c r="B657" s="18"/>
      <c r="C657" s="22"/>
      <c r="D657" s="19"/>
      <c r="E657" s="38"/>
      <c r="F657" s="38"/>
      <c r="G657" s="38"/>
      <c r="H657" s="38"/>
      <c r="I657" s="24"/>
      <c r="J657" s="24"/>
      <c r="K657" s="24"/>
      <c r="L657" s="24"/>
      <c r="M657" s="24"/>
    </row>
    <row r="658" spans="2:13" s="1" customFormat="1" ht="15.75">
      <c r="B658" s="18"/>
      <c r="C658" s="22"/>
      <c r="D658" s="19"/>
      <c r="E658" s="38"/>
      <c r="F658" s="38"/>
      <c r="G658" s="38"/>
      <c r="H658" s="38"/>
      <c r="I658" s="24"/>
      <c r="J658" s="24"/>
      <c r="K658" s="24"/>
      <c r="L658" s="24"/>
      <c r="M658" s="24"/>
    </row>
    <row r="659" spans="2:13" s="1" customFormat="1" ht="15.75">
      <c r="B659" s="18"/>
      <c r="C659" s="22"/>
      <c r="D659" s="19"/>
      <c r="E659" s="38"/>
      <c r="F659" s="38"/>
      <c r="G659" s="38"/>
      <c r="H659" s="38"/>
      <c r="I659" s="24"/>
      <c r="J659" s="24"/>
      <c r="K659" s="24"/>
      <c r="L659" s="24"/>
      <c r="M659" s="24"/>
    </row>
    <row r="660" spans="2:13" s="1" customFormat="1" ht="15.75">
      <c r="B660" s="18"/>
      <c r="C660" s="22"/>
      <c r="D660" s="19"/>
      <c r="E660" s="38"/>
      <c r="F660" s="38"/>
      <c r="G660" s="38"/>
      <c r="H660" s="38"/>
      <c r="I660" s="24"/>
      <c r="J660" s="24"/>
      <c r="K660" s="24"/>
      <c r="L660" s="24"/>
      <c r="M660" s="24"/>
    </row>
    <row r="661" spans="2:13" s="1" customFormat="1" ht="15.75">
      <c r="B661" s="18"/>
      <c r="C661" s="22"/>
      <c r="D661" s="19"/>
      <c r="E661" s="38"/>
      <c r="F661" s="38"/>
      <c r="G661" s="38"/>
      <c r="H661" s="38"/>
      <c r="I661" s="24"/>
      <c r="J661" s="24"/>
      <c r="K661" s="24"/>
      <c r="L661" s="24"/>
      <c r="M661" s="24"/>
    </row>
    <row r="662" spans="2:13" s="1" customFormat="1" ht="15.75">
      <c r="B662" s="18"/>
      <c r="C662" s="22"/>
      <c r="D662" s="19"/>
      <c r="E662" s="38"/>
      <c r="F662" s="38"/>
      <c r="G662" s="38"/>
      <c r="H662" s="38"/>
      <c r="I662" s="24"/>
      <c r="J662" s="24"/>
      <c r="K662" s="24"/>
      <c r="L662" s="24"/>
      <c r="M662" s="24"/>
    </row>
    <row r="663" spans="2:13" s="1" customFormat="1" ht="15.75">
      <c r="B663" s="18"/>
      <c r="C663" s="22"/>
      <c r="D663" s="19"/>
      <c r="E663" s="38"/>
      <c r="F663" s="38"/>
      <c r="G663" s="38"/>
      <c r="H663" s="38"/>
      <c r="I663" s="24"/>
      <c r="J663" s="24"/>
      <c r="K663" s="24"/>
      <c r="L663" s="24"/>
      <c r="M663" s="24"/>
    </row>
    <row r="664" spans="2:13" s="1" customFormat="1" ht="15.75">
      <c r="B664" s="18"/>
      <c r="C664" s="22"/>
      <c r="D664" s="19"/>
      <c r="E664" s="38"/>
      <c r="F664" s="38"/>
      <c r="G664" s="38"/>
      <c r="H664" s="38"/>
      <c r="I664" s="24"/>
      <c r="J664" s="24"/>
      <c r="K664" s="24"/>
      <c r="L664" s="24"/>
      <c r="M664" s="24"/>
    </row>
    <row r="665" spans="2:13" s="1" customFormat="1" ht="15.75">
      <c r="B665" s="18"/>
      <c r="C665" s="22"/>
      <c r="D665" s="19"/>
      <c r="E665" s="38"/>
      <c r="F665" s="38"/>
      <c r="G665" s="38"/>
      <c r="H665" s="38"/>
      <c r="I665" s="24"/>
      <c r="J665" s="24"/>
      <c r="K665" s="24"/>
      <c r="L665" s="24"/>
      <c r="M665" s="24"/>
    </row>
    <row r="666" spans="2:13" s="1" customFormat="1" ht="15.75">
      <c r="B666" s="18"/>
      <c r="C666" s="22"/>
      <c r="D666" s="19"/>
      <c r="E666" s="38"/>
      <c r="F666" s="38"/>
      <c r="G666" s="38"/>
      <c r="H666" s="38"/>
      <c r="I666" s="24"/>
      <c r="J666" s="24"/>
      <c r="K666" s="24"/>
      <c r="L666" s="24"/>
      <c r="M666" s="24"/>
    </row>
    <row r="667" spans="2:13" s="1" customFormat="1" ht="15.75">
      <c r="B667" s="18"/>
      <c r="C667" s="22"/>
      <c r="D667" s="19"/>
      <c r="E667" s="38"/>
      <c r="F667" s="38"/>
      <c r="G667" s="38"/>
      <c r="H667" s="38"/>
      <c r="I667" s="24"/>
      <c r="J667" s="24"/>
      <c r="K667" s="24"/>
      <c r="L667" s="24"/>
      <c r="M667" s="24"/>
    </row>
    <row r="668" spans="2:13" s="1" customFormat="1" ht="15.75">
      <c r="B668" s="18"/>
      <c r="C668" s="22"/>
      <c r="D668" s="19"/>
      <c r="E668" s="38"/>
      <c r="F668" s="38"/>
      <c r="G668" s="38"/>
      <c r="H668" s="38"/>
      <c r="I668" s="24"/>
      <c r="J668" s="24"/>
      <c r="K668" s="24"/>
      <c r="L668" s="24"/>
      <c r="M668" s="24"/>
    </row>
    <row r="669" spans="2:13" s="1" customFormat="1" ht="15.75">
      <c r="B669" s="18"/>
      <c r="C669" s="22"/>
      <c r="D669" s="19"/>
      <c r="E669" s="38"/>
      <c r="F669" s="38"/>
      <c r="G669" s="38"/>
      <c r="H669" s="38"/>
      <c r="I669" s="24"/>
      <c r="J669" s="24"/>
      <c r="K669" s="24"/>
      <c r="L669" s="24"/>
      <c r="M669" s="24"/>
    </row>
    <row r="670" spans="2:13" s="1" customFormat="1" ht="15.75">
      <c r="B670" s="18"/>
      <c r="C670" s="22"/>
      <c r="D670" s="19"/>
      <c r="E670" s="38"/>
      <c r="F670" s="38"/>
      <c r="G670" s="38"/>
      <c r="H670" s="38"/>
      <c r="I670" s="24"/>
      <c r="J670" s="24"/>
      <c r="K670" s="24"/>
      <c r="L670" s="24"/>
      <c r="M670" s="24"/>
    </row>
    <row r="671" spans="2:13" s="1" customFormat="1" ht="15.75">
      <c r="B671" s="18"/>
      <c r="C671" s="22"/>
      <c r="D671" s="19"/>
      <c r="E671" s="38"/>
      <c r="F671" s="38"/>
      <c r="G671" s="38"/>
      <c r="H671" s="38"/>
      <c r="I671" s="24"/>
      <c r="J671" s="24"/>
      <c r="K671" s="24"/>
      <c r="L671" s="24"/>
      <c r="M671" s="24"/>
    </row>
    <row r="672" spans="2:13" s="1" customFormat="1" ht="15.75">
      <c r="B672" s="18"/>
      <c r="C672" s="22"/>
      <c r="D672" s="19"/>
      <c r="E672" s="38"/>
      <c r="F672" s="38"/>
      <c r="G672" s="38"/>
      <c r="H672" s="38"/>
      <c r="I672" s="24"/>
      <c r="J672" s="24"/>
      <c r="K672" s="24"/>
      <c r="L672" s="24"/>
      <c r="M672" s="24"/>
    </row>
    <row r="673" spans="2:13" s="1" customFormat="1" ht="15.75">
      <c r="B673" s="18"/>
      <c r="C673" s="22"/>
      <c r="D673" s="19"/>
      <c r="E673" s="38"/>
      <c r="F673" s="38"/>
      <c r="G673" s="38"/>
      <c r="H673" s="38"/>
      <c r="I673" s="24"/>
      <c r="J673" s="24"/>
      <c r="K673" s="24"/>
      <c r="L673" s="24"/>
      <c r="M673" s="24"/>
    </row>
    <row r="674" spans="2:13" s="1" customFormat="1" ht="15.75">
      <c r="B674" s="18"/>
      <c r="C674" s="22"/>
      <c r="D674" s="19"/>
      <c r="E674" s="38"/>
      <c r="F674" s="38"/>
      <c r="G674" s="38"/>
      <c r="H674" s="38"/>
      <c r="I674" s="24"/>
      <c r="J674" s="24"/>
      <c r="K674" s="24"/>
      <c r="L674" s="24"/>
      <c r="M674" s="24"/>
    </row>
    <row r="675" spans="2:13" s="1" customFormat="1" ht="15.75">
      <c r="B675" s="18"/>
      <c r="C675" s="22"/>
      <c r="D675" s="19"/>
      <c r="E675" s="38"/>
      <c r="F675" s="38"/>
      <c r="G675" s="38"/>
      <c r="H675" s="38"/>
      <c r="I675" s="24"/>
      <c r="J675" s="24"/>
      <c r="K675" s="24"/>
      <c r="L675" s="24"/>
      <c r="M675" s="24"/>
    </row>
    <row r="676" spans="2:13" s="1" customFormat="1" ht="15.75">
      <c r="B676" s="18"/>
      <c r="C676" s="22"/>
      <c r="D676" s="19"/>
      <c r="E676" s="38"/>
      <c r="F676" s="38"/>
      <c r="G676" s="38"/>
      <c r="H676" s="38"/>
      <c r="I676" s="24"/>
      <c r="J676" s="24"/>
      <c r="K676" s="24"/>
      <c r="L676" s="24"/>
      <c r="M676" s="24"/>
    </row>
    <row r="677" spans="2:13" s="1" customFormat="1" ht="15.75">
      <c r="B677" s="18"/>
      <c r="C677" s="22"/>
      <c r="D677" s="19"/>
      <c r="E677" s="38"/>
      <c r="F677" s="38"/>
      <c r="G677" s="38"/>
      <c r="H677" s="38"/>
      <c r="I677" s="24"/>
      <c r="J677" s="24"/>
      <c r="K677" s="24"/>
      <c r="L677" s="24"/>
      <c r="M677" s="24"/>
    </row>
    <row r="678" spans="2:13" s="1" customFormat="1" ht="15.75">
      <c r="B678" s="18"/>
      <c r="C678" s="22"/>
      <c r="D678" s="19"/>
      <c r="E678" s="38"/>
      <c r="F678" s="38"/>
      <c r="G678" s="38"/>
      <c r="H678" s="38"/>
      <c r="I678" s="24"/>
      <c r="J678" s="24"/>
      <c r="K678" s="24"/>
      <c r="L678" s="24"/>
      <c r="M678" s="24"/>
    </row>
    <row r="679" spans="2:13" s="1" customFormat="1" ht="15.75">
      <c r="B679" s="18"/>
      <c r="C679" s="22"/>
      <c r="D679" s="19"/>
      <c r="E679" s="38"/>
      <c r="F679" s="38"/>
      <c r="G679" s="38"/>
      <c r="H679" s="38"/>
      <c r="I679" s="24"/>
      <c r="J679" s="24"/>
      <c r="K679" s="24"/>
      <c r="L679" s="24"/>
      <c r="M679" s="24"/>
    </row>
    <row r="680" spans="2:13" s="1" customFormat="1" ht="15.75">
      <c r="B680" s="18"/>
      <c r="C680" s="22"/>
      <c r="D680" s="19"/>
      <c r="E680" s="38"/>
      <c r="F680" s="38"/>
      <c r="G680" s="38"/>
      <c r="H680" s="38"/>
      <c r="I680" s="24"/>
      <c r="J680" s="24"/>
      <c r="K680" s="24"/>
      <c r="L680" s="24"/>
      <c r="M680" s="24"/>
    </row>
    <row r="681" spans="2:13" s="1" customFormat="1" ht="15.75">
      <c r="B681" s="18"/>
      <c r="C681" s="22"/>
      <c r="D681" s="19"/>
      <c r="E681" s="38"/>
      <c r="F681" s="38"/>
      <c r="G681" s="38"/>
      <c r="H681" s="38"/>
      <c r="I681" s="24"/>
      <c r="J681" s="24"/>
      <c r="K681" s="24"/>
      <c r="L681" s="24"/>
      <c r="M681" s="24"/>
    </row>
    <row r="682" spans="2:13" s="1" customFormat="1" ht="15.75">
      <c r="B682" s="18"/>
      <c r="C682" s="22"/>
      <c r="D682" s="19"/>
      <c r="E682" s="38"/>
      <c r="F682" s="38"/>
      <c r="G682" s="38"/>
      <c r="H682" s="38"/>
      <c r="I682" s="24"/>
      <c r="J682" s="24"/>
      <c r="K682" s="24"/>
      <c r="L682" s="24"/>
      <c r="M682" s="24"/>
    </row>
    <row r="683" spans="2:13" s="1" customFormat="1" ht="15.75">
      <c r="B683" s="18"/>
      <c r="C683" s="22"/>
      <c r="D683" s="19"/>
      <c r="E683" s="38"/>
      <c r="F683" s="38"/>
      <c r="G683" s="38"/>
      <c r="H683" s="38"/>
      <c r="I683" s="24"/>
      <c r="J683" s="24"/>
      <c r="K683" s="24"/>
      <c r="L683" s="24"/>
      <c r="M683" s="24"/>
    </row>
    <row r="684" spans="2:13" s="1" customFormat="1" ht="15.75">
      <c r="B684" s="18"/>
      <c r="C684" s="22"/>
      <c r="D684" s="19"/>
      <c r="E684" s="38"/>
      <c r="F684" s="38"/>
      <c r="G684" s="38"/>
      <c r="H684" s="38"/>
      <c r="I684" s="24"/>
      <c r="J684" s="24"/>
      <c r="K684" s="24"/>
      <c r="L684" s="24"/>
      <c r="M684" s="24"/>
    </row>
    <row r="685" spans="2:13" s="1" customFormat="1" ht="15.75">
      <c r="B685" s="18"/>
      <c r="C685" s="22"/>
      <c r="D685" s="19"/>
      <c r="E685" s="38"/>
      <c r="F685" s="38"/>
      <c r="G685" s="38"/>
      <c r="H685" s="38"/>
      <c r="I685" s="24"/>
      <c r="J685" s="24"/>
      <c r="K685" s="24"/>
      <c r="L685" s="24"/>
      <c r="M685" s="24"/>
    </row>
    <row r="686" spans="2:13" s="1" customFormat="1" ht="15.75">
      <c r="B686" s="18"/>
      <c r="C686" s="22"/>
      <c r="D686" s="19"/>
      <c r="E686" s="38"/>
      <c r="F686" s="38"/>
      <c r="G686" s="38"/>
      <c r="H686" s="38"/>
      <c r="I686" s="24"/>
      <c r="J686" s="24"/>
      <c r="K686" s="24"/>
      <c r="L686" s="24"/>
      <c r="M686" s="24"/>
    </row>
    <row r="687" spans="2:13" s="1" customFormat="1" ht="15.75">
      <c r="B687" s="18"/>
      <c r="C687" s="22"/>
      <c r="D687" s="19"/>
      <c r="E687" s="38"/>
      <c r="F687" s="38"/>
      <c r="G687" s="38"/>
      <c r="H687" s="38"/>
      <c r="I687" s="24"/>
      <c r="J687" s="24"/>
      <c r="K687" s="24"/>
      <c r="L687" s="24"/>
      <c r="M687" s="24"/>
    </row>
    <row r="688" spans="2:13" s="1" customFormat="1" ht="15.75">
      <c r="B688" s="18"/>
      <c r="C688" s="22"/>
      <c r="D688" s="19"/>
      <c r="E688" s="38"/>
      <c r="F688" s="38"/>
      <c r="G688" s="38"/>
      <c r="H688" s="38"/>
      <c r="I688" s="24"/>
      <c r="J688" s="24"/>
      <c r="K688" s="24"/>
      <c r="L688" s="24"/>
      <c r="M688" s="24"/>
    </row>
    <row r="689" spans="2:13" s="1" customFormat="1" ht="15.75">
      <c r="B689" s="18"/>
      <c r="C689" s="22"/>
      <c r="D689" s="19"/>
      <c r="E689" s="38"/>
      <c r="F689" s="38"/>
      <c r="G689" s="38"/>
      <c r="H689" s="38"/>
      <c r="I689" s="24"/>
      <c r="J689" s="24"/>
      <c r="K689" s="24"/>
      <c r="L689" s="24"/>
      <c r="M689" s="24"/>
    </row>
    <row r="690" spans="2:13" s="1" customFormat="1" ht="15.75">
      <c r="B690" s="18"/>
      <c r="C690" s="22"/>
      <c r="D690" s="19"/>
      <c r="E690" s="38"/>
      <c r="F690" s="38"/>
      <c r="G690" s="38"/>
      <c r="H690" s="38"/>
      <c r="I690" s="24"/>
      <c r="J690" s="24"/>
      <c r="K690" s="24"/>
      <c r="L690" s="24"/>
      <c r="M690" s="24"/>
    </row>
    <row r="691" spans="2:13" s="1" customFormat="1" ht="15.75">
      <c r="B691" s="18"/>
      <c r="C691" s="22"/>
      <c r="D691" s="19"/>
      <c r="E691" s="38"/>
      <c r="F691" s="38"/>
      <c r="G691" s="38"/>
      <c r="H691" s="38"/>
      <c r="I691" s="24"/>
      <c r="J691" s="24"/>
      <c r="K691" s="24"/>
      <c r="L691" s="24"/>
      <c r="M691" s="24"/>
    </row>
    <row r="692" spans="2:13" s="1" customFormat="1" ht="15.75">
      <c r="B692" s="18"/>
      <c r="C692" s="22"/>
      <c r="D692" s="19"/>
      <c r="E692" s="38"/>
      <c r="F692" s="38"/>
      <c r="G692" s="38"/>
      <c r="H692" s="38"/>
      <c r="I692" s="24"/>
      <c r="J692" s="24"/>
      <c r="K692" s="24"/>
      <c r="L692" s="24"/>
      <c r="M692" s="24"/>
    </row>
    <row r="693" spans="2:13" s="1" customFormat="1" ht="15.75">
      <c r="B693" s="18"/>
      <c r="C693" s="22"/>
      <c r="D693" s="19"/>
      <c r="E693" s="38"/>
      <c r="F693" s="38"/>
      <c r="G693" s="38"/>
      <c r="H693" s="38"/>
      <c r="I693" s="24"/>
      <c r="J693" s="24"/>
      <c r="K693" s="24"/>
      <c r="L693" s="24"/>
      <c r="M693" s="24"/>
    </row>
    <row r="694" spans="2:13" s="1" customFormat="1" ht="15.75">
      <c r="B694" s="18"/>
      <c r="C694" s="22"/>
      <c r="D694" s="19"/>
      <c r="E694" s="38"/>
      <c r="F694" s="38"/>
      <c r="G694" s="38"/>
      <c r="H694" s="38"/>
      <c r="I694" s="24"/>
      <c r="J694" s="24"/>
      <c r="K694" s="24"/>
      <c r="L694" s="24"/>
      <c r="M694" s="24"/>
    </row>
    <row r="695" spans="2:13" s="1" customFormat="1" ht="15.75">
      <c r="B695" s="18"/>
      <c r="C695" s="22"/>
      <c r="D695" s="19"/>
      <c r="E695" s="38"/>
      <c r="F695" s="38"/>
      <c r="G695" s="38"/>
      <c r="H695" s="38"/>
      <c r="I695" s="24"/>
      <c r="J695" s="24"/>
      <c r="K695" s="24"/>
      <c r="L695" s="24"/>
      <c r="M695" s="24"/>
    </row>
    <row r="696" spans="2:13" s="1" customFormat="1" ht="15.75">
      <c r="B696" s="18"/>
      <c r="C696" s="22"/>
      <c r="D696" s="19"/>
      <c r="E696" s="38"/>
      <c r="F696" s="38"/>
      <c r="G696" s="38"/>
      <c r="H696" s="38"/>
      <c r="I696" s="24"/>
      <c r="J696" s="24"/>
      <c r="K696" s="24"/>
      <c r="L696" s="24"/>
      <c r="M696" s="24"/>
    </row>
    <row r="697" spans="2:13" s="1" customFormat="1" ht="15.75">
      <c r="B697" s="18"/>
      <c r="C697" s="22"/>
      <c r="D697" s="19"/>
      <c r="E697" s="38"/>
      <c r="F697" s="38"/>
      <c r="G697" s="38"/>
      <c r="H697" s="38"/>
      <c r="I697" s="24"/>
      <c r="J697" s="24"/>
      <c r="K697" s="24"/>
      <c r="L697" s="24"/>
      <c r="M697" s="24"/>
    </row>
    <row r="698" spans="2:13" s="1" customFormat="1" ht="15.75">
      <c r="B698" s="18"/>
      <c r="C698" s="22"/>
      <c r="D698" s="19"/>
      <c r="E698" s="38"/>
      <c r="F698" s="38"/>
      <c r="G698" s="38"/>
      <c r="H698" s="38"/>
      <c r="I698" s="24"/>
      <c r="J698" s="24"/>
      <c r="K698" s="24"/>
      <c r="L698" s="24"/>
      <c r="M698" s="24"/>
    </row>
    <row r="699" spans="2:13" s="1" customFormat="1" ht="15.75">
      <c r="B699" s="18"/>
      <c r="C699" s="22"/>
      <c r="D699" s="19"/>
      <c r="E699" s="38"/>
      <c r="F699" s="38"/>
      <c r="G699" s="38"/>
      <c r="H699" s="38"/>
      <c r="I699" s="24"/>
      <c r="J699" s="24"/>
      <c r="K699" s="24"/>
      <c r="L699" s="24"/>
      <c r="M699" s="24"/>
    </row>
    <row r="700" spans="2:13" s="1" customFormat="1" ht="15.75">
      <c r="B700" s="18"/>
      <c r="C700" s="22"/>
      <c r="D700" s="19"/>
      <c r="E700" s="38"/>
      <c r="F700" s="38"/>
      <c r="G700" s="38"/>
      <c r="H700" s="38"/>
      <c r="I700" s="24"/>
      <c r="J700" s="24"/>
      <c r="K700" s="24"/>
      <c r="L700" s="24"/>
      <c r="M700" s="24"/>
    </row>
    <row r="701" spans="2:13" s="1" customFormat="1" ht="15.75">
      <c r="B701" s="18"/>
      <c r="C701" s="22"/>
      <c r="D701" s="19"/>
      <c r="E701" s="38"/>
      <c r="F701" s="38"/>
      <c r="G701" s="38"/>
      <c r="H701" s="38"/>
      <c r="I701" s="24"/>
      <c r="J701" s="24"/>
      <c r="K701" s="24"/>
      <c r="L701" s="24"/>
      <c r="M701" s="24"/>
    </row>
    <row r="702" spans="2:13" s="1" customFormat="1" ht="15.75">
      <c r="B702" s="18"/>
      <c r="C702" s="22"/>
      <c r="D702" s="19"/>
      <c r="E702" s="38"/>
      <c r="F702" s="38"/>
      <c r="G702" s="38"/>
      <c r="H702" s="38"/>
      <c r="I702" s="24"/>
      <c r="J702" s="24"/>
      <c r="K702" s="24"/>
      <c r="L702" s="24"/>
      <c r="M702" s="24"/>
    </row>
    <row r="703" spans="2:13" s="1" customFormat="1" ht="15.75">
      <c r="B703" s="18"/>
      <c r="C703" s="22"/>
      <c r="D703" s="19"/>
      <c r="E703" s="38"/>
      <c r="F703" s="38"/>
      <c r="G703" s="38"/>
      <c r="H703" s="38"/>
      <c r="I703" s="24"/>
      <c r="J703" s="24"/>
      <c r="K703" s="24"/>
      <c r="L703" s="24"/>
      <c r="M703" s="24"/>
    </row>
    <row r="704" spans="2:13" s="1" customFormat="1" ht="15.75">
      <c r="B704" s="18"/>
      <c r="C704" s="22"/>
      <c r="D704" s="19"/>
      <c r="E704" s="38"/>
      <c r="F704" s="38"/>
      <c r="G704" s="38"/>
      <c r="H704" s="38"/>
      <c r="I704" s="24"/>
      <c r="J704" s="24"/>
      <c r="K704" s="24"/>
      <c r="L704" s="24"/>
      <c r="M704" s="24"/>
    </row>
    <row r="705" spans="2:13" s="1" customFormat="1" ht="15.75">
      <c r="B705" s="18"/>
      <c r="C705" s="22"/>
      <c r="D705" s="19"/>
      <c r="E705" s="38"/>
      <c r="F705" s="38"/>
      <c r="G705" s="38"/>
      <c r="H705" s="38"/>
      <c r="I705" s="24"/>
      <c r="J705" s="24"/>
      <c r="K705" s="24"/>
      <c r="L705" s="24"/>
      <c r="M705" s="24"/>
    </row>
    <row r="706" spans="2:13" s="1" customFormat="1" ht="15.75">
      <c r="B706" s="18"/>
      <c r="C706" s="22"/>
      <c r="D706" s="19"/>
      <c r="E706" s="38"/>
      <c r="F706" s="38"/>
      <c r="G706" s="38"/>
      <c r="H706" s="38"/>
      <c r="I706" s="24"/>
      <c r="J706" s="24"/>
      <c r="K706" s="24"/>
      <c r="L706" s="24"/>
      <c r="M706" s="24"/>
    </row>
    <row r="707" spans="2:13" s="1" customFormat="1" ht="15.75">
      <c r="B707" s="18"/>
      <c r="C707" s="22"/>
      <c r="D707" s="19"/>
      <c r="E707" s="38"/>
      <c r="F707" s="38"/>
      <c r="G707" s="38"/>
      <c r="H707" s="38"/>
      <c r="I707" s="24"/>
      <c r="J707" s="24"/>
      <c r="K707" s="24"/>
      <c r="L707" s="24"/>
      <c r="M707" s="24"/>
    </row>
    <row r="708" spans="2:13" s="1" customFormat="1" ht="15.75">
      <c r="B708" s="18"/>
      <c r="C708" s="22"/>
      <c r="D708" s="19"/>
      <c r="E708" s="38"/>
      <c r="F708" s="38"/>
      <c r="G708" s="38"/>
      <c r="H708" s="38"/>
      <c r="I708" s="24"/>
      <c r="J708" s="24"/>
      <c r="K708" s="24"/>
      <c r="L708" s="24"/>
      <c r="M708" s="24"/>
    </row>
    <row r="709" spans="2:13" s="1" customFormat="1" ht="15.75">
      <c r="B709" s="18"/>
      <c r="C709" s="22"/>
      <c r="D709" s="19"/>
      <c r="E709" s="38"/>
      <c r="F709" s="38"/>
      <c r="G709" s="38"/>
      <c r="H709" s="38"/>
      <c r="I709" s="24"/>
      <c r="J709" s="24"/>
      <c r="K709" s="24"/>
      <c r="L709" s="24"/>
      <c r="M709" s="24"/>
    </row>
    <row r="710" spans="2:13" s="1" customFormat="1" ht="15.75">
      <c r="B710" s="18"/>
      <c r="C710" s="22"/>
      <c r="D710" s="19"/>
      <c r="E710" s="38"/>
      <c r="F710" s="38"/>
      <c r="G710" s="38"/>
      <c r="H710" s="38"/>
      <c r="I710" s="24"/>
      <c r="J710" s="24"/>
      <c r="K710" s="24"/>
      <c r="L710" s="24"/>
      <c r="M710" s="24"/>
    </row>
    <row r="711" spans="2:13" s="1" customFormat="1" ht="15.75">
      <c r="B711" s="18"/>
      <c r="C711" s="22"/>
      <c r="D711" s="19"/>
      <c r="E711" s="38"/>
      <c r="F711" s="38"/>
      <c r="G711" s="38"/>
      <c r="H711" s="38"/>
      <c r="I711" s="24"/>
      <c r="J711" s="24"/>
      <c r="K711" s="24"/>
      <c r="L711" s="24"/>
      <c r="M711" s="24"/>
    </row>
    <row r="712" spans="2:13" s="1" customFormat="1" ht="15.75">
      <c r="B712" s="18"/>
      <c r="C712" s="22"/>
      <c r="D712" s="19"/>
      <c r="E712" s="38"/>
      <c r="F712" s="38"/>
      <c r="G712" s="38"/>
      <c r="H712" s="38"/>
      <c r="I712" s="24"/>
      <c r="J712" s="24"/>
      <c r="K712" s="24"/>
      <c r="L712" s="24"/>
      <c r="M712" s="24"/>
    </row>
    <row r="713" spans="2:13" s="1" customFormat="1" ht="15.75">
      <c r="B713" s="18"/>
      <c r="C713" s="22"/>
      <c r="D713" s="19"/>
      <c r="E713" s="38"/>
      <c r="F713" s="38"/>
      <c r="G713" s="38"/>
      <c r="H713" s="38"/>
      <c r="I713" s="24"/>
      <c r="J713" s="24"/>
      <c r="K713" s="24"/>
      <c r="L713" s="24"/>
      <c r="M713" s="24"/>
    </row>
    <row r="714" spans="2:13" s="1" customFormat="1" ht="15.75">
      <c r="B714" s="18"/>
      <c r="C714" s="22"/>
      <c r="D714" s="19"/>
      <c r="E714" s="38"/>
      <c r="F714" s="38"/>
      <c r="G714" s="38"/>
      <c r="H714" s="38"/>
      <c r="I714" s="24"/>
      <c r="J714" s="24"/>
      <c r="K714" s="24"/>
      <c r="L714" s="24"/>
      <c r="M714" s="24"/>
    </row>
    <row r="715" spans="2:13" s="1" customFormat="1" ht="15.75">
      <c r="B715" s="18"/>
      <c r="C715" s="22"/>
      <c r="D715" s="19"/>
      <c r="E715" s="38"/>
      <c r="F715" s="38"/>
      <c r="G715" s="38"/>
      <c r="H715" s="38"/>
      <c r="I715" s="24"/>
      <c r="J715" s="24"/>
      <c r="K715" s="24"/>
      <c r="L715" s="24"/>
      <c r="M715" s="24"/>
    </row>
    <row r="716" spans="2:13" s="1" customFormat="1" ht="15.75">
      <c r="B716" s="18"/>
      <c r="C716" s="22"/>
      <c r="D716" s="19"/>
      <c r="E716" s="38"/>
      <c r="F716" s="38"/>
      <c r="G716" s="38"/>
      <c r="H716" s="38"/>
      <c r="I716" s="24"/>
      <c r="J716" s="24"/>
      <c r="K716" s="24"/>
      <c r="L716" s="24"/>
      <c r="M716" s="24"/>
    </row>
    <row r="717" spans="2:13" s="1" customFormat="1" ht="15.75">
      <c r="B717" s="18"/>
      <c r="C717" s="22"/>
      <c r="D717" s="19"/>
      <c r="E717" s="38"/>
      <c r="F717" s="38"/>
      <c r="G717" s="38"/>
      <c r="H717" s="38"/>
      <c r="I717" s="24"/>
      <c r="J717" s="24"/>
      <c r="K717" s="24"/>
      <c r="L717" s="24"/>
      <c r="M717" s="24"/>
    </row>
    <row r="718" spans="2:13" s="1" customFormat="1" ht="15.75">
      <c r="B718" s="18"/>
      <c r="C718" s="22"/>
      <c r="D718" s="19"/>
      <c r="E718" s="38"/>
      <c r="F718" s="38"/>
      <c r="G718" s="38"/>
      <c r="H718" s="38"/>
      <c r="I718" s="24"/>
      <c r="J718" s="24"/>
      <c r="K718" s="24"/>
      <c r="L718" s="24"/>
      <c r="M718" s="24"/>
    </row>
    <row r="719" spans="2:13" s="1" customFormat="1" ht="15.75">
      <c r="B719" s="18"/>
      <c r="C719" s="22"/>
      <c r="D719" s="19"/>
      <c r="E719" s="38"/>
      <c r="F719" s="38"/>
      <c r="G719" s="38"/>
      <c r="H719" s="38"/>
      <c r="I719" s="24"/>
      <c r="J719" s="24"/>
      <c r="K719" s="24"/>
      <c r="L719" s="24"/>
      <c r="M719" s="24"/>
    </row>
    <row r="720" spans="2:13" s="1" customFormat="1" ht="15.75">
      <c r="B720" s="18"/>
      <c r="C720" s="22"/>
      <c r="D720" s="19"/>
      <c r="E720" s="38"/>
      <c r="F720" s="38"/>
      <c r="G720" s="38"/>
      <c r="H720" s="38"/>
      <c r="I720" s="24"/>
      <c r="J720" s="24"/>
      <c r="K720" s="24"/>
      <c r="L720" s="24"/>
      <c r="M720" s="24"/>
    </row>
    <row r="721" spans="2:13" s="1" customFormat="1" ht="15.75">
      <c r="B721" s="18"/>
      <c r="C721" s="22"/>
      <c r="D721" s="19"/>
      <c r="E721" s="38"/>
      <c r="F721" s="38"/>
      <c r="G721" s="38"/>
      <c r="H721" s="38"/>
      <c r="I721" s="24"/>
      <c r="J721" s="24"/>
      <c r="K721" s="24"/>
      <c r="L721" s="24"/>
      <c r="M721" s="24"/>
    </row>
    <row r="722" spans="2:13" s="1" customFormat="1" ht="15.75">
      <c r="B722" s="18"/>
      <c r="C722" s="22"/>
      <c r="D722" s="19"/>
      <c r="E722" s="38"/>
      <c r="F722" s="38"/>
      <c r="G722" s="38"/>
      <c r="H722" s="38"/>
      <c r="I722" s="24"/>
      <c r="J722" s="24"/>
      <c r="K722" s="24"/>
      <c r="L722" s="24"/>
      <c r="M722" s="24"/>
    </row>
    <row r="723" spans="2:13" s="1" customFormat="1" ht="15.75">
      <c r="B723" s="18"/>
      <c r="C723" s="22"/>
      <c r="D723" s="19"/>
      <c r="E723" s="38"/>
      <c r="F723" s="38"/>
      <c r="G723" s="38"/>
      <c r="H723" s="38"/>
      <c r="I723" s="24"/>
      <c r="J723" s="24"/>
      <c r="K723" s="24"/>
      <c r="L723" s="24"/>
      <c r="M723" s="24"/>
    </row>
  </sheetData>
  <sheetProtection password="CE28" sheet="1" objects="1" scenarios="1"/>
  <mergeCells count="109">
    <mergeCell ref="D4:D5"/>
    <mergeCell ref="B6:B27"/>
    <mergeCell ref="K4:K5"/>
    <mergeCell ref="L4:L5"/>
    <mergeCell ref="I4:I5"/>
    <mergeCell ref="A1:M1"/>
    <mergeCell ref="A2:M2"/>
    <mergeCell ref="A4:A5"/>
    <mergeCell ref="B4:B5"/>
    <mergeCell ref="C4:C5"/>
    <mergeCell ref="M4:M5"/>
    <mergeCell ref="A89:A105"/>
    <mergeCell ref="B89:B105"/>
    <mergeCell ref="E4:E5"/>
    <mergeCell ref="F4:F5"/>
    <mergeCell ref="J4:J5"/>
    <mergeCell ref="A28:A50"/>
    <mergeCell ref="B28:B50"/>
    <mergeCell ref="G4:G5"/>
    <mergeCell ref="H4:H5"/>
    <mergeCell ref="A6:A27"/>
    <mergeCell ref="A51:A65"/>
    <mergeCell ref="B51:B65"/>
    <mergeCell ref="A106:A123"/>
    <mergeCell ref="B106:B123"/>
    <mergeCell ref="A124:A128"/>
    <mergeCell ref="B124:B128"/>
    <mergeCell ref="A66:A70"/>
    <mergeCell ref="B66:B70"/>
    <mergeCell ref="A71:A88"/>
    <mergeCell ref="B71:B88"/>
    <mergeCell ref="A129:A142"/>
    <mergeCell ref="B129:B142"/>
    <mergeCell ref="A143:A154"/>
    <mergeCell ref="B143:B154"/>
    <mergeCell ref="A155:A167"/>
    <mergeCell ref="B155:B167"/>
    <mergeCell ref="A168:A179"/>
    <mergeCell ref="B168:B179"/>
    <mergeCell ref="A180:A192"/>
    <mergeCell ref="B180:B192"/>
    <mergeCell ref="A193:A204"/>
    <mergeCell ref="B193:B204"/>
    <mergeCell ref="A205:A215"/>
    <mergeCell ref="B205:B215"/>
    <mergeCell ref="A216:A228"/>
    <mergeCell ref="B216:B228"/>
    <mergeCell ref="A229:A240"/>
    <mergeCell ref="B229:B240"/>
    <mergeCell ref="A241:A257"/>
    <mergeCell ref="B241:B257"/>
    <mergeCell ref="A258:A270"/>
    <mergeCell ref="B258:B270"/>
    <mergeCell ref="A271:A281"/>
    <mergeCell ref="B271:B281"/>
    <mergeCell ref="A282:A296"/>
    <mergeCell ref="B282:B296"/>
    <mergeCell ref="A297:A310"/>
    <mergeCell ref="B297:B310"/>
    <mergeCell ref="A311:A318"/>
    <mergeCell ref="B311:B318"/>
    <mergeCell ref="A319:A338"/>
    <mergeCell ref="B319:B338"/>
    <mergeCell ref="A339:A356"/>
    <mergeCell ref="B339:B356"/>
    <mergeCell ref="A357:A366"/>
    <mergeCell ref="B357:B366"/>
    <mergeCell ref="A367:A379"/>
    <mergeCell ref="B367:B379"/>
    <mergeCell ref="A380:A385"/>
    <mergeCell ref="B380:B385"/>
    <mergeCell ref="A388:A391"/>
    <mergeCell ref="B388:B391"/>
    <mergeCell ref="A392:A404"/>
    <mergeCell ref="B392:B404"/>
    <mergeCell ref="A386:A387"/>
    <mergeCell ref="B386:B387"/>
    <mergeCell ref="A405:A420"/>
    <mergeCell ref="B405:B420"/>
    <mergeCell ref="H440:H441"/>
    <mergeCell ref="I440:I441"/>
    <mergeCell ref="J440:J441"/>
    <mergeCell ref="A421:A429"/>
    <mergeCell ref="B421:B429"/>
    <mergeCell ref="A430:A435"/>
    <mergeCell ref="B430:B435"/>
    <mergeCell ref="C430:C435"/>
    <mergeCell ref="A437:A438"/>
    <mergeCell ref="B437:B438"/>
    <mergeCell ref="K440:K441"/>
    <mergeCell ref="A442:K442"/>
    <mergeCell ref="A444:A445"/>
    <mergeCell ref="B444:B445"/>
    <mergeCell ref="C444:C445"/>
    <mergeCell ref="D444:D445"/>
    <mergeCell ref="E444:E445"/>
    <mergeCell ref="E440:E441"/>
    <mergeCell ref="F440:F441"/>
    <mergeCell ref="G440:G441"/>
    <mergeCell ref="L444:L445"/>
    <mergeCell ref="M444:M445"/>
    <mergeCell ref="A446:A508"/>
    <mergeCell ref="B446:B508"/>
    <mergeCell ref="F444:F445"/>
    <mergeCell ref="G444:G445"/>
    <mergeCell ref="H444:H445"/>
    <mergeCell ref="I444:I445"/>
    <mergeCell ref="J444:J445"/>
    <mergeCell ref="K444:K445"/>
  </mergeCells>
  <printOptions/>
  <pageMargins left="0.28" right="0.15748031496062992" top="0.38" bottom="0.28" header="0.74" footer="0.15748031496062992"/>
  <pageSetup fitToHeight="7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2011-12-15T13:40:05Z</cp:lastPrinted>
  <dcterms:created xsi:type="dcterms:W3CDTF">2011-02-09T07:28:13Z</dcterms:created>
  <dcterms:modified xsi:type="dcterms:W3CDTF">2011-12-15T13:40:10Z</dcterms:modified>
  <cp:category/>
  <cp:version/>
  <cp:contentType/>
  <cp:contentStatus/>
</cp:coreProperties>
</file>