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230" activeTab="1"/>
  </bookViews>
  <sheets>
    <sheet name="по Гадб" sheetId="1" r:id="rId1"/>
    <sheet name="по КВИ" sheetId="2" r:id="rId2"/>
  </sheets>
  <definedNames>
    <definedName name="_xlnm.Print_Titles" localSheetId="0">'по Гадб'!$4:$5</definedName>
  </definedNames>
  <calcPr fullCalcOnLoad="1"/>
</workbook>
</file>

<file path=xl/sharedStrings.xml><?xml version="1.0" encoding="utf-8"?>
<sst xmlns="http://schemas.openxmlformats.org/spreadsheetml/2006/main" count="1917" uniqueCount="233">
  <si>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</si>
  <si>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</si>
  <si>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</si>
  <si>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</si>
  <si>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</si>
  <si>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</si>
  <si>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</si>
  <si>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</si>
  <si>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</si>
  <si>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</si>
  <si>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</si>
  <si>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</si>
  <si>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</si>
  <si>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</si>
  <si>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</si>
  <si>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</si>
  <si>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</si>
  <si>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</si>
  <si>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</si>
  <si>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</si>
  <si>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</si>
  <si>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</si>
  <si>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1 16 00000 00 0000 000</t>
  </si>
  <si>
    <t>Штрафы, санкции, возмещение ущерба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</si>
  <si>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</si>
  <si>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</si>
  <si>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</si>
  <si>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</si>
  <si>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</si>
  <si>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</si>
  <si>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</si>
  <si>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</si>
  <si>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</si>
  <si>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</si>
  <si>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</si>
  <si>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(КУРАТОРУ):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</si>
  <si>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</si>
  <si>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</si>
  <si>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</si>
  <si>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</si>
  <si>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</si>
  <si>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</si>
  <si>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</si>
  <si>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</si>
  <si>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1 18 04010 04 0000 180</t>
  </si>
  <si>
    <t>Доходы бюджетов городских округов от возврата остатков субсидий и субвенций прошлых лет</t>
  </si>
  <si>
    <t>Возврат остатков субсидий, субвенций прошлых лет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</si>
  <si>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</si>
  <si>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</si>
  <si>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>2 02 02000 00 0000 000</t>
  </si>
  <si>
    <t>2 02 03000 00 0000 000</t>
  </si>
  <si>
    <t xml:space="preserve">Субвенции от других бюджетов бюджетной системы РФ    </t>
  </si>
  <si>
    <t>2 02 04000 00 0000 000</t>
  </si>
  <si>
    <t>Иные межбюджетные трансферты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</si>
  <si>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</si>
  <si>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</si>
  <si>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</si>
  <si>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</si>
  <si>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904</t>
  </si>
  <si>
    <t>Департамент планирования и развития территорий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</si>
  <si>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</si>
  <si>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</si>
  <si>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</si>
  <si>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</si>
  <si>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</si>
  <si>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</si>
  <si>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</si>
  <si>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</si>
  <si>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</si>
  <si>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</si>
  <si>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</si>
  <si>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</si>
  <si>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</si>
  <si>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</si>
  <si>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</si>
  <si>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</si>
  <si>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</si>
  <si>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</si>
  <si>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</si>
  <si>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</si>
  <si>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</si>
  <si>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</si>
  <si>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</si>
  <si>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</si>
  <si>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</si>
  <si>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</si>
  <si>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</si>
  <si>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</si>
  <si>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Прочие безвозмездные поступления (Лукойл)                         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</si>
  <si>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</si>
  <si>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</si>
  <si>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</si>
  <si>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</si>
  <si>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</si>
  <si>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Прочие безвозмездные поступления (Лукойл)</t>
  </si>
  <si>
    <t>931</t>
  </si>
  <si>
    <t>Администрация Ленинского района</t>
  </si>
  <si>
    <t>1 15 02040 04 0000 140</t>
  </si>
  <si>
    <t>Платежи, взымаемые организациями городских округов за выполнение определенных функций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</si>
  <si>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</si>
  <si>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</si>
  <si>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</si>
  <si>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</si>
  <si>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</si>
  <si>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</si>
  <si>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</si>
  <si>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</si>
  <si>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</si>
  <si>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</si>
  <si>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</si>
  <si>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</si>
  <si>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</si>
  <si>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</si>
  <si>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</si>
  <si>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</si>
  <si>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</si>
  <si>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</si>
  <si>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</si>
  <si>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</si>
  <si>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</si>
  <si>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</si>
  <si>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1 08 07140 01 0000 110</t>
  </si>
  <si>
    <t>Госпошлина за регистрац трансп. средств</t>
  </si>
  <si>
    <t>945</t>
  </si>
  <si>
    <t>Департамент дорог и транспорта</t>
  </si>
  <si>
    <t>1 06 04000 00 0000 110</t>
  </si>
  <si>
    <t xml:space="preserve">Транспортный налог 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</si>
  <si>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</si>
  <si>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</si>
  <si>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</si>
  <si>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</si>
  <si>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</si>
  <si>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</si>
  <si>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1 05 02000 02 0000 110</t>
  </si>
  <si>
    <t xml:space="preserve">Единый налог на вмененный доход 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</si>
  <si>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</si>
  <si>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</si>
  <si>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</si>
  <si>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</si>
  <si>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</si>
  <si>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</si>
  <si>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</si>
  <si>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</si>
  <si>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</si>
  <si>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</si>
  <si>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</si>
  <si>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</si>
  <si>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</si>
  <si>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</si>
  <si>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</si>
  <si>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</si>
  <si>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</si>
  <si>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</si>
  <si>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</si>
  <si>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1 05 03000 01 0000 110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</si>
  <si>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</si>
  <si>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</si>
  <si>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</si>
  <si>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</si>
  <si>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</si>
  <si>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</si>
  <si>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</si>
  <si>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</si>
  <si>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</si>
  <si>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</si>
  <si>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</si>
  <si>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1 09 00000 00 0000 000</t>
  </si>
  <si>
    <t>Задолженность по отмененным налогам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</si>
  <si>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</si>
  <si>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</si>
  <si>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</si>
  <si>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</si>
  <si>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</si>
  <si>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</si>
  <si>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</si>
  <si>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</si>
  <si>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</si>
  <si>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</si>
  <si>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неналоговые поступления</t>
  </si>
  <si>
    <t>ИТОГО ПО АДМИНИСТРАТОРУ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</si>
  <si>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</si>
  <si>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</si>
  <si>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</si>
  <si>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</si>
  <si>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</si>
  <si>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</si>
  <si>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</si>
  <si>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</si>
  <si>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</si>
  <si>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</si>
  <si>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</si>
  <si>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</si>
  <si>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</si>
  <si>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</si>
  <si>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</si>
  <si>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Комитет социальной защиты населения</t>
  </si>
  <si>
    <t>Контрольно-счетная палата города Перми</t>
  </si>
  <si>
    <t>1 16 23040 04 0000 140</t>
  </si>
  <si>
    <t>Пермская городская Дума</t>
  </si>
  <si>
    <t>Избирательная комиссия города Перми</t>
  </si>
  <si>
    <t xml:space="preserve">Субсидии от других бюджетов бюджетной системы РФ       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</si>
  <si>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</si>
  <si>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</si>
  <si>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</si>
  <si>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</si>
  <si>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 xml:space="preserve">Уточнен-ный годовой план на 2010 год </t>
  </si>
  <si>
    <t>НЕНАЛОГОВЫЕ ДОХОДЫ (без учета возврата остатков межбюджетных трансфертов)</t>
  </si>
  <si>
    <t>ИТОГО НАЛОГОВЫХ И НЕНАЛОГОВЫХ ДОХОДОВ (без учета возврата остатков межбюджетных трансфертов)</t>
  </si>
  <si>
    <t>ИТОГО НАЛОГОВЫХ И НЕНАЛОГОВЫХ ДОХОДОВ (с учетом возврата остатков межбюджетных трансфертов)</t>
  </si>
  <si>
    <t>ВСЕГО ДОХОДОВ (без учета возврата остатков межбюджетных трансфертов)</t>
  </si>
  <si>
    <t>ВСЕГО ДОХОДОВ (с учетом возврата остатков межбюджетных трансфертов)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</si>
  <si>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</si>
  <si>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с учетом возврата остатков межбюджетных трансфертов :</t>
  </si>
  <si>
    <t>Нераспределенные средства</t>
  </si>
  <si>
    <t xml:space="preserve">Территориальные избирательные комиссии </t>
  </si>
  <si>
    <t>966-971</t>
  </si>
  <si>
    <t>Отклонение факта 2010 от факта 2009</t>
  </si>
  <si>
    <t>1 19 04000 04 0000 151</t>
  </si>
  <si>
    <t>% факта 2010г. к факту 2009г.</t>
  </si>
  <si>
    <t xml:space="preserve">                                                                 Оперативный анализ  поступления доходов за январь-май 2010 года</t>
  </si>
  <si>
    <t xml:space="preserve">Факт  на 01.06.2009 г. </t>
  </si>
  <si>
    <t>План января-мая 2010 г.</t>
  </si>
  <si>
    <t xml:space="preserve">Факт с начала года на 01.06.2010г. </t>
  </si>
  <si>
    <t>Отклонение факта 5-ти мес. от плана 5-ти мес.</t>
  </si>
  <si>
    <t>% исполн. плана 5-ти мес.</t>
  </si>
  <si>
    <t>Архитектурно-планировочное управление</t>
  </si>
  <si>
    <t>Оперативный анализ  поступления доходов за январь-май 2010 года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</si>
  <si>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</si>
  <si>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</si>
  <si>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</si>
  <si>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</t>
  </si>
  <si>
    <t>(тыс. руб.)</t>
  </si>
  <si>
    <t>Приложение 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</si>
</sst>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.00_р_.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38">
    <font>
      <sz val="12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2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/>
    </xf>
    <xf numFmtId="165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165" fontId="0" fillId="0" borderId="10" xfId="42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wrapText="1"/>
    </xf>
    <xf numFmtId="165" fontId="2" fillId="0" borderId="10" xfId="42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4" fontId="2" fillId="0" borderId="0" xfId="42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4" fontId="2" fillId="0" borderId="10" xfId="42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wrapText="1"/>
    </xf>
    <xf numFmtId="4" fontId="0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33" borderId="10" xfId="42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wrapText="1"/>
    </xf>
    <xf numFmtId="165" fontId="2" fillId="0" borderId="15" xfId="42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wrapText="1"/>
    </xf>
    <xf numFmtId="165" fontId="2" fillId="34" borderId="10" xfId="42" applyNumberFormat="1" applyFont="1" applyFill="1" applyBorder="1" applyAlignment="1">
      <alignment horizontal="right" wrapText="1"/>
    </xf>
    <xf numFmtId="165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180" fontId="2" fillId="34" borderId="10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 wrapText="1"/>
    </xf>
    <xf numFmtId="165" fontId="2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 wrapText="1"/>
    </xf>
    <xf numFmtId="165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80" fontId="0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4" fontId="2" fillId="0" borderId="0" xfId="4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44" fontId="2" fillId="0" borderId="17" xfId="42" applyFont="1" applyFill="1" applyBorder="1" applyAlignment="1">
      <alignment horizontal="center" vertical="center" wrapText="1"/>
    </xf>
    <xf numFmtId="44" fontId="2" fillId="0" borderId="11" xfId="42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9"/>
  <sheetViews>
    <sheetView zoomScale="75" zoomScaleNormal="75" zoomScalePageLayoutView="0" workbookViewId="0" topLeftCell="A1">
      <pane xSplit="4" ySplit="6" topLeftCell="H39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14" sqref="A414:N414"/>
    </sheetView>
  </sheetViews>
  <sheetFormatPr defaultColWidth="15.25390625" defaultRowHeight="15.75"/>
  <cols>
    <col min="1" max="1" width="6.125" style="1" customWidth="1"/>
    <col min="2" max="2" width="18.25390625" style="4" customWidth="1"/>
    <col min="3" max="3" width="22.50390625" style="5" hidden="1" customWidth="1"/>
    <col min="4" max="4" width="57.375" style="6" customWidth="1"/>
    <col min="5" max="5" width="13.25390625" style="6" customWidth="1"/>
    <col min="6" max="6" width="12.625" style="6" customWidth="1"/>
    <col min="7" max="7" width="12.50390625" style="6" customWidth="1"/>
    <col min="8" max="8" width="12.625" style="6" customWidth="1"/>
    <col min="9" max="9" width="12.75390625" style="3" customWidth="1"/>
    <col min="10" max="10" width="8.50390625" style="3" customWidth="1"/>
    <col min="11" max="11" width="8.75390625" style="3" customWidth="1"/>
    <col min="12" max="12" width="13.75390625" style="3" hidden="1" customWidth="1"/>
    <col min="13" max="13" width="12.25390625" style="3" customWidth="1"/>
    <col min="14" max="14" width="9.625" style="3" customWidth="1"/>
    <col min="15" max="16384" width="15.25390625" style="3" customWidth="1"/>
  </cols>
  <sheetData>
    <row r="1" ht="15.75">
      <c r="M1" s="3" t="s">
        <v>232</v>
      </c>
    </row>
    <row r="2" spans="1:11" ht="18" customHeight="1">
      <c r="A2" s="101" t="s">
        <v>226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4:14" ht="20.25" customHeight="1">
      <c r="D3" s="42"/>
      <c r="H3" s="7"/>
      <c r="K3" s="7"/>
      <c r="N3" s="7" t="s">
        <v>231</v>
      </c>
    </row>
    <row r="4" spans="1:14" ht="42.75" customHeight="1">
      <c r="A4" s="124" t="s">
        <v>1</v>
      </c>
      <c r="B4" s="95" t="s">
        <v>2</v>
      </c>
      <c r="C4" s="124" t="s">
        <v>3</v>
      </c>
      <c r="D4" s="95" t="s">
        <v>4</v>
      </c>
      <c r="E4" s="117" t="s">
        <v>220</v>
      </c>
      <c r="F4" s="96" t="s">
        <v>205</v>
      </c>
      <c r="G4" s="96" t="s">
        <v>221</v>
      </c>
      <c r="H4" s="96" t="s">
        <v>222</v>
      </c>
      <c r="I4" s="93" t="s">
        <v>223</v>
      </c>
      <c r="J4" s="95" t="s">
        <v>224</v>
      </c>
      <c r="K4" s="96" t="s">
        <v>5</v>
      </c>
      <c r="M4" s="93" t="s">
        <v>216</v>
      </c>
      <c r="N4" s="95" t="s">
        <v>218</v>
      </c>
    </row>
    <row r="5" spans="1:14" ht="37.5" customHeight="1">
      <c r="A5" s="124"/>
      <c r="B5" s="95"/>
      <c r="C5" s="124"/>
      <c r="D5" s="95"/>
      <c r="E5" s="118"/>
      <c r="F5" s="97"/>
      <c r="G5" s="97"/>
      <c r="H5" s="97"/>
      <c r="I5" s="94"/>
      <c r="J5" s="94"/>
      <c r="K5" s="97"/>
      <c r="M5" s="94"/>
      <c r="N5" s="94"/>
    </row>
    <row r="6" spans="1:14" ht="15.75" customHeight="1" hidden="1">
      <c r="A6" s="103" t="s">
        <v>6</v>
      </c>
      <c r="B6" s="98" t="s">
        <v>7</v>
      </c>
      <c r="C6" s="9" t="s">
        <v>8</v>
      </c>
      <c r="D6" s="10" t="s">
        <v>9</v>
      </c>
      <c r="E6" s="11"/>
      <c r="F6" s="12"/>
      <c r="G6" s="13"/>
      <c r="H6" s="11"/>
      <c r="I6" s="15">
        <f aca="true" t="shared" si="0" ref="I6:I69">H6-G6</f>
        <v>0</v>
      </c>
      <c r="J6" s="15" t="e">
        <f>H6/G6*100</f>
        <v>#DIV/0!</v>
      </c>
      <c r="K6" s="15" t="e">
        <f>H6/F6*100</f>
        <v>#DIV/0!</v>
      </c>
      <c r="M6" s="15">
        <f aca="true" t="shared" si="1" ref="M6:M69">H6-E6</f>
        <v>0</v>
      </c>
      <c r="N6" s="64" t="e">
        <f>H6/E6*100</f>
        <v>#DIV/0!</v>
      </c>
    </row>
    <row r="7" spans="1:14" ht="63">
      <c r="A7" s="104"/>
      <c r="B7" s="99"/>
      <c r="C7" s="19" t="s">
        <v>60</v>
      </c>
      <c r="D7" s="33" t="s">
        <v>61</v>
      </c>
      <c r="E7" s="11"/>
      <c r="F7" s="12"/>
      <c r="G7" s="13"/>
      <c r="H7" s="11">
        <v>3927</v>
      </c>
      <c r="I7" s="15">
        <f t="shared" si="0"/>
        <v>3927</v>
      </c>
      <c r="J7" s="15"/>
      <c r="K7" s="15"/>
      <c r="M7" s="15">
        <f t="shared" si="1"/>
        <v>3927</v>
      </c>
      <c r="N7" s="64"/>
    </row>
    <row r="8" spans="1:14" ht="15.75">
      <c r="A8" s="104"/>
      <c r="B8" s="99"/>
      <c r="C8" s="16" t="s">
        <v>10</v>
      </c>
      <c r="D8" s="17" t="s">
        <v>11</v>
      </c>
      <c r="E8" s="11">
        <v>236232.6</v>
      </c>
      <c r="F8" s="11">
        <v>352527.3</v>
      </c>
      <c r="G8" s="11">
        <v>170000</v>
      </c>
      <c r="H8" s="11">
        <v>175159.6</v>
      </c>
      <c r="I8" s="15">
        <f t="shared" si="0"/>
        <v>5159.600000000006</v>
      </c>
      <c r="J8" s="15">
        <f>H8/G8*100</f>
        <v>103.03505882352941</v>
      </c>
      <c r="K8" s="15">
        <f>H8/F8*100</f>
        <v>49.68681858114251</v>
      </c>
      <c r="M8" s="15">
        <f t="shared" si="1"/>
        <v>-61073</v>
      </c>
      <c r="N8" s="64">
        <f aca="true" t="shared" si="2" ref="N8:N20">H8/E8*100</f>
        <v>74.14709062170081</v>
      </c>
    </row>
    <row r="9" spans="1:14" ht="31.5">
      <c r="A9" s="104"/>
      <c r="B9" s="99"/>
      <c r="C9" s="16" t="s">
        <v>12</v>
      </c>
      <c r="D9" s="18" t="s">
        <v>13</v>
      </c>
      <c r="E9" s="11">
        <v>2721.3</v>
      </c>
      <c r="F9" s="11">
        <v>3225.3</v>
      </c>
      <c r="G9" s="11">
        <v>3225.3</v>
      </c>
      <c r="H9" s="11">
        <v>3453.5</v>
      </c>
      <c r="I9" s="15">
        <f t="shared" si="0"/>
        <v>228.19999999999982</v>
      </c>
      <c r="J9" s="15">
        <f>H9/G9*100</f>
        <v>107.07531082379933</v>
      </c>
      <c r="K9" s="15">
        <f>H9/F9*100</f>
        <v>107.07531082379933</v>
      </c>
      <c r="M9" s="15">
        <f t="shared" si="1"/>
        <v>732.1999999999998</v>
      </c>
      <c r="N9" s="64">
        <f t="shared" si="2"/>
        <v>126.90625803843751</v>
      </c>
    </row>
    <row r="10" spans="1:14" ht="31.5">
      <c r="A10" s="104"/>
      <c r="B10" s="99"/>
      <c r="C10" s="19" t="s">
        <v>14</v>
      </c>
      <c r="D10" s="20" t="s">
        <v>15</v>
      </c>
      <c r="E10" s="11">
        <v>1002.6</v>
      </c>
      <c r="F10" s="11"/>
      <c r="G10" s="11"/>
      <c r="H10" s="11">
        <v>484.9</v>
      </c>
      <c r="I10" s="15">
        <f t="shared" si="0"/>
        <v>484.9</v>
      </c>
      <c r="J10" s="15"/>
      <c r="K10" s="15"/>
      <c r="M10" s="15">
        <f t="shared" si="1"/>
        <v>-517.7</v>
      </c>
      <c r="N10" s="64">
        <f t="shared" si="2"/>
        <v>48.364252942349886</v>
      </c>
    </row>
    <row r="11" spans="1:14" ht="31.5">
      <c r="A11" s="104"/>
      <c r="B11" s="99"/>
      <c r="C11" s="16" t="s">
        <v>16</v>
      </c>
      <c r="D11" s="21" t="s">
        <v>17</v>
      </c>
      <c r="E11" s="11">
        <v>59.1</v>
      </c>
      <c r="F11" s="11"/>
      <c r="G11" s="11"/>
      <c r="H11" s="11">
        <v>54.7</v>
      </c>
      <c r="I11" s="15">
        <f t="shared" si="0"/>
        <v>54.7</v>
      </c>
      <c r="J11" s="15"/>
      <c r="K11" s="15"/>
      <c r="M11" s="15">
        <f t="shared" si="1"/>
        <v>-4.399999999999999</v>
      </c>
      <c r="N11" s="64">
        <f t="shared" si="2"/>
        <v>92.55499153976312</v>
      </c>
    </row>
    <row r="12" spans="1:14" ht="63" customHeight="1" hidden="1">
      <c r="A12" s="104"/>
      <c r="B12" s="99"/>
      <c r="C12" s="19" t="s">
        <v>18</v>
      </c>
      <c r="D12" s="22" t="s">
        <v>227</v>
      </c>
      <c r="E12" s="11"/>
      <c r="F12" s="11"/>
      <c r="G12" s="11"/>
      <c r="H12" s="11"/>
      <c r="I12" s="15">
        <f t="shared" si="0"/>
        <v>0</v>
      </c>
      <c r="J12" s="15" t="e">
        <f>H12/G12*100</f>
        <v>#DIV/0!</v>
      </c>
      <c r="K12" s="15" t="e">
        <f>H12/F12*100</f>
        <v>#DIV/0!</v>
      </c>
      <c r="M12" s="15">
        <f t="shared" si="1"/>
        <v>0</v>
      </c>
      <c r="N12" s="64" t="e">
        <f t="shared" si="2"/>
        <v>#DIV/0!</v>
      </c>
    </row>
    <row r="13" spans="1:14" ht="47.25">
      <c r="A13" s="104"/>
      <c r="B13" s="99"/>
      <c r="C13" s="19" t="s">
        <v>20</v>
      </c>
      <c r="D13" s="20" t="s">
        <v>21</v>
      </c>
      <c r="E13" s="11">
        <v>108514.8</v>
      </c>
      <c r="F13" s="11">
        <f>860562.8-7900</f>
        <v>852662.8</v>
      </c>
      <c r="G13" s="11">
        <v>131004.8</v>
      </c>
      <c r="H13" s="11">
        <v>83404.6</v>
      </c>
      <c r="I13" s="15">
        <f t="shared" si="0"/>
        <v>-47600.2</v>
      </c>
      <c r="J13" s="15">
        <f>H13/G13*100</f>
        <v>63.66530081340531</v>
      </c>
      <c r="K13" s="15">
        <f>H13/F13*100</f>
        <v>9.781662809729708</v>
      </c>
      <c r="M13" s="15">
        <f t="shared" si="1"/>
        <v>-25110.199999999997</v>
      </c>
      <c r="N13" s="64">
        <f t="shared" si="2"/>
        <v>76.86011493363118</v>
      </c>
    </row>
    <row r="14" spans="1:14" ht="47.25" hidden="1">
      <c r="A14" s="104"/>
      <c r="B14" s="99"/>
      <c r="C14" s="19" t="s">
        <v>62</v>
      </c>
      <c r="D14" s="20" t="s">
        <v>63</v>
      </c>
      <c r="E14" s="11"/>
      <c r="F14" s="11">
        <f>1709.2-1709.2</f>
        <v>0</v>
      </c>
      <c r="G14" s="11"/>
      <c r="H14" s="11"/>
      <c r="I14" s="15">
        <f t="shared" si="0"/>
        <v>0</v>
      </c>
      <c r="J14" s="15" t="e">
        <f>H14/G14*100</f>
        <v>#DIV/0!</v>
      </c>
      <c r="K14" s="15" t="e">
        <f>H14/F14*100</f>
        <v>#DIV/0!</v>
      </c>
      <c r="M14" s="15">
        <f t="shared" si="1"/>
        <v>0</v>
      </c>
      <c r="N14" s="64" t="e">
        <f t="shared" si="2"/>
        <v>#DIV/0!</v>
      </c>
    </row>
    <row r="15" spans="1:14" ht="15.75">
      <c r="A15" s="104"/>
      <c r="B15" s="99"/>
      <c r="C15" s="16" t="s">
        <v>22</v>
      </c>
      <c r="D15" s="18" t="s">
        <v>23</v>
      </c>
      <c r="E15" s="11">
        <f>SUM(E16:E17)</f>
        <v>0.3</v>
      </c>
      <c r="F15" s="11">
        <f>SUM(F16:F17)</f>
        <v>0</v>
      </c>
      <c r="G15" s="11">
        <f>SUM(G16:G17)</f>
        <v>0</v>
      </c>
      <c r="H15" s="11">
        <f>SUM(H16:H17)</f>
        <v>6.8</v>
      </c>
      <c r="I15" s="15">
        <f t="shared" si="0"/>
        <v>6.8</v>
      </c>
      <c r="J15" s="15"/>
      <c r="K15" s="15"/>
      <c r="M15" s="15">
        <f t="shared" si="1"/>
        <v>6.5</v>
      </c>
      <c r="N15" s="64">
        <f t="shared" si="2"/>
        <v>2266.666666666667</v>
      </c>
    </row>
    <row r="16" spans="1:14" ht="63" hidden="1">
      <c r="A16" s="104"/>
      <c r="B16" s="99"/>
      <c r="C16" s="19" t="s">
        <v>197</v>
      </c>
      <c r="D16" s="68" t="s">
        <v>24</v>
      </c>
      <c r="E16" s="11"/>
      <c r="F16" s="11"/>
      <c r="G16" s="11"/>
      <c r="H16" s="11"/>
      <c r="I16" s="15">
        <f t="shared" si="0"/>
        <v>0</v>
      </c>
      <c r="J16" s="15"/>
      <c r="K16" s="15"/>
      <c r="M16" s="15">
        <f t="shared" si="1"/>
        <v>0</v>
      </c>
      <c r="N16" s="64" t="e">
        <f t="shared" si="2"/>
        <v>#DIV/0!</v>
      </c>
    </row>
    <row r="17" spans="1:14" ht="47.25" hidden="1">
      <c r="A17" s="104"/>
      <c r="B17" s="99"/>
      <c r="C17" s="19" t="s">
        <v>25</v>
      </c>
      <c r="D17" s="20" t="s">
        <v>26</v>
      </c>
      <c r="E17" s="11">
        <v>0.3</v>
      </c>
      <c r="F17" s="11"/>
      <c r="G17" s="11"/>
      <c r="H17" s="11">
        <v>6.8</v>
      </c>
      <c r="I17" s="15">
        <f t="shared" si="0"/>
        <v>6.8</v>
      </c>
      <c r="J17" s="15"/>
      <c r="K17" s="15"/>
      <c r="M17" s="15">
        <f t="shared" si="1"/>
        <v>6.5</v>
      </c>
      <c r="N17" s="64">
        <f t="shared" si="2"/>
        <v>2266.666666666667</v>
      </c>
    </row>
    <row r="18" spans="1:14" ht="15.75">
      <c r="A18" s="104"/>
      <c r="B18" s="99"/>
      <c r="C18" s="16" t="s">
        <v>27</v>
      </c>
      <c r="D18" s="18" t="s">
        <v>28</v>
      </c>
      <c r="E18" s="11">
        <v>181.6</v>
      </c>
      <c r="F18" s="11"/>
      <c r="G18" s="11"/>
      <c r="H18" s="11">
        <v>89.7</v>
      </c>
      <c r="I18" s="15">
        <f t="shared" si="0"/>
        <v>89.7</v>
      </c>
      <c r="J18" s="15"/>
      <c r="K18" s="15"/>
      <c r="M18" s="15">
        <f t="shared" si="1"/>
        <v>-91.89999999999999</v>
      </c>
      <c r="N18" s="64">
        <f t="shared" si="2"/>
        <v>49.39427312775331</v>
      </c>
    </row>
    <row r="19" spans="1:14" ht="15.75">
      <c r="A19" s="104"/>
      <c r="B19" s="99"/>
      <c r="C19" s="16" t="s">
        <v>29</v>
      </c>
      <c r="D19" s="18" t="s">
        <v>30</v>
      </c>
      <c r="E19" s="11">
        <v>279.2</v>
      </c>
      <c r="F19" s="11"/>
      <c r="G19" s="11"/>
      <c r="H19" s="11">
        <v>322.3</v>
      </c>
      <c r="I19" s="15">
        <f t="shared" si="0"/>
        <v>322.3</v>
      </c>
      <c r="J19" s="15"/>
      <c r="K19" s="15"/>
      <c r="M19" s="15">
        <f t="shared" si="1"/>
        <v>43.10000000000002</v>
      </c>
      <c r="N19" s="64">
        <f t="shared" si="2"/>
        <v>115.43696275071633</v>
      </c>
    </row>
    <row r="20" spans="1:14" ht="15.75" hidden="1">
      <c r="A20" s="104"/>
      <c r="B20" s="99"/>
      <c r="C20" s="16" t="s">
        <v>217</v>
      </c>
      <c r="D20" s="18" t="s">
        <v>46</v>
      </c>
      <c r="E20" s="11"/>
      <c r="F20" s="11"/>
      <c r="G20" s="11"/>
      <c r="H20" s="11"/>
      <c r="I20" s="15">
        <f t="shared" si="0"/>
        <v>0</v>
      </c>
      <c r="J20" s="15" t="e">
        <f>H20/G20*100</f>
        <v>#DIV/0!</v>
      </c>
      <c r="K20" s="15" t="e">
        <f aca="true" t="shared" si="3" ref="K20:K28">H20/F20*100</f>
        <v>#DIV/0!</v>
      </c>
      <c r="M20" s="15">
        <f t="shared" si="1"/>
        <v>0</v>
      </c>
      <c r="N20" s="64" t="e">
        <f t="shared" si="2"/>
        <v>#DIV/0!</v>
      </c>
    </row>
    <row r="21" spans="1:14" ht="15.75">
      <c r="A21" s="104"/>
      <c r="B21" s="99"/>
      <c r="C21" s="16" t="s">
        <v>49</v>
      </c>
      <c r="D21" s="18" t="s">
        <v>86</v>
      </c>
      <c r="E21" s="11"/>
      <c r="F21" s="11">
        <v>17973.8</v>
      </c>
      <c r="G21" s="11">
        <v>17973.8</v>
      </c>
      <c r="H21" s="11">
        <v>17973.8</v>
      </c>
      <c r="I21" s="15">
        <f t="shared" si="0"/>
        <v>0</v>
      </c>
      <c r="J21" s="15">
        <f>H21/G21*100</f>
        <v>100</v>
      </c>
      <c r="K21" s="15">
        <f t="shared" si="3"/>
        <v>100</v>
      </c>
      <c r="M21" s="15">
        <f t="shared" si="1"/>
        <v>17973.8</v>
      </c>
      <c r="N21" s="64"/>
    </row>
    <row r="22" spans="1:14" ht="15.75">
      <c r="A22" s="104"/>
      <c r="B22" s="99"/>
      <c r="C22" s="16" t="s">
        <v>50</v>
      </c>
      <c r="D22" s="18" t="s">
        <v>51</v>
      </c>
      <c r="E22" s="11"/>
      <c r="F22" s="11">
        <v>77.9</v>
      </c>
      <c r="G22" s="11"/>
      <c r="H22" s="11"/>
      <c r="I22" s="15">
        <f t="shared" si="0"/>
        <v>0</v>
      </c>
      <c r="J22" s="15"/>
      <c r="K22" s="15">
        <f t="shared" si="3"/>
        <v>0</v>
      </c>
      <c r="M22" s="15">
        <f t="shared" si="1"/>
        <v>0</v>
      </c>
      <c r="N22" s="64"/>
    </row>
    <row r="23" spans="1:14" s="26" customFormat="1" ht="15.75">
      <c r="A23" s="104"/>
      <c r="B23" s="99"/>
      <c r="C23" s="23"/>
      <c r="D23" s="24" t="s">
        <v>31</v>
      </c>
      <c r="E23" s="25">
        <f>SUM(E6:E15,E18:E22)</f>
        <v>348991.5</v>
      </c>
      <c r="F23" s="25">
        <f>SUM(F6:F15,F18:F22)</f>
        <v>1226467.0999999999</v>
      </c>
      <c r="G23" s="25">
        <f>SUM(G6:G15,G18:G22)</f>
        <v>322203.89999999997</v>
      </c>
      <c r="H23" s="25">
        <f>SUM(H6:H15,H18:H22)</f>
        <v>284876.9</v>
      </c>
      <c r="I23" s="59">
        <f t="shared" si="0"/>
        <v>-37326.99999999994</v>
      </c>
      <c r="J23" s="59">
        <f aca="true" t="shared" si="4" ref="J23:J28">H23/G23*100</f>
        <v>88.41509987930006</v>
      </c>
      <c r="K23" s="59">
        <f t="shared" si="3"/>
        <v>23.227439203220378</v>
      </c>
      <c r="M23" s="59">
        <f t="shared" si="1"/>
        <v>-64114.59999999998</v>
      </c>
      <c r="N23" s="66">
        <f aca="true" t="shared" si="5" ref="N23:N48">H23/E23*100</f>
        <v>81.62860700045704</v>
      </c>
    </row>
    <row r="24" spans="1:14" ht="15.75">
      <c r="A24" s="104"/>
      <c r="B24" s="99"/>
      <c r="C24" s="16" t="s">
        <v>32</v>
      </c>
      <c r="D24" s="27" t="s">
        <v>33</v>
      </c>
      <c r="E24" s="11">
        <v>1248577.3</v>
      </c>
      <c r="F24" s="11">
        <v>2667978.6</v>
      </c>
      <c r="G24" s="11">
        <v>1232491.1</v>
      </c>
      <c r="H24" s="11">
        <v>1170553.5</v>
      </c>
      <c r="I24" s="15">
        <f t="shared" si="0"/>
        <v>-61937.60000000009</v>
      </c>
      <c r="J24" s="15">
        <f t="shared" si="4"/>
        <v>94.97460062794774</v>
      </c>
      <c r="K24" s="15">
        <f t="shared" si="3"/>
        <v>43.874171254597016</v>
      </c>
      <c r="M24" s="15">
        <f t="shared" si="1"/>
        <v>-78023.80000000005</v>
      </c>
      <c r="N24" s="64">
        <f t="shared" si="5"/>
        <v>93.75098361951638</v>
      </c>
    </row>
    <row r="25" spans="1:14" s="26" customFormat="1" ht="15.75">
      <c r="A25" s="104"/>
      <c r="B25" s="99"/>
      <c r="C25" s="23"/>
      <c r="D25" s="24" t="s">
        <v>34</v>
      </c>
      <c r="E25" s="25">
        <f>SUM(E24)</f>
        <v>1248577.3</v>
      </c>
      <c r="F25" s="25">
        <f>SUM(F24)</f>
        <v>2667978.6</v>
      </c>
      <c r="G25" s="25">
        <f>SUM(G24)</f>
        <v>1232491.1</v>
      </c>
      <c r="H25" s="25">
        <f>SUM(H24)</f>
        <v>1170553.5</v>
      </c>
      <c r="I25" s="59">
        <f t="shared" si="0"/>
        <v>-61937.60000000009</v>
      </c>
      <c r="J25" s="59">
        <f t="shared" si="4"/>
        <v>94.97460062794774</v>
      </c>
      <c r="K25" s="59">
        <f t="shared" si="3"/>
        <v>43.874171254597016</v>
      </c>
      <c r="M25" s="59">
        <f t="shared" si="1"/>
        <v>-78023.80000000005</v>
      </c>
      <c r="N25" s="66">
        <f t="shared" si="5"/>
        <v>93.75098361951638</v>
      </c>
    </row>
    <row r="26" spans="1:14" s="26" customFormat="1" ht="34.5" customHeight="1">
      <c r="A26" s="104"/>
      <c r="B26" s="99"/>
      <c r="C26" s="23"/>
      <c r="D26" s="24" t="s">
        <v>211</v>
      </c>
      <c r="E26" s="25">
        <f>E27-E20</f>
        <v>1597568.8</v>
      </c>
      <c r="F26" s="25">
        <f>F27-F20</f>
        <v>3894445.7</v>
      </c>
      <c r="G26" s="25">
        <f>G27-G20</f>
        <v>1554695</v>
      </c>
      <c r="H26" s="25">
        <f>H27-H20</f>
        <v>1455430.4</v>
      </c>
      <c r="I26" s="59">
        <f t="shared" si="0"/>
        <v>-99264.6000000001</v>
      </c>
      <c r="J26" s="59">
        <f t="shared" si="4"/>
        <v>93.61517210771244</v>
      </c>
      <c r="K26" s="59">
        <f t="shared" si="3"/>
        <v>37.371952573379055</v>
      </c>
      <c r="M26" s="59">
        <f t="shared" si="1"/>
        <v>-142138.40000000014</v>
      </c>
      <c r="N26" s="66">
        <f t="shared" si="5"/>
        <v>91.10283075132664</v>
      </c>
    </row>
    <row r="27" spans="1:14" s="26" customFormat="1" ht="31.5">
      <c r="A27" s="105"/>
      <c r="B27" s="100"/>
      <c r="C27" s="23"/>
      <c r="D27" s="24" t="s">
        <v>212</v>
      </c>
      <c r="E27" s="25">
        <f>E23+E25</f>
        <v>1597568.8</v>
      </c>
      <c r="F27" s="25">
        <f>F23+F25</f>
        <v>3894445.7</v>
      </c>
      <c r="G27" s="25">
        <f>G23+G25</f>
        <v>1554695</v>
      </c>
      <c r="H27" s="25">
        <f>H23+H25</f>
        <v>1455430.4</v>
      </c>
      <c r="I27" s="59">
        <f t="shared" si="0"/>
        <v>-99264.6000000001</v>
      </c>
      <c r="J27" s="59">
        <f t="shared" si="4"/>
        <v>93.61517210771244</v>
      </c>
      <c r="K27" s="59">
        <f t="shared" si="3"/>
        <v>37.371952573379055</v>
      </c>
      <c r="M27" s="59">
        <f t="shared" si="1"/>
        <v>-142138.40000000014</v>
      </c>
      <c r="N27" s="66">
        <f t="shared" si="5"/>
        <v>91.10283075132664</v>
      </c>
    </row>
    <row r="28" spans="1:14" ht="31.5">
      <c r="A28" s="103" t="s">
        <v>36</v>
      </c>
      <c r="B28" s="98" t="s">
        <v>37</v>
      </c>
      <c r="C28" s="16" t="s">
        <v>16</v>
      </c>
      <c r="D28" s="21" t="s">
        <v>17</v>
      </c>
      <c r="E28" s="11">
        <v>693.5</v>
      </c>
      <c r="F28" s="11">
        <v>1800</v>
      </c>
      <c r="G28" s="11">
        <v>500</v>
      </c>
      <c r="H28" s="11">
        <v>2597.1</v>
      </c>
      <c r="I28" s="15">
        <f t="shared" si="0"/>
        <v>2097.1</v>
      </c>
      <c r="J28" s="15">
        <f t="shared" si="4"/>
        <v>519.42</v>
      </c>
      <c r="K28" s="15">
        <f t="shared" si="3"/>
        <v>144.28333333333333</v>
      </c>
      <c r="M28" s="15">
        <f t="shared" si="1"/>
        <v>1903.6</v>
      </c>
      <c r="N28" s="64">
        <f t="shared" si="5"/>
        <v>374.49170872386446</v>
      </c>
    </row>
    <row r="29" spans="1:14" ht="15.75">
      <c r="A29" s="104"/>
      <c r="B29" s="99"/>
      <c r="C29" s="16" t="s">
        <v>22</v>
      </c>
      <c r="D29" s="18" t="s">
        <v>23</v>
      </c>
      <c r="E29" s="11">
        <f>SUM(E30:E31)</f>
        <v>170.6</v>
      </c>
      <c r="F29" s="11">
        <f>SUM(F30:F31)</f>
        <v>0</v>
      </c>
      <c r="G29" s="11">
        <f>SUM(G30:G31)</f>
        <v>0</v>
      </c>
      <c r="H29" s="11">
        <f>SUM(H30:H31)</f>
        <v>20.3</v>
      </c>
      <c r="I29" s="15">
        <f t="shared" si="0"/>
        <v>20.3</v>
      </c>
      <c r="J29" s="15"/>
      <c r="K29" s="15"/>
      <c r="M29" s="15">
        <f t="shared" si="1"/>
        <v>-150.29999999999998</v>
      </c>
      <c r="N29" s="64">
        <f t="shared" si="5"/>
        <v>11.899179366940212</v>
      </c>
    </row>
    <row r="30" spans="1:14" ht="31.5" customHeight="1" hidden="1">
      <c r="A30" s="104"/>
      <c r="B30" s="99"/>
      <c r="C30" s="19" t="s">
        <v>40</v>
      </c>
      <c r="D30" s="20" t="s">
        <v>41</v>
      </c>
      <c r="E30" s="11">
        <v>170.6</v>
      </c>
      <c r="F30" s="11"/>
      <c r="G30" s="11"/>
      <c r="H30" s="11">
        <v>20.3</v>
      </c>
      <c r="I30" s="15">
        <f t="shared" si="0"/>
        <v>20.3</v>
      </c>
      <c r="J30" s="15"/>
      <c r="K30" s="15"/>
      <c r="M30" s="15">
        <f t="shared" si="1"/>
        <v>-150.29999999999998</v>
      </c>
      <c r="N30" s="64">
        <f t="shared" si="5"/>
        <v>11.899179366940212</v>
      </c>
    </row>
    <row r="31" spans="1:14" ht="47.25" customHeight="1" hidden="1">
      <c r="A31" s="104"/>
      <c r="B31" s="99"/>
      <c r="C31" s="19" t="s">
        <v>42</v>
      </c>
      <c r="D31" s="68" t="s">
        <v>43</v>
      </c>
      <c r="E31" s="11"/>
      <c r="F31" s="11">
        <f>1800-1800</f>
        <v>0</v>
      </c>
      <c r="G31" s="11"/>
      <c r="H31" s="11"/>
      <c r="I31" s="15">
        <f t="shared" si="0"/>
        <v>0</v>
      </c>
      <c r="J31" s="15"/>
      <c r="K31" s="15"/>
      <c r="M31" s="15">
        <f t="shared" si="1"/>
        <v>0</v>
      </c>
      <c r="N31" s="64" t="e">
        <f t="shared" si="5"/>
        <v>#DIV/0!</v>
      </c>
    </row>
    <row r="32" spans="1:14" ht="15.75">
      <c r="A32" s="104"/>
      <c r="B32" s="99"/>
      <c r="C32" s="16" t="s">
        <v>27</v>
      </c>
      <c r="D32" s="18" t="s">
        <v>28</v>
      </c>
      <c r="E32" s="11">
        <v>2809.5</v>
      </c>
      <c r="F32" s="11"/>
      <c r="G32" s="11"/>
      <c r="H32" s="11">
        <v>15492.7</v>
      </c>
      <c r="I32" s="15">
        <f t="shared" si="0"/>
        <v>15492.7</v>
      </c>
      <c r="J32" s="15"/>
      <c r="K32" s="15"/>
      <c r="M32" s="15">
        <f t="shared" si="1"/>
        <v>12683.2</v>
      </c>
      <c r="N32" s="64">
        <f t="shared" si="5"/>
        <v>551.4397579640506</v>
      </c>
    </row>
    <row r="33" spans="1:14" ht="15.75" customHeight="1" hidden="1">
      <c r="A33" s="104"/>
      <c r="B33" s="99"/>
      <c r="C33" s="16" t="s">
        <v>29</v>
      </c>
      <c r="D33" s="18" t="s">
        <v>30</v>
      </c>
      <c r="E33" s="11"/>
      <c r="F33" s="11"/>
      <c r="G33" s="11"/>
      <c r="H33" s="11"/>
      <c r="I33" s="15">
        <f t="shared" si="0"/>
        <v>0</v>
      </c>
      <c r="J33" s="15" t="e">
        <f aca="true" t="shared" si="6" ref="J33:J41">H33/G33*100</f>
        <v>#DIV/0!</v>
      </c>
      <c r="K33" s="15" t="e">
        <f aca="true" t="shared" si="7" ref="K33:K41">H33/F33*100</f>
        <v>#DIV/0!</v>
      </c>
      <c r="M33" s="15">
        <f t="shared" si="1"/>
        <v>0</v>
      </c>
      <c r="N33" s="64" t="e">
        <f t="shared" si="5"/>
        <v>#DIV/0!</v>
      </c>
    </row>
    <row r="34" spans="1:14" ht="31.5" customHeight="1" hidden="1">
      <c r="A34" s="104"/>
      <c r="B34" s="99"/>
      <c r="C34" s="16" t="s">
        <v>44</v>
      </c>
      <c r="D34" s="18" t="s">
        <v>45</v>
      </c>
      <c r="E34" s="11"/>
      <c r="F34" s="11"/>
      <c r="G34" s="11"/>
      <c r="H34" s="11"/>
      <c r="I34" s="15">
        <f t="shared" si="0"/>
        <v>0</v>
      </c>
      <c r="J34" s="15" t="e">
        <f t="shared" si="6"/>
        <v>#DIV/0!</v>
      </c>
      <c r="K34" s="15" t="e">
        <f t="shared" si="7"/>
        <v>#DIV/0!</v>
      </c>
      <c r="M34" s="15">
        <f t="shared" si="1"/>
        <v>0</v>
      </c>
      <c r="N34" s="64" t="e">
        <f t="shared" si="5"/>
        <v>#DIV/0!</v>
      </c>
    </row>
    <row r="35" spans="1:14" ht="15.75" customHeight="1" hidden="1">
      <c r="A35" s="104"/>
      <c r="B35" s="99"/>
      <c r="C35" s="16" t="s">
        <v>217</v>
      </c>
      <c r="D35" s="18" t="s">
        <v>46</v>
      </c>
      <c r="E35" s="11"/>
      <c r="F35" s="11"/>
      <c r="G35" s="11"/>
      <c r="H35" s="11"/>
      <c r="I35" s="15">
        <f t="shared" si="0"/>
        <v>0</v>
      </c>
      <c r="J35" s="15" t="e">
        <f t="shared" si="6"/>
        <v>#DIV/0!</v>
      </c>
      <c r="K35" s="15" t="e">
        <f t="shared" si="7"/>
        <v>#DIV/0!</v>
      </c>
      <c r="M35" s="15">
        <f t="shared" si="1"/>
        <v>0</v>
      </c>
      <c r="N35" s="64" t="e">
        <f t="shared" si="5"/>
        <v>#DIV/0!</v>
      </c>
    </row>
    <row r="36" spans="1:14" ht="31.5" hidden="1">
      <c r="A36" s="104"/>
      <c r="B36" s="99"/>
      <c r="C36" s="16" t="s">
        <v>47</v>
      </c>
      <c r="D36" s="18" t="s">
        <v>48</v>
      </c>
      <c r="E36" s="11"/>
      <c r="F36" s="11"/>
      <c r="G36" s="11"/>
      <c r="H36" s="11"/>
      <c r="I36" s="15">
        <f t="shared" si="0"/>
        <v>0</v>
      </c>
      <c r="J36" s="15" t="e">
        <f t="shared" si="6"/>
        <v>#DIV/0!</v>
      </c>
      <c r="K36" s="15" t="e">
        <f t="shared" si="7"/>
        <v>#DIV/0!</v>
      </c>
      <c r="M36" s="15">
        <f t="shared" si="1"/>
        <v>0</v>
      </c>
      <c r="N36" s="64" t="e">
        <f t="shared" si="5"/>
        <v>#DIV/0!</v>
      </c>
    </row>
    <row r="37" spans="1:14" ht="15.75" customHeight="1" hidden="1">
      <c r="A37" s="104"/>
      <c r="B37" s="99"/>
      <c r="C37" s="16" t="s">
        <v>49</v>
      </c>
      <c r="D37" s="18" t="s">
        <v>200</v>
      </c>
      <c r="E37" s="11"/>
      <c r="F37" s="11"/>
      <c r="G37" s="11"/>
      <c r="H37" s="11"/>
      <c r="I37" s="15">
        <f t="shared" si="0"/>
        <v>0</v>
      </c>
      <c r="J37" s="15" t="e">
        <f t="shared" si="6"/>
        <v>#DIV/0!</v>
      </c>
      <c r="K37" s="15" t="e">
        <f t="shared" si="7"/>
        <v>#DIV/0!</v>
      </c>
      <c r="M37" s="15">
        <f t="shared" si="1"/>
        <v>0</v>
      </c>
      <c r="N37" s="64" t="e">
        <f t="shared" si="5"/>
        <v>#DIV/0!</v>
      </c>
    </row>
    <row r="38" spans="1:14" ht="15.75" customHeight="1" hidden="1">
      <c r="A38" s="104"/>
      <c r="B38" s="99"/>
      <c r="C38" s="16" t="s">
        <v>50</v>
      </c>
      <c r="D38" s="18" t="s">
        <v>51</v>
      </c>
      <c r="E38" s="11"/>
      <c r="F38" s="11"/>
      <c r="G38" s="11"/>
      <c r="H38" s="11"/>
      <c r="I38" s="15">
        <f t="shared" si="0"/>
        <v>0</v>
      </c>
      <c r="J38" s="15" t="e">
        <f t="shared" si="6"/>
        <v>#DIV/0!</v>
      </c>
      <c r="K38" s="15" t="e">
        <f t="shared" si="7"/>
        <v>#DIV/0!</v>
      </c>
      <c r="M38" s="15">
        <f t="shared" si="1"/>
        <v>0</v>
      </c>
      <c r="N38" s="64" t="e">
        <f t="shared" si="5"/>
        <v>#DIV/0!</v>
      </c>
    </row>
    <row r="39" spans="1:14" ht="15.75" customHeight="1" hidden="1">
      <c r="A39" s="104"/>
      <c r="B39" s="99"/>
      <c r="C39" s="16" t="s">
        <v>52</v>
      </c>
      <c r="D39" s="20" t="s">
        <v>53</v>
      </c>
      <c r="E39" s="11"/>
      <c r="F39" s="11"/>
      <c r="G39" s="11"/>
      <c r="H39" s="11"/>
      <c r="I39" s="15">
        <f t="shared" si="0"/>
        <v>0</v>
      </c>
      <c r="J39" s="15" t="e">
        <f t="shared" si="6"/>
        <v>#DIV/0!</v>
      </c>
      <c r="K39" s="15" t="e">
        <f t="shared" si="7"/>
        <v>#DIV/0!</v>
      </c>
      <c r="M39" s="15">
        <f t="shared" si="1"/>
        <v>0</v>
      </c>
      <c r="N39" s="64" t="e">
        <f t="shared" si="5"/>
        <v>#DIV/0!</v>
      </c>
    </row>
    <row r="40" spans="1:14" ht="15.75" customHeight="1">
      <c r="A40" s="104"/>
      <c r="B40" s="99"/>
      <c r="C40" s="16"/>
      <c r="D40" s="24" t="s">
        <v>31</v>
      </c>
      <c r="E40" s="25">
        <f>SUM(E28:E29,E32:E39)</f>
        <v>3673.6</v>
      </c>
      <c r="F40" s="25">
        <f>SUM(F28:F29,F32:F39)</f>
        <v>1800</v>
      </c>
      <c r="G40" s="25">
        <f>SUM(G28:G29,G32:G39)</f>
        <v>500</v>
      </c>
      <c r="H40" s="25">
        <f>SUM(H28:H29,H32:H39)</f>
        <v>18110.100000000002</v>
      </c>
      <c r="I40" s="59">
        <f t="shared" si="0"/>
        <v>17610.100000000002</v>
      </c>
      <c r="J40" s="59">
        <f t="shared" si="6"/>
        <v>3622.0200000000004</v>
      </c>
      <c r="K40" s="59">
        <f t="shared" si="7"/>
        <v>1006.1166666666669</v>
      </c>
      <c r="L40" s="26"/>
      <c r="M40" s="59">
        <f t="shared" si="1"/>
        <v>14436.500000000002</v>
      </c>
      <c r="N40" s="66">
        <f t="shared" si="5"/>
        <v>492.9796385017422</v>
      </c>
    </row>
    <row r="41" spans="1:14" ht="120" customHeight="1">
      <c r="A41" s="104"/>
      <c r="B41" s="99"/>
      <c r="C41" s="29" t="s">
        <v>203</v>
      </c>
      <c r="D41" s="30" t="s">
        <v>228</v>
      </c>
      <c r="E41" s="11">
        <v>243.8</v>
      </c>
      <c r="F41" s="11">
        <f>220+265</f>
        <v>485</v>
      </c>
      <c r="G41" s="11">
        <v>199.1</v>
      </c>
      <c r="H41" s="11">
        <v>371.6</v>
      </c>
      <c r="I41" s="15">
        <f t="shared" si="0"/>
        <v>172.50000000000003</v>
      </c>
      <c r="J41" s="15">
        <f t="shared" si="6"/>
        <v>186.63987945755903</v>
      </c>
      <c r="K41" s="15">
        <f t="shared" si="7"/>
        <v>76.61855670103094</v>
      </c>
      <c r="M41" s="15">
        <f t="shared" si="1"/>
        <v>127.80000000000001</v>
      </c>
      <c r="N41" s="64">
        <f t="shared" si="5"/>
        <v>152.42001640689088</v>
      </c>
    </row>
    <row r="42" spans="1:14" ht="15.75" customHeight="1">
      <c r="A42" s="104"/>
      <c r="B42" s="99"/>
      <c r="C42" s="16" t="s">
        <v>166</v>
      </c>
      <c r="D42" s="27" t="s">
        <v>167</v>
      </c>
      <c r="E42" s="34">
        <v>160.5</v>
      </c>
      <c r="F42" s="37"/>
      <c r="G42" s="37"/>
      <c r="H42" s="34">
        <v>128.8</v>
      </c>
      <c r="I42" s="15">
        <f t="shared" si="0"/>
        <v>128.8</v>
      </c>
      <c r="J42" s="15"/>
      <c r="K42" s="15"/>
      <c r="M42" s="15">
        <f t="shared" si="1"/>
        <v>-31.69999999999999</v>
      </c>
      <c r="N42" s="64">
        <f t="shared" si="5"/>
        <v>80.24922118380063</v>
      </c>
    </row>
    <row r="43" spans="1:14" ht="15.75" customHeight="1" hidden="1">
      <c r="A43" s="104"/>
      <c r="B43" s="99"/>
      <c r="C43" s="16" t="s">
        <v>22</v>
      </c>
      <c r="D43" s="18" t="s">
        <v>23</v>
      </c>
      <c r="E43" s="11">
        <f>SUM(E44:E44)</f>
        <v>0</v>
      </c>
      <c r="F43" s="11">
        <f>SUM(F44:F44)</f>
        <v>0</v>
      </c>
      <c r="G43" s="11">
        <f>SUM(G44:G44)</f>
        <v>0</v>
      </c>
      <c r="H43" s="11">
        <f>SUM(H44:H44)</f>
        <v>0</v>
      </c>
      <c r="I43" s="15">
        <f t="shared" si="0"/>
        <v>0</v>
      </c>
      <c r="J43" s="15" t="e">
        <f aca="true" t="shared" si="8" ref="J43:J49">H43/G43*100</f>
        <v>#DIV/0!</v>
      </c>
      <c r="K43" s="15" t="e">
        <f aca="true" t="shared" si="9" ref="K43:K49">H43/F43*100</f>
        <v>#DIV/0!</v>
      </c>
      <c r="M43" s="15">
        <f t="shared" si="1"/>
        <v>0</v>
      </c>
      <c r="N43" s="64" t="e">
        <f t="shared" si="5"/>
        <v>#DIV/0!</v>
      </c>
    </row>
    <row r="44" spans="1:14" ht="15.75" customHeight="1" hidden="1">
      <c r="A44" s="104"/>
      <c r="B44" s="99"/>
      <c r="C44" s="16" t="s">
        <v>176</v>
      </c>
      <c r="D44" s="68" t="s">
        <v>177</v>
      </c>
      <c r="E44" s="11"/>
      <c r="F44" s="11"/>
      <c r="G44" s="11"/>
      <c r="H44" s="11"/>
      <c r="I44" s="15">
        <f t="shared" si="0"/>
        <v>0</v>
      </c>
      <c r="J44" s="15" t="e">
        <f t="shared" si="8"/>
        <v>#DIV/0!</v>
      </c>
      <c r="K44" s="15" t="e">
        <f t="shared" si="9"/>
        <v>#DIV/0!</v>
      </c>
      <c r="M44" s="15">
        <f t="shared" si="1"/>
        <v>0</v>
      </c>
      <c r="N44" s="64" t="e">
        <f t="shared" si="5"/>
        <v>#DIV/0!</v>
      </c>
    </row>
    <row r="45" spans="1:14" ht="15.75" customHeight="1" hidden="1">
      <c r="A45" s="104"/>
      <c r="B45" s="99"/>
      <c r="C45" s="16" t="s">
        <v>49</v>
      </c>
      <c r="D45" s="18" t="s">
        <v>86</v>
      </c>
      <c r="E45" s="11"/>
      <c r="F45" s="11"/>
      <c r="G45" s="11"/>
      <c r="H45" s="11"/>
      <c r="I45" s="15">
        <f t="shared" si="0"/>
        <v>0</v>
      </c>
      <c r="J45" s="15" t="e">
        <f t="shared" si="8"/>
        <v>#DIV/0!</v>
      </c>
      <c r="K45" s="15" t="e">
        <f t="shared" si="9"/>
        <v>#DIV/0!</v>
      </c>
      <c r="M45" s="15">
        <f t="shared" si="1"/>
        <v>0</v>
      </c>
      <c r="N45" s="64" t="e">
        <f t="shared" si="5"/>
        <v>#DIV/0!</v>
      </c>
    </row>
    <row r="46" spans="1:14" s="26" customFormat="1" ht="15.75">
      <c r="A46" s="104"/>
      <c r="B46" s="99"/>
      <c r="C46" s="28"/>
      <c r="D46" s="24" t="s">
        <v>34</v>
      </c>
      <c r="E46" s="37">
        <f>SUM(E41:E43,E45)</f>
        <v>404.3</v>
      </c>
      <c r="F46" s="37">
        <f>SUM(F41:F43,F45)</f>
        <v>485</v>
      </c>
      <c r="G46" s="37">
        <f>SUM(G41:G43,G45)</f>
        <v>199.1</v>
      </c>
      <c r="H46" s="37">
        <f>SUM(H41:H43,H45)</f>
        <v>500.40000000000003</v>
      </c>
      <c r="I46" s="59">
        <f t="shared" si="0"/>
        <v>301.30000000000007</v>
      </c>
      <c r="J46" s="59">
        <f t="shared" si="8"/>
        <v>251.33098945253644</v>
      </c>
      <c r="K46" s="59">
        <f t="shared" si="9"/>
        <v>103.17525773195877</v>
      </c>
      <c r="M46" s="59">
        <f t="shared" si="1"/>
        <v>96.10000000000002</v>
      </c>
      <c r="N46" s="66">
        <f t="shared" si="5"/>
        <v>123.76947811031414</v>
      </c>
    </row>
    <row r="47" spans="1:14" s="26" customFormat="1" ht="15.75">
      <c r="A47" s="105"/>
      <c r="B47" s="100"/>
      <c r="C47" s="28"/>
      <c r="D47" s="24" t="s">
        <v>35</v>
      </c>
      <c r="E47" s="25">
        <f>E40+E46</f>
        <v>4077.9</v>
      </c>
      <c r="F47" s="25">
        <f>F40+F46</f>
        <v>2285</v>
      </c>
      <c r="G47" s="25">
        <f>G40+G46</f>
        <v>699.1</v>
      </c>
      <c r="H47" s="25">
        <f>H40+H46</f>
        <v>18610.500000000004</v>
      </c>
      <c r="I47" s="59">
        <f t="shared" si="0"/>
        <v>17911.400000000005</v>
      </c>
      <c r="J47" s="59">
        <f t="shared" si="8"/>
        <v>2662.0655128021745</v>
      </c>
      <c r="K47" s="59">
        <f t="shared" si="9"/>
        <v>814.4638949671775</v>
      </c>
      <c r="M47" s="59">
        <f t="shared" si="1"/>
        <v>14532.600000000004</v>
      </c>
      <c r="N47" s="66">
        <f t="shared" si="5"/>
        <v>456.37460457588475</v>
      </c>
    </row>
    <row r="48" spans="1:14" ht="63" hidden="1">
      <c r="A48" s="103" t="s">
        <v>58</v>
      </c>
      <c r="B48" s="98" t="s">
        <v>59</v>
      </c>
      <c r="C48" s="19" t="s">
        <v>60</v>
      </c>
      <c r="D48" s="33" t="s">
        <v>61</v>
      </c>
      <c r="E48" s="34"/>
      <c r="F48" s="11"/>
      <c r="G48" s="34"/>
      <c r="H48" s="34"/>
      <c r="I48" s="15">
        <f t="shared" si="0"/>
        <v>0</v>
      </c>
      <c r="J48" s="15" t="e">
        <f t="shared" si="8"/>
        <v>#DIV/0!</v>
      </c>
      <c r="K48" s="15" t="e">
        <f t="shared" si="9"/>
        <v>#DIV/0!</v>
      </c>
      <c r="M48" s="15">
        <f t="shared" si="1"/>
        <v>0</v>
      </c>
      <c r="N48" s="64" t="e">
        <f t="shared" si="5"/>
        <v>#DIV/0!</v>
      </c>
    </row>
    <row r="49" spans="1:14" ht="31.5" customHeight="1">
      <c r="A49" s="104"/>
      <c r="B49" s="99"/>
      <c r="C49" s="16" t="s">
        <v>16</v>
      </c>
      <c r="D49" s="21" t="s">
        <v>17</v>
      </c>
      <c r="E49" s="34"/>
      <c r="F49" s="34">
        <v>180</v>
      </c>
      <c r="G49" s="34">
        <v>32</v>
      </c>
      <c r="H49" s="34"/>
      <c r="I49" s="15">
        <f t="shared" si="0"/>
        <v>-32</v>
      </c>
      <c r="J49" s="15">
        <f t="shared" si="8"/>
        <v>0</v>
      </c>
      <c r="K49" s="15">
        <f t="shared" si="9"/>
        <v>0</v>
      </c>
      <c r="M49" s="15">
        <f t="shared" si="1"/>
        <v>0</v>
      </c>
      <c r="N49" s="64"/>
    </row>
    <row r="50" spans="1:14" ht="47.25">
      <c r="A50" s="104"/>
      <c r="B50" s="99"/>
      <c r="C50" s="19" t="s">
        <v>62</v>
      </c>
      <c r="D50" s="20" t="s">
        <v>63</v>
      </c>
      <c r="E50" s="34">
        <v>2724.5</v>
      </c>
      <c r="F50" s="34"/>
      <c r="G50" s="34"/>
      <c r="H50" s="34">
        <v>-0.3</v>
      </c>
      <c r="I50" s="15">
        <f t="shared" si="0"/>
        <v>-0.3</v>
      </c>
      <c r="J50" s="15"/>
      <c r="K50" s="15"/>
      <c r="M50" s="15">
        <f t="shared" si="1"/>
        <v>-2724.8</v>
      </c>
      <c r="N50" s="64">
        <f>H50/E50*100</f>
        <v>-0.011011194714626537</v>
      </c>
    </row>
    <row r="51" spans="1:14" ht="31.5" customHeight="1">
      <c r="A51" s="104"/>
      <c r="B51" s="99"/>
      <c r="C51" s="16" t="s">
        <v>22</v>
      </c>
      <c r="D51" s="18" t="s">
        <v>23</v>
      </c>
      <c r="E51" s="11">
        <f>E52</f>
        <v>33.3</v>
      </c>
      <c r="F51" s="11">
        <f>F52</f>
        <v>0</v>
      </c>
      <c r="G51" s="11">
        <f>G52</f>
        <v>0</v>
      </c>
      <c r="H51" s="11">
        <f>H52</f>
        <v>0</v>
      </c>
      <c r="I51" s="15">
        <f t="shared" si="0"/>
        <v>0</v>
      </c>
      <c r="J51" s="15"/>
      <c r="K51" s="15"/>
      <c r="M51" s="15">
        <f t="shared" si="1"/>
        <v>-33.3</v>
      </c>
      <c r="N51" s="64">
        <f>H51/E51*100</f>
        <v>0</v>
      </c>
    </row>
    <row r="52" spans="1:14" ht="31.5" customHeight="1" hidden="1">
      <c r="A52" s="104"/>
      <c r="B52" s="99"/>
      <c r="C52" s="19" t="s">
        <v>25</v>
      </c>
      <c r="D52" s="20" t="s">
        <v>26</v>
      </c>
      <c r="E52" s="11">
        <v>33.3</v>
      </c>
      <c r="F52" s="11"/>
      <c r="G52" s="11"/>
      <c r="H52" s="11"/>
      <c r="I52" s="15">
        <f t="shared" si="0"/>
        <v>0</v>
      </c>
      <c r="J52" s="15"/>
      <c r="K52" s="15"/>
      <c r="M52" s="15">
        <f t="shared" si="1"/>
        <v>-33.3</v>
      </c>
      <c r="N52" s="64">
        <f>H52/E52*100</f>
        <v>0</v>
      </c>
    </row>
    <row r="53" spans="1:14" ht="15.75" customHeight="1">
      <c r="A53" s="104"/>
      <c r="B53" s="99"/>
      <c r="C53" s="16" t="s">
        <v>27</v>
      </c>
      <c r="D53" s="18" t="s">
        <v>28</v>
      </c>
      <c r="E53" s="34"/>
      <c r="F53" s="34"/>
      <c r="G53" s="34"/>
      <c r="H53" s="34">
        <v>16.7</v>
      </c>
      <c r="I53" s="15">
        <f t="shared" si="0"/>
        <v>16.7</v>
      </c>
      <c r="J53" s="15"/>
      <c r="K53" s="15"/>
      <c r="M53" s="15">
        <f t="shared" si="1"/>
        <v>16.7</v>
      </c>
      <c r="N53" s="64"/>
    </row>
    <row r="54" spans="1:14" ht="15.75" customHeight="1">
      <c r="A54" s="104"/>
      <c r="B54" s="99"/>
      <c r="C54" s="16" t="s">
        <v>50</v>
      </c>
      <c r="D54" s="18" t="s">
        <v>51</v>
      </c>
      <c r="E54" s="34"/>
      <c r="F54" s="34">
        <v>16.7</v>
      </c>
      <c r="G54" s="34"/>
      <c r="H54" s="34"/>
      <c r="I54" s="15">
        <f t="shared" si="0"/>
        <v>0</v>
      </c>
      <c r="J54" s="15"/>
      <c r="K54" s="15">
        <f aca="true" t="shared" si="10" ref="K54:K60">H54/F54*100</f>
        <v>0</v>
      </c>
      <c r="M54" s="15">
        <f t="shared" si="1"/>
        <v>0</v>
      </c>
      <c r="N54" s="64"/>
    </row>
    <row r="55" spans="1:14" ht="15.75" customHeight="1" hidden="1">
      <c r="A55" s="104"/>
      <c r="B55" s="99"/>
      <c r="C55" s="16" t="s">
        <v>64</v>
      </c>
      <c r="D55" s="18" t="s">
        <v>65</v>
      </c>
      <c r="E55" s="11"/>
      <c r="F55" s="34"/>
      <c r="G55" s="11"/>
      <c r="H55" s="11"/>
      <c r="I55" s="15">
        <f t="shared" si="0"/>
        <v>0</v>
      </c>
      <c r="J55" s="15" t="e">
        <f aca="true" t="shared" si="11" ref="J55:J60">H55/G55*100</f>
        <v>#DIV/0!</v>
      </c>
      <c r="K55" s="15" t="e">
        <f t="shared" si="10"/>
        <v>#DIV/0!</v>
      </c>
      <c r="M55" s="15">
        <f t="shared" si="1"/>
        <v>0</v>
      </c>
      <c r="N55" s="64" t="e">
        <f>H55/E55*100</f>
        <v>#DIV/0!</v>
      </c>
    </row>
    <row r="56" spans="1:14" s="26" customFormat="1" ht="15.75">
      <c r="A56" s="104"/>
      <c r="B56" s="99"/>
      <c r="C56" s="23"/>
      <c r="D56" s="24" t="s">
        <v>31</v>
      </c>
      <c r="E56" s="25">
        <f>SUM(E48:E51,E53:E55)</f>
        <v>2757.8</v>
      </c>
      <c r="F56" s="25">
        <f>SUM(F48:F51,F53:F55)</f>
        <v>196.7</v>
      </c>
      <c r="G56" s="25">
        <f>SUM(G48:G51,G53:G55)</f>
        <v>32</v>
      </c>
      <c r="H56" s="25">
        <f>SUM(H48:H51,H53:H55)</f>
        <v>16.4</v>
      </c>
      <c r="I56" s="59">
        <f t="shared" si="0"/>
        <v>-15.600000000000001</v>
      </c>
      <c r="J56" s="59">
        <f t="shared" si="11"/>
        <v>51.24999999999999</v>
      </c>
      <c r="K56" s="59">
        <f t="shared" si="10"/>
        <v>8.337569903406202</v>
      </c>
      <c r="M56" s="59">
        <f t="shared" si="1"/>
        <v>-2741.4</v>
      </c>
      <c r="N56" s="66">
        <f>H56/E56*100</f>
        <v>0.5946769163826238</v>
      </c>
    </row>
    <row r="57" spans="1:14" ht="31.5" customHeight="1">
      <c r="A57" s="104"/>
      <c r="B57" s="99"/>
      <c r="C57" s="16" t="s">
        <v>22</v>
      </c>
      <c r="D57" s="18" t="s">
        <v>23</v>
      </c>
      <c r="E57" s="11">
        <f>E58</f>
        <v>0</v>
      </c>
      <c r="F57" s="11">
        <f>F58</f>
        <v>1500</v>
      </c>
      <c r="G57" s="11">
        <f>G58</f>
        <v>610</v>
      </c>
      <c r="H57" s="11">
        <f>H58</f>
        <v>871.2</v>
      </c>
      <c r="I57" s="15">
        <f t="shared" si="0"/>
        <v>261.20000000000005</v>
      </c>
      <c r="J57" s="15">
        <f t="shared" si="11"/>
        <v>142.81967213114754</v>
      </c>
      <c r="K57" s="15">
        <f t="shared" si="10"/>
        <v>58.08</v>
      </c>
      <c r="M57" s="15">
        <f t="shared" si="1"/>
        <v>871.2</v>
      </c>
      <c r="N57" s="64"/>
    </row>
    <row r="58" spans="1:14" ht="31.5" customHeight="1" hidden="1">
      <c r="A58" s="104"/>
      <c r="B58" s="99"/>
      <c r="C58" s="19" t="s">
        <v>25</v>
      </c>
      <c r="D58" s="20" t="s">
        <v>26</v>
      </c>
      <c r="E58" s="11"/>
      <c r="F58" s="11">
        <v>1500</v>
      </c>
      <c r="G58" s="11">
        <v>610</v>
      </c>
      <c r="H58" s="11">
        <v>871.2</v>
      </c>
      <c r="I58" s="15">
        <f t="shared" si="0"/>
        <v>261.20000000000005</v>
      </c>
      <c r="J58" s="15">
        <f t="shared" si="11"/>
        <v>142.81967213114754</v>
      </c>
      <c r="K58" s="15">
        <f t="shared" si="10"/>
        <v>58.08</v>
      </c>
      <c r="M58" s="15">
        <f t="shared" si="1"/>
        <v>871.2</v>
      </c>
      <c r="N58" s="64"/>
    </row>
    <row r="59" spans="1:14" s="26" customFormat="1" ht="15.75">
      <c r="A59" s="104"/>
      <c r="B59" s="99"/>
      <c r="C59" s="23"/>
      <c r="D59" s="24" t="s">
        <v>34</v>
      </c>
      <c r="E59" s="25">
        <f>SUM(E57)</f>
        <v>0</v>
      </c>
      <c r="F59" s="25">
        <f>SUM(F57)</f>
        <v>1500</v>
      </c>
      <c r="G59" s="25">
        <f>SUM(G57)</f>
        <v>610</v>
      </c>
      <c r="H59" s="25">
        <f>SUM(H57)</f>
        <v>871.2</v>
      </c>
      <c r="I59" s="59">
        <f t="shared" si="0"/>
        <v>261.20000000000005</v>
      </c>
      <c r="J59" s="59">
        <f t="shared" si="11"/>
        <v>142.81967213114754</v>
      </c>
      <c r="K59" s="59">
        <f t="shared" si="10"/>
        <v>58.08</v>
      </c>
      <c r="M59" s="59">
        <f t="shared" si="1"/>
        <v>871.2</v>
      </c>
      <c r="N59" s="66"/>
    </row>
    <row r="60" spans="1:14" s="26" customFormat="1" ht="15.75">
      <c r="A60" s="67"/>
      <c r="B60" s="67"/>
      <c r="C60" s="23"/>
      <c r="D60" s="24" t="s">
        <v>35</v>
      </c>
      <c r="E60" s="25">
        <f>E56+E59</f>
        <v>2757.8</v>
      </c>
      <c r="F60" s="25">
        <f>F56+F59</f>
        <v>1696.7</v>
      </c>
      <c r="G60" s="25">
        <f>G56+G59</f>
        <v>642</v>
      </c>
      <c r="H60" s="25">
        <f>H56+H59</f>
        <v>887.6</v>
      </c>
      <c r="I60" s="59">
        <f t="shared" si="0"/>
        <v>245.60000000000002</v>
      </c>
      <c r="J60" s="59">
        <f t="shared" si="11"/>
        <v>138.25545171339564</v>
      </c>
      <c r="K60" s="59">
        <f t="shared" si="10"/>
        <v>52.31331408027348</v>
      </c>
      <c r="M60" s="59">
        <f t="shared" si="1"/>
        <v>-1870.2000000000003</v>
      </c>
      <c r="N60" s="66">
        <f>H60/E60*100</f>
        <v>32.1850750598303</v>
      </c>
    </row>
    <row r="61" spans="1:14" s="26" customFormat="1" ht="15.75">
      <c r="A61" s="98">
        <v>905</v>
      </c>
      <c r="B61" s="98" t="s">
        <v>225</v>
      </c>
      <c r="C61" s="16" t="s">
        <v>27</v>
      </c>
      <c r="D61" s="18" t="s">
        <v>28</v>
      </c>
      <c r="E61" s="34"/>
      <c r="F61" s="34"/>
      <c r="G61" s="34"/>
      <c r="H61" s="34">
        <v>5.6</v>
      </c>
      <c r="I61" s="15">
        <f t="shared" si="0"/>
        <v>5.6</v>
      </c>
      <c r="J61" s="15"/>
      <c r="K61" s="15"/>
      <c r="L61" s="3"/>
      <c r="M61" s="15">
        <f t="shared" si="1"/>
        <v>5.6</v>
      </c>
      <c r="N61" s="64"/>
    </row>
    <row r="62" spans="1:14" s="26" customFormat="1" ht="15.75">
      <c r="A62" s="99"/>
      <c r="B62" s="99"/>
      <c r="C62" s="16" t="s">
        <v>50</v>
      </c>
      <c r="D62" s="18" t="s">
        <v>51</v>
      </c>
      <c r="E62" s="34"/>
      <c r="F62" s="34">
        <v>5.6</v>
      </c>
      <c r="G62" s="34"/>
      <c r="H62" s="34"/>
      <c r="I62" s="15">
        <f t="shared" si="0"/>
        <v>0</v>
      </c>
      <c r="J62" s="15"/>
      <c r="K62" s="15">
        <f>H62/F62*100</f>
        <v>0</v>
      </c>
      <c r="L62" s="3"/>
      <c r="M62" s="15">
        <f t="shared" si="1"/>
        <v>0</v>
      </c>
      <c r="N62" s="64"/>
    </row>
    <row r="63" spans="1:14" s="26" customFormat="1" ht="15.75">
      <c r="A63" s="100"/>
      <c r="B63" s="100"/>
      <c r="C63" s="23"/>
      <c r="D63" s="24" t="s">
        <v>35</v>
      </c>
      <c r="E63" s="37">
        <f>E61+E62</f>
        <v>0</v>
      </c>
      <c r="F63" s="37">
        <f>F61+F62</f>
        <v>5.6</v>
      </c>
      <c r="G63" s="37">
        <f>G61+G62</f>
        <v>0</v>
      </c>
      <c r="H63" s="37">
        <f>H61+H62</f>
        <v>5.6</v>
      </c>
      <c r="I63" s="59">
        <f t="shared" si="0"/>
        <v>5.6</v>
      </c>
      <c r="J63" s="59"/>
      <c r="K63" s="59">
        <f>H63/F63*100</f>
        <v>100</v>
      </c>
      <c r="M63" s="59">
        <f t="shared" si="1"/>
        <v>5.6</v>
      </c>
      <c r="N63" s="66"/>
    </row>
    <row r="64" spans="1:14" ht="31.5" customHeight="1">
      <c r="A64" s="103" t="s">
        <v>66</v>
      </c>
      <c r="B64" s="98" t="s">
        <v>67</v>
      </c>
      <c r="C64" s="16" t="s">
        <v>16</v>
      </c>
      <c r="D64" s="21" t="s">
        <v>17</v>
      </c>
      <c r="E64" s="11"/>
      <c r="F64" s="11"/>
      <c r="G64" s="11"/>
      <c r="H64" s="11">
        <v>0.4</v>
      </c>
      <c r="I64" s="15">
        <f t="shared" si="0"/>
        <v>0.4</v>
      </c>
      <c r="J64" s="15"/>
      <c r="K64" s="15"/>
      <c r="M64" s="15">
        <f t="shared" si="1"/>
        <v>0.4</v>
      </c>
      <c r="N64" s="64"/>
    </row>
    <row r="65" spans="1:14" ht="15.75" hidden="1">
      <c r="A65" s="104"/>
      <c r="B65" s="99"/>
      <c r="C65" s="16" t="s">
        <v>22</v>
      </c>
      <c r="D65" s="18" t="s">
        <v>23</v>
      </c>
      <c r="E65" s="11">
        <f>E66</f>
        <v>0</v>
      </c>
      <c r="F65" s="11">
        <f>F66</f>
        <v>0</v>
      </c>
      <c r="G65" s="11">
        <f>G66</f>
        <v>0</v>
      </c>
      <c r="H65" s="11">
        <f>H66</f>
        <v>0</v>
      </c>
      <c r="I65" s="15">
        <f t="shared" si="0"/>
        <v>0</v>
      </c>
      <c r="J65" s="15"/>
      <c r="K65" s="15"/>
      <c r="M65" s="15">
        <f t="shared" si="1"/>
        <v>0</v>
      </c>
      <c r="N65" s="64" t="e">
        <f>H65/E65*100</f>
        <v>#DIV/0!</v>
      </c>
    </row>
    <row r="66" spans="1:14" ht="47.25" hidden="1">
      <c r="A66" s="104"/>
      <c r="B66" s="99"/>
      <c r="C66" s="19" t="s">
        <v>25</v>
      </c>
      <c r="D66" s="20" t="s">
        <v>26</v>
      </c>
      <c r="E66" s="11"/>
      <c r="F66" s="11"/>
      <c r="G66" s="11"/>
      <c r="H66" s="11"/>
      <c r="I66" s="15">
        <f t="shared" si="0"/>
        <v>0</v>
      </c>
      <c r="J66" s="15"/>
      <c r="K66" s="15"/>
      <c r="M66" s="15">
        <f t="shared" si="1"/>
        <v>0</v>
      </c>
      <c r="N66" s="64" t="e">
        <f>H66/E66*100</f>
        <v>#DIV/0!</v>
      </c>
    </row>
    <row r="67" spans="1:14" ht="15.75" customHeight="1">
      <c r="A67" s="104"/>
      <c r="B67" s="99"/>
      <c r="C67" s="16" t="s">
        <v>27</v>
      </c>
      <c r="D67" s="18" t="s">
        <v>28</v>
      </c>
      <c r="E67" s="11">
        <v>0.7</v>
      </c>
      <c r="F67" s="11"/>
      <c r="G67" s="11"/>
      <c r="H67" s="11">
        <v>22.6</v>
      </c>
      <c r="I67" s="15">
        <f t="shared" si="0"/>
        <v>22.6</v>
      </c>
      <c r="J67" s="15"/>
      <c r="K67" s="15"/>
      <c r="M67" s="15">
        <f t="shared" si="1"/>
        <v>21.900000000000002</v>
      </c>
      <c r="N67" s="64">
        <f>H67/E67*100</f>
        <v>3228.5714285714294</v>
      </c>
    </row>
    <row r="68" spans="1:14" ht="15.75" customHeight="1">
      <c r="A68" s="104"/>
      <c r="B68" s="99"/>
      <c r="C68" s="16" t="s">
        <v>50</v>
      </c>
      <c r="D68" s="18" t="s">
        <v>51</v>
      </c>
      <c r="E68" s="11"/>
      <c r="F68" s="11">
        <v>22.3</v>
      </c>
      <c r="G68" s="11"/>
      <c r="H68" s="11"/>
      <c r="I68" s="15">
        <f t="shared" si="0"/>
        <v>0</v>
      </c>
      <c r="J68" s="15"/>
      <c r="K68" s="15">
        <f aca="true" t="shared" si="12" ref="K68:K81">H68/F68*100</f>
        <v>0</v>
      </c>
      <c r="M68" s="15">
        <f t="shared" si="1"/>
        <v>0</v>
      </c>
      <c r="N68" s="64"/>
    </row>
    <row r="69" spans="1:14" s="26" customFormat="1" ht="15.75">
      <c r="A69" s="104"/>
      <c r="B69" s="99"/>
      <c r="C69" s="8"/>
      <c r="D69" s="24" t="s">
        <v>31</v>
      </c>
      <c r="E69" s="25">
        <f>SUM(E64:E65,E67:E68)</f>
        <v>0.7</v>
      </c>
      <c r="F69" s="25">
        <f>SUM(F64:F65,F67:F68)</f>
        <v>22.3</v>
      </c>
      <c r="G69" s="25">
        <f>SUM(G64:G65,G67:G68)</f>
        <v>0</v>
      </c>
      <c r="H69" s="25">
        <f>SUM(H64:H65,H67:H68)</f>
        <v>23</v>
      </c>
      <c r="I69" s="59">
        <f t="shared" si="0"/>
        <v>23</v>
      </c>
      <c r="J69" s="59"/>
      <c r="K69" s="59">
        <f t="shared" si="12"/>
        <v>103.13901345291478</v>
      </c>
      <c r="M69" s="59">
        <f t="shared" si="1"/>
        <v>22.3</v>
      </c>
      <c r="N69" s="66">
        <f aca="true" t="shared" si="13" ref="N69:N87">H69/E69*100</f>
        <v>3285.7142857142862</v>
      </c>
    </row>
    <row r="70" spans="1:14" ht="15.75">
      <c r="A70" s="104"/>
      <c r="B70" s="99"/>
      <c r="C70" s="16" t="s">
        <v>68</v>
      </c>
      <c r="D70" s="18" t="s">
        <v>69</v>
      </c>
      <c r="E70" s="11">
        <v>7960.7</v>
      </c>
      <c r="F70" s="11">
        <v>13174.1</v>
      </c>
      <c r="G70" s="11">
        <v>6503.4</v>
      </c>
      <c r="H70" s="11">
        <v>5624.1</v>
      </c>
      <c r="I70" s="15">
        <f aca="true" t="shared" si="14" ref="I70:I133">H70-G70</f>
        <v>-879.2999999999993</v>
      </c>
      <c r="J70" s="15">
        <f aca="true" t="shared" si="15" ref="J70:J81">H70/G70*100</f>
        <v>86.47938001660671</v>
      </c>
      <c r="K70" s="15">
        <f t="shared" si="12"/>
        <v>42.69058227886535</v>
      </c>
      <c r="M70" s="15">
        <f aca="true" t="shared" si="16" ref="M70:M133">H70-E70</f>
        <v>-2336.5999999999995</v>
      </c>
      <c r="N70" s="64">
        <f t="shared" si="13"/>
        <v>70.64830982200058</v>
      </c>
    </row>
    <row r="71" spans="1:14" ht="15.75">
      <c r="A71" s="104"/>
      <c r="B71" s="99"/>
      <c r="C71" s="16" t="s">
        <v>22</v>
      </c>
      <c r="D71" s="18" t="s">
        <v>23</v>
      </c>
      <c r="E71" s="11">
        <f>SUM(E72:E79)</f>
        <v>1823.5</v>
      </c>
      <c r="F71" s="11">
        <f>SUM(F72:F79)</f>
        <v>6091.4</v>
      </c>
      <c r="G71" s="11">
        <f>SUM(G72:G79)</f>
        <v>2528</v>
      </c>
      <c r="H71" s="11">
        <f>SUM(H72:H79)</f>
        <v>4903.700000000001</v>
      </c>
      <c r="I71" s="15">
        <f t="shared" si="14"/>
        <v>2375.7000000000007</v>
      </c>
      <c r="J71" s="15">
        <f t="shared" si="15"/>
        <v>193.97547468354432</v>
      </c>
      <c r="K71" s="15">
        <f t="shared" si="12"/>
        <v>80.50201924024036</v>
      </c>
      <c r="M71" s="15">
        <f t="shared" si="16"/>
        <v>3080.2000000000007</v>
      </c>
      <c r="N71" s="64">
        <f t="shared" si="13"/>
        <v>268.91691801480675</v>
      </c>
    </row>
    <row r="72" spans="1:14" s="26" customFormat="1" ht="31.5" hidden="1">
      <c r="A72" s="104"/>
      <c r="B72" s="99"/>
      <c r="C72" s="19" t="s">
        <v>70</v>
      </c>
      <c r="D72" s="20" t="s">
        <v>71</v>
      </c>
      <c r="E72" s="11">
        <v>752.3</v>
      </c>
      <c r="F72" s="11">
        <v>1100</v>
      </c>
      <c r="G72" s="11">
        <v>540</v>
      </c>
      <c r="H72" s="11">
        <v>531.1</v>
      </c>
      <c r="I72" s="15">
        <f t="shared" si="14"/>
        <v>-8.899999999999977</v>
      </c>
      <c r="J72" s="15">
        <f t="shared" si="15"/>
        <v>98.35185185185186</v>
      </c>
      <c r="K72" s="15">
        <f t="shared" si="12"/>
        <v>48.28181818181818</v>
      </c>
      <c r="L72" s="3"/>
      <c r="M72" s="15">
        <f t="shared" si="16"/>
        <v>-221.19999999999993</v>
      </c>
      <c r="N72" s="64">
        <f t="shared" si="13"/>
        <v>70.59683636847002</v>
      </c>
    </row>
    <row r="73" spans="1:14" s="26" customFormat="1" ht="31.5" hidden="1">
      <c r="A73" s="104"/>
      <c r="B73" s="99"/>
      <c r="C73" s="19" t="s">
        <v>72</v>
      </c>
      <c r="D73" s="20" t="s">
        <v>73</v>
      </c>
      <c r="E73" s="11"/>
      <c r="F73" s="11"/>
      <c r="G73" s="11"/>
      <c r="H73" s="11"/>
      <c r="I73" s="15">
        <f t="shared" si="14"/>
        <v>0</v>
      </c>
      <c r="J73" s="15" t="e">
        <f t="shared" si="15"/>
        <v>#DIV/0!</v>
      </c>
      <c r="K73" s="15" t="e">
        <f t="shared" si="12"/>
        <v>#DIV/0!</v>
      </c>
      <c r="L73" s="3"/>
      <c r="M73" s="15">
        <f t="shared" si="16"/>
        <v>0</v>
      </c>
      <c r="N73" s="64" t="e">
        <f t="shared" si="13"/>
        <v>#DIV/0!</v>
      </c>
    </row>
    <row r="74" spans="1:14" s="26" customFormat="1" ht="31.5" hidden="1">
      <c r="A74" s="104"/>
      <c r="B74" s="99"/>
      <c r="C74" s="19" t="s">
        <v>74</v>
      </c>
      <c r="D74" s="20" t="s">
        <v>75</v>
      </c>
      <c r="E74" s="11">
        <v>0.5</v>
      </c>
      <c r="F74" s="11"/>
      <c r="G74" s="11"/>
      <c r="H74" s="11">
        <v>1621.2</v>
      </c>
      <c r="I74" s="15">
        <f t="shared" si="14"/>
        <v>1621.2</v>
      </c>
      <c r="J74" s="15" t="e">
        <f t="shared" si="15"/>
        <v>#DIV/0!</v>
      </c>
      <c r="K74" s="15" t="e">
        <f t="shared" si="12"/>
        <v>#DIV/0!</v>
      </c>
      <c r="L74" s="3"/>
      <c r="M74" s="15">
        <f t="shared" si="16"/>
        <v>1620.7</v>
      </c>
      <c r="N74" s="64">
        <f t="shared" si="13"/>
        <v>324240</v>
      </c>
    </row>
    <row r="75" spans="1:14" s="26" customFormat="1" ht="31.5" hidden="1">
      <c r="A75" s="104"/>
      <c r="B75" s="99"/>
      <c r="C75" s="19" t="s">
        <v>76</v>
      </c>
      <c r="D75" s="20" t="s">
        <v>77</v>
      </c>
      <c r="E75" s="11"/>
      <c r="F75" s="11"/>
      <c r="G75" s="11"/>
      <c r="H75" s="11"/>
      <c r="I75" s="15">
        <f t="shared" si="14"/>
        <v>0</v>
      </c>
      <c r="J75" s="15" t="e">
        <f t="shared" si="15"/>
        <v>#DIV/0!</v>
      </c>
      <c r="K75" s="15" t="e">
        <f t="shared" si="12"/>
        <v>#DIV/0!</v>
      </c>
      <c r="L75" s="3"/>
      <c r="M75" s="15">
        <f t="shared" si="16"/>
        <v>0</v>
      </c>
      <c r="N75" s="64" t="e">
        <f t="shared" si="13"/>
        <v>#DIV/0!</v>
      </c>
    </row>
    <row r="76" spans="1:14" s="26" customFormat="1" ht="31.5" hidden="1">
      <c r="A76" s="104"/>
      <c r="B76" s="99"/>
      <c r="C76" s="19" t="s">
        <v>78</v>
      </c>
      <c r="D76" s="20" t="s">
        <v>79</v>
      </c>
      <c r="E76" s="11">
        <v>31</v>
      </c>
      <c r="F76" s="11">
        <v>1200</v>
      </c>
      <c r="G76" s="11">
        <v>408</v>
      </c>
      <c r="H76" s="11">
        <v>1426.3</v>
      </c>
      <c r="I76" s="15">
        <f t="shared" si="14"/>
        <v>1018.3</v>
      </c>
      <c r="J76" s="15">
        <f t="shared" si="15"/>
        <v>349.5833333333333</v>
      </c>
      <c r="K76" s="15">
        <f t="shared" si="12"/>
        <v>118.85833333333333</v>
      </c>
      <c r="L76" s="3"/>
      <c r="M76" s="15">
        <f t="shared" si="16"/>
        <v>1395.3</v>
      </c>
      <c r="N76" s="64">
        <f t="shared" si="13"/>
        <v>4600.967741935484</v>
      </c>
    </row>
    <row r="77" spans="1:14" s="26" customFormat="1" ht="31.5" hidden="1">
      <c r="A77" s="104"/>
      <c r="B77" s="99"/>
      <c r="C77" s="19" t="s">
        <v>80</v>
      </c>
      <c r="D77" s="20" t="s">
        <v>81</v>
      </c>
      <c r="E77" s="11"/>
      <c r="F77" s="11"/>
      <c r="G77" s="11"/>
      <c r="H77" s="11"/>
      <c r="I77" s="15">
        <f t="shared" si="14"/>
        <v>0</v>
      </c>
      <c r="J77" s="15" t="e">
        <f t="shared" si="15"/>
        <v>#DIV/0!</v>
      </c>
      <c r="K77" s="15" t="e">
        <f t="shared" si="12"/>
        <v>#DIV/0!</v>
      </c>
      <c r="L77" s="3"/>
      <c r="M77" s="15">
        <f t="shared" si="16"/>
        <v>0</v>
      </c>
      <c r="N77" s="64" t="e">
        <f t="shared" si="13"/>
        <v>#DIV/0!</v>
      </c>
    </row>
    <row r="78" spans="1:14" s="26" customFormat="1" ht="31.5" hidden="1">
      <c r="A78" s="104"/>
      <c r="B78" s="99"/>
      <c r="C78" s="19" t="s">
        <v>82</v>
      </c>
      <c r="D78" s="20" t="s">
        <v>83</v>
      </c>
      <c r="E78" s="11"/>
      <c r="F78" s="11"/>
      <c r="G78" s="11"/>
      <c r="H78" s="11"/>
      <c r="I78" s="15">
        <f t="shared" si="14"/>
        <v>0</v>
      </c>
      <c r="J78" s="15" t="e">
        <f t="shared" si="15"/>
        <v>#DIV/0!</v>
      </c>
      <c r="K78" s="15" t="e">
        <f t="shared" si="12"/>
        <v>#DIV/0!</v>
      </c>
      <c r="L78" s="3"/>
      <c r="M78" s="15">
        <f t="shared" si="16"/>
        <v>0</v>
      </c>
      <c r="N78" s="64" t="e">
        <f t="shared" si="13"/>
        <v>#DIV/0!</v>
      </c>
    </row>
    <row r="79" spans="1:14" ht="47.25" hidden="1">
      <c r="A79" s="104"/>
      <c r="B79" s="99"/>
      <c r="C79" s="19" t="s">
        <v>25</v>
      </c>
      <c r="D79" s="20" t="s">
        <v>26</v>
      </c>
      <c r="E79" s="11">
        <v>1039.7</v>
      </c>
      <c r="F79" s="11">
        <v>3791.4</v>
      </c>
      <c r="G79" s="11">
        <v>1580</v>
      </c>
      <c r="H79" s="11">
        <v>1325.1</v>
      </c>
      <c r="I79" s="15">
        <f t="shared" si="14"/>
        <v>-254.9000000000001</v>
      </c>
      <c r="J79" s="15">
        <f t="shared" si="15"/>
        <v>83.86708860759494</v>
      </c>
      <c r="K79" s="15">
        <f t="shared" si="12"/>
        <v>34.95015034024371</v>
      </c>
      <c r="M79" s="15">
        <f t="shared" si="16"/>
        <v>285.39999999999986</v>
      </c>
      <c r="N79" s="64">
        <f t="shared" si="13"/>
        <v>127.45022602673848</v>
      </c>
    </row>
    <row r="80" spans="1:14" s="26" customFormat="1" ht="15.75">
      <c r="A80" s="104"/>
      <c r="B80" s="99"/>
      <c r="C80" s="28"/>
      <c r="D80" s="24" t="s">
        <v>34</v>
      </c>
      <c r="E80" s="25">
        <f>SUM(E70:E71)</f>
        <v>9784.2</v>
      </c>
      <c r="F80" s="25">
        <f>SUM(F70:F71)</f>
        <v>19265.5</v>
      </c>
      <c r="G80" s="25">
        <f>SUM(G70:G71)</f>
        <v>9031.4</v>
      </c>
      <c r="H80" s="25">
        <f>SUM(H70:H71)</f>
        <v>10527.800000000001</v>
      </c>
      <c r="I80" s="59">
        <f t="shared" si="14"/>
        <v>1496.4000000000015</v>
      </c>
      <c r="J80" s="59">
        <f t="shared" si="15"/>
        <v>116.56885975596254</v>
      </c>
      <c r="K80" s="59">
        <f t="shared" si="12"/>
        <v>54.64586955957541</v>
      </c>
      <c r="M80" s="59">
        <f t="shared" si="16"/>
        <v>743.6000000000004</v>
      </c>
      <c r="N80" s="66">
        <f t="shared" si="13"/>
        <v>107.60000817644774</v>
      </c>
    </row>
    <row r="81" spans="1:14" s="26" customFormat="1" ht="15.75">
      <c r="A81" s="105"/>
      <c r="B81" s="100"/>
      <c r="C81" s="28"/>
      <c r="D81" s="24" t="s">
        <v>35</v>
      </c>
      <c r="E81" s="25">
        <f>E69+E80</f>
        <v>9784.900000000001</v>
      </c>
      <c r="F81" s="25">
        <f>F69+F80</f>
        <v>19287.8</v>
      </c>
      <c r="G81" s="25">
        <f>G69+G80</f>
        <v>9031.4</v>
      </c>
      <c r="H81" s="25">
        <f>H69+H80</f>
        <v>10550.800000000001</v>
      </c>
      <c r="I81" s="59">
        <f t="shared" si="14"/>
        <v>1519.4000000000015</v>
      </c>
      <c r="J81" s="59">
        <f t="shared" si="15"/>
        <v>116.82352680647521</v>
      </c>
      <c r="K81" s="59">
        <f t="shared" si="12"/>
        <v>54.70193593877997</v>
      </c>
      <c r="M81" s="59">
        <f t="shared" si="16"/>
        <v>765.8999999999996</v>
      </c>
      <c r="N81" s="66">
        <f t="shared" si="13"/>
        <v>107.82736665678749</v>
      </c>
    </row>
    <row r="82" spans="1:14" ht="31.5">
      <c r="A82" s="103" t="s">
        <v>84</v>
      </c>
      <c r="B82" s="98" t="s">
        <v>85</v>
      </c>
      <c r="C82" s="16" t="s">
        <v>16</v>
      </c>
      <c r="D82" s="21" t="s">
        <v>17</v>
      </c>
      <c r="E82" s="34">
        <v>355.9</v>
      </c>
      <c r="F82" s="34"/>
      <c r="G82" s="34"/>
      <c r="H82" s="34">
        <v>402.5</v>
      </c>
      <c r="I82" s="15">
        <f t="shared" si="14"/>
        <v>402.5</v>
      </c>
      <c r="J82" s="15"/>
      <c r="K82" s="15"/>
      <c r="M82" s="15">
        <f t="shared" si="16"/>
        <v>46.60000000000002</v>
      </c>
      <c r="N82" s="64">
        <f t="shared" si="13"/>
        <v>113.09356560831696</v>
      </c>
    </row>
    <row r="83" spans="1:14" ht="78.75">
      <c r="A83" s="104"/>
      <c r="B83" s="99"/>
      <c r="C83" s="19" t="s">
        <v>18</v>
      </c>
      <c r="D83" s="22" t="s">
        <v>227</v>
      </c>
      <c r="E83" s="34">
        <v>244</v>
      </c>
      <c r="F83" s="34"/>
      <c r="G83" s="34"/>
      <c r="H83" s="34">
        <v>25.7</v>
      </c>
      <c r="I83" s="15">
        <f t="shared" si="14"/>
        <v>25.7</v>
      </c>
      <c r="J83" s="15"/>
      <c r="K83" s="15"/>
      <c r="M83" s="15">
        <f t="shared" si="16"/>
        <v>-218.3</v>
      </c>
      <c r="N83" s="64">
        <f t="shared" si="13"/>
        <v>10.532786885245901</v>
      </c>
    </row>
    <row r="84" spans="1:14" ht="15.75">
      <c r="A84" s="104"/>
      <c r="B84" s="99"/>
      <c r="C84" s="16" t="s">
        <v>22</v>
      </c>
      <c r="D84" s="18" t="s">
        <v>23</v>
      </c>
      <c r="E84" s="11">
        <f>E85</f>
        <v>591.8</v>
      </c>
      <c r="F84" s="11">
        <f>F85</f>
        <v>0</v>
      </c>
      <c r="G84" s="11">
        <f>G85</f>
        <v>0</v>
      </c>
      <c r="H84" s="11">
        <f>H85</f>
        <v>519</v>
      </c>
      <c r="I84" s="15">
        <f t="shared" si="14"/>
        <v>519</v>
      </c>
      <c r="J84" s="15"/>
      <c r="K84" s="15"/>
      <c r="M84" s="15">
        <f t="shared" si="16"/>
        <v>-72.79999999999995</v>
      </c>
      <c r="N84" s="64">
        <f t="shared" si="13"/>
        <v>87.6985468063535</v>
      </c>
    </row>
    <row r="85" spans="1:14" ht="47.25" hidden="1">
      <c r="A85" s="104"/>
      <c r="B85" s="99"/>
      <c r="C85" s="19" t="s">
        <v>25</v>
      </c>
      <c r="D85" s="20" t="s">
        <v>26</v>
      </c>
      <c r="E85" s="11">
        <v>591.8</v>
      </c>
      <c r="F85" s="11"/>
      <c r="G85" s="11"/>
      <c r="H85" s="11">
        <v>519</v>
      </c>
      <c r="I85" s="15">
        <f t="shared" si="14"/>
        <v>519</v>
      </c>
      <c r="J85" s="15"/>
      <c r="K85" s="15"/>
      <c r="M85" s="15">
        <f t="shared" si="16"/>
        <v>-72.79999999999995</v>
      </c>
      <c r="N85" s="64">
        <f t="shared" si="13"/>
        <v>87.6985468063535</v>
      </c>
    </row>
    <row r="86" spans="1:14" ht="15.75">
      <c r="A86" s="104"/>
      <c r="B86" s="99"/>
      <c r="C86" s="16" t="s">
        <v>27</v>
      </c>
      <c r="D86" s="18" t="s">
        <v>28</v>
      </c>
      <c r="E86" s="34">
        <v>-114.8</v>
      </c>
      <c r="F86" s="34"/>
      <c r="G86" s="34"/>
      <c r="H86" s="34">
        <v>3610.7</v>
      </c>
      <c r="I86" s="15">
        <f t="shared" si="14"/>
        <v>3610.7</v>
      </c>
      <c r="J86" s="15"/>
      <c r="K86" s="15"/>
      <c r="M86" s="15">
        <f t="shared" si="16"/>
        <v>3725.5</v>
      </c>
      <c r="N86" s="64">
        <f t="shared" si="13"/>
        <v>-3145.2090592334494</v>
      </c>
    </row>
    <row r="87" spans="1:14" ht="15.75" customHeight="1">
      <c r="A87" s="104"/>
      <c r="B87" s="99"/>
      <c r="C87" s="16" t="s">
        <v>29</v>
      </c>
      <c r="D87" s="18" t="s">
        <v>30</v>
      </c>
      <c r="E87" s="34">
        <v>684.3</v>
      </c>
      <c r="F87" s="34"/>
      <c r="G87" s="34"/>
      <c r="H87" s="34">
        <v>1008.5</v>
      </c>
      <c r="I87" s="15">
        <f t="shared" si="14"/>
        <v>1008.5</v>
      </c>
      <c r="J87" s="15"/>
      <c r="K87" s="15"/>
      <c r="M87" s="15">
        <f t="shared" si="16"/>
        <v>324.20000000000005</v>
      </c>
      <c r="N87" s="64">
        <f t="shared" si="13"/>
        <v>147.37688148472893</v>
      </c>
    </row>
    <row r="88" spans="1:14" ht="15.75" customHeight="1">
      <c r="A88" s="104"/>
      <c r="B88" s="99"/>
      <c r="C88" s="16" t="s">
        <v>217</v>
      </c>
      <c r="D88" s="18" t="s">
        <v>46</v>
      </c>
      <c r="E88" s="34"/>
      <c r="F88" s="34"/>
      <c r="G88" s="34"/>
      <c r="H88" s="34">
        <v>-45.9</v>
      </c>
      <c r="I88" s="15">
        <f t="shared" si="14"/>
        <v>-45.9</v>
      </c>
      <c r="J88" s="15"/>
      <c r="K88" s="15"/>
      <c r="M88" s="15">
        <f t="shared" si="16"/>
        <v>-45.9</v>
      </c>
      <c r="N88" s="64"/>
    </row>
    <row r="89" spans="1:14" ht="15.75">
      <c r="A89" s="104"/>
      <c r="B89" s="99"/>
      <c r="C89" s="16" t="s">
        <v>49</v>
      </c>
      <c r="D89" s="18" t="s">
        <v>86</v>
      </c>
      <c r="E89" s="34">
        <v>68414.8</v>
      </c>
      <c r="F89" s="34">
        <v>106271.1</v>
      </c>
      <c r="G89" s="34">
        <v>84172.1</v>
      </c>
      <c r="H89" s="34">
        <v>61244.7</v>
      </c>
      <c r="I89" s="15">
        <f t="shared" si="14"/>
        <v>-22927.40000000001</v>
      </c>
      <c r="J89" s="15">
        <f aca="true" t="shared" si="17" ref="J89:J97">H89/G89*100</f>
        <v>72.76128313300963</v>
      </c>
      <c r="K89" s="15">
        <f aca="true" t="shared" si="18" ref="K89:K97">H89/F89*100</f>
        <v>57.63062582395402</v>
      </c>
      <c r="M89" s="15">
        <f t="shared" si="16"/>
        <v>-7170.100000000006</v>
      </c>
      <c r="N89" s="64">
        <f aca="true" t="shared" si="19" ref="N89:N98">H89/E89*100</f>
        <v>89.51966533557065</v>
      </c>
    </row>
    <row r="90" spans="1:14" ht="15.75">
      <c r="A90" s="104"/>
      <c r="B90" s="99"/>
      <c r="C90" s="16" t="s">
        <v>50</v>
      </c>
      <c r="D90" s="18" t="s">
        <v>87</v>
      </c>
      <c r="E90" s="34">
        <v>47513.6</v>
      </c>
      <c r="F90" s="34">
        <v>100507.6</v>
      </c>
      <c r="G90" s="70">
        <f>46904.2+1450</f>
        <v>48354.2</v>
      </c>
      <c r="H90" s="34">
        <v>40067.3</v>
      </c>
      <c r="I90" s="15">
        <f t="shared" si="14"/>
        <v>-8286.899999999994</v>
      </c>
      <c r="J90" s="15">
        <f t="shared" si="17"/>
        <v>82.86208850523845</v>
      </c>
      <c r="K90" s="15">
        <f t="shared" si="18"/>
        <v>39.86494553645695</v>
      </c>
      <c r="M90" s="15">
        <f t="shared" si="16"/>
        <v>-7446.299999999996</v>
      </c>
      <c r="N90" s="64">
        <f t="shared" si="19"/>
        <v>84.32806606950432</v>
      </c>
    </row>
    <row r="91" spans="1:14" ht="15.75" customHeight="1" hidden="1">
      <c r="A91" s="104"/>
      <c r="B91" s="99"/>
      <c r="C91" s="16" t="s">
        <v>64</v>
      </c>
      <c r="D91" s="18" t="s">
        <v>88</v>
      </c>
      <c r="E91" s="34"/>
      <c r="F91" s="34"/>
      <c r="G91" s="34"/>
      <c r="H91" s="34"/>
      <c r="I91" s="15">
        <f t="shared" si="14"/>
        <v>0</v>
      </c>
      <c r="J91" s="15" t="e">
        <f t="shared" si="17"/>
        <v>#DIV/0!</v>
      </c>
      <c r="K91" s="15" t="e">
        <f t="shared" si="18"/>
        <v>#DIV/0!</v>
      </c>
      <c r="M91" s="15">
        <f t="shared" si="16"/>
        <v>0</v>
      </c>
      <c r="N91" s="64" t="e">
        <f t="shared" si="19"/>
        <v>#DIV/0!</v>
      </c>
    </row>
    <row r="92" spans="1:14" s="26" customFormat="1" ht="15.75">
      <c r="A92" s="104"/>
      <c r="B92" s="99"/>
      <c r="C92" s="23"/>
      <c r="D92" s="24" t="s">
        <v>31</v>
      </c>
      <c r="E92" s="25">
        <f>SUM(E82:E84,E86:E91)</f>
        <v>117689.6</v>
      </c>
      <c r="F92" s="25">
        <f>SUM(F82:F84,F86:F91)</f>
        <v>206778.7</v>
      </c>
      <c r="G92" s="25">
        <f>SUM(G82:G84,G86:G91)</f>
        <v>132526.3</v>
      </c>
      <c r="H92" s="25">
        <f>SUM(H82:H84,H86:H91)</f>
        <v>106832.5</v>
      </c>
      <c r="I92" s="59">
        <f t="shared" si="14"/>
        <v>-25693.79999999999</v>
      </c>
      <c r="J92" s="59">
        <f t="shared" si="17"/>
        <v>80.61230110551642</v>
      </c>
      <c r="K92" s="59">
        <f t="shared" si="18"/>
        <v>51.665137656828286</v>
      </c>
      <c r="M92" s="59">
        <f t="shared" si="16"/>
        <v>-10857.100000000006</v>
      </c>
      <c r="N92" s="66">
        <f t="shared" si="19"/>
        <v>90.77480083201914</v>
      </c>
    </row>
    <row r="93" spans="1:14" ht="15.75">
      <c r="A93" s="111"/>
      <c r="B93" s="111"/>
      <c r="C93" s="16" t="s">
        <v>22</v>
      </c>
      <c r="D93" s="18" t="s">
        <v>23</v>
      </c>
      <c r="E93" s="11">
        <f>E94</f>
        <v>297.3</v>
      </c>
      <c r="F93" s="11">
        <f>F94</f>
        <v>500</v>
      </c>
      <c r="G93" s="11">
        <f>G94</f>
        <v>200</v>
      </c>
      <c r="H93" s="11">
        <f>H94</f>
        <v>195</v>
      </c>
      <c r="I93" s="15">
        <f t="shared" si="14"/>
        <v>-5</v>
      </c>
      <c r="J93" s="15">
        <f t="shared" si="17"/>
        <v>97.5</v>
      </c>
      <c r="K93" s="15">
        <f t="shared" si="18"/>
        <v>39</v>
      </c>
      <c r="M93" s="15">
        <f t="shared" si="16"/>
        <v>-102.30000000000001</v>
      </c>
      <c r="N93" s="64">
        <f t="shared" si="19"/>
        <v>65.59031281533804</v>
      </c>
    </row>
    <row r="94" spans="1:14" ht="47.25" hidden="1">
      <c r="A94" s="111"/>
      <c r="B94" s="111"/>
      <c r="C94" s="19" t="s">
        <v>25</v>
      </c>
      <c r="D94" s="20" t="s">
        <v>26</v>
      </c>
      <c r="E94" s="11">
        <v>297.3</v>
      </c>
      <c r="F94" s="11">
        <v>500</v>
      </c>
      <c r="G94" s="11">
        <v>200</v>
      </c>
      <c r="H94" s="11">
        <v>195</v>
      </c>
      <c r="I94" s="15">
        <f t="shared" si="14"/>
        <v>-5</v>
      </c>
      <c r="J94" s="15">
        <f t="shared" si="17"/>
        <v>97.5</v>
      </c>
      <c r="K94" s="15">
        <f t="shared" si="18"/>
        <v>39</v>
      </c>
      <c r="M94" s="15">
        <f t="shared" si="16"/>
        <v>-102.30000000000001</v>
      </c>
      <c r="N94" s="64">
        <f t="shared" si="19"/>
        <v>65.59031281533804</v>
      </c>
    </row>
    <row r="95" spans="1:14" s="26" customFormat="1" ht="15.75">
      <c r="A95" s="111"/>
      <c r="B95" s="111"/>
      <c r="C95" s="23"/>
      <c r="D95" s="24" t="s">
        <v>34</v>
      </c>
      <c r="E95" s="25">
        <f>SUM(E93)</f>
        <v>297.3</v>
      </c>
      <c r="F95" s="25">
        <f>SUM(F93)</f>
        <v>500</v>
      </c>
      <c r="G95" s="25">
        <f>SUM(G93)</f>
        <v>200</v>
      </c>
      <c r="H95" s="25">
        <f>SUM(H93)</f>
        <v>195</v>
      </c>
      <c r="I95" s="59">
        <f t="shared" si="14"/>
        <v>-5</v>
      </c>
      <c r="J95" s="59">
        <f t="shared" si="17"/>
        <v>97.5</v>
      </c>
      <c r="K95" s="59">
        <f t="shared" si="18"/>
        <v>39</v>
      </c>
      <c r="M95" s="59">
        <f t="shared" si="16"/>
        <v>-102.30000000000001</v>
      </c>
      <c r="N95" s="66">
        <f t="shared" si="19"/>
        <v>65.59031281533804</v>
      </c>
    </row>
    <row r="96" spans="1:14" s="26" customFormat="1" ht="31.5">
      <c r="A96" s="111"/>
      <c r="B96" s="111"/>
      <c r="C96" s="23"/>
      <c r="D96" s="24" t="s">
        <v>211</v>
      </c>
      <c r="E96" s="25">
        <f>E97-E88</f>
        <v>117986.90000000001</v>
      </c>
      <c r="F96" s="25">
        <f>F97-F88</f>
        <v>207278.7</v>
      </c>
      <c r="G96" s="25">
        <f>G97-G88</f>
        <v>132726.3</v>
      </c>
      <c r="H96" s="25">
        <f>H97-H88</f>
        <v>107073.4</v>
      </c>
      <c r="I96" s="59">
        <f t="shared" si="14"/>
        <v>-25652.899999999994</v>
      </c>
      <c r="J96" s="59">
        <f t="shared" si="17"/>
        <v>80.67233095475426</v>
      </c>
      <c r="K96" s="59">
        <f t="shared" si="18"/>
        <v>51.65673076876688</v>
      </c>
      <c r="M96" s="59">
        <f t="shared" si="16"/>
        <v>-10913.500000000015</v>
      </c>
      <c r="N96" s="66">
        <f t="shared" si="19"/>
        <v>90.7502443067832</v>
      </c>
    </row>
    <row r="97" spans="1:14" s="26" customFormat="1" ht="31.5">
      <c r="A97" s="112"/>
      <c r="B97" s="112"/>
      <c r="C97" s="23"/>
      <c r="D97" s="24" t="s">
        <v>212</v>
      </c>
      <c r="E97" s="25">
        <f>E92+E95</f>
        <v>117986.90000000001</v>
      </c>
      <c r="F97" s="25">
        <f>F92+F95</f>
        <v>207278.7</v>
      </c>
      <c r="G97" s="25">
        <f>G92+G95</f>
        <v>132726.3</v>
      </c>
      <c r="H97" s="25">
        <f>H92+H95</f>
        <v>107027.5</v>
      </c>
      <c r="I97" s="59">
        <f t="shared" si="14"/>
        <v>-25698.79999999999</v>
      </c>
      <c r="J97" s="59">
        <f t="shared" si="17"/>
        <v>80.63774850952676</v>
      </c>
      <c r="K97" s="59">
        <f t="shared" si="18"/>
        <v>51.63458667002446</v>
      </c>
      <c r="M97" s="59">
        <f t="shared" si="16"/>
        <v>-10959.400000000009</v>
      </c>
      <c r="N97" s="66">
        <f t="shared" si="19"/>
        <v>90.71134168284783</v>
      </c>
    </row>
    <row r="98" spans="1:14" s="26" customFormat="1" ht="31.5" customHeight="1">
      <c r="A98" s="103" t="s">
        <v>89</v>
      </c>
      <c r="B98" s="98" t="s">
        <v>90</v>
      </c>
      <c r="C98" s="16" t="s">
        <v>16</v>
      </c>
      <c r="D98" s="21" t="s">
        <v>17</v>
      </c>
      <c r="E98" s="11">
        <v>7.8</v>
      </c>
      <c r="F98" s="25"/>
      <c r="G98" s="25"/>
      <c r="H98" s="11">
        <v>285.5</v>
      </c>
      <c r="I98" s="15">
        <f t="shared" si="14"/>
        <v>285.5</v>
      </c>
      <c r="J98" s="15"/>
      <c r="K98" s="15"/>
      <c r="L98" s="3"/>
      <c r="M98" s="15">
        <f t="shared" si="16"/>
        <v>277.7</v>
      </c>
      <c r="N98" s="64">
        <f t="shared" si="19"/>
        <v>3660.25641025641</v>
      </c>
    </row>
    <row r="99" spans="1:14" s="26" customFormat="1" ht="78.75" customHeight="1">
      <c r="A99" s="104"/>
      <c r="B99" s="99"/>
      <c r="C99" s="19" t="s">
        <v>18</v>
      </c>
      <c r="D99" s="22" t="s">
        <v>227</v>
      </c>
      <c r="E99" s="11"/>
      <c r="F99" s="25"/>
      <c r="G99" s="25"/>
      <c r="H99" s="11">
        <v>3.5</v>
      </c>
      <c r="I99" s="15">
        <f t="shared" si="14"/>
        <v>3.5</v>
      </c>
      <c r="J99" s="15"/>
      <c r="K99" s="15"/>
      <c r="L99" s="3"/>
      <c r="M99" s="15">
        <f t="shared" si="16"/>
        <v>3.5</v>
      </c>
      <c r="N99" s="64"/>
    </row>
    <row r="100" spans="1:14" ht="15.75" customHeight="1" hidden="1">
      <c r="A100" s="111"/>
      <c r="B100" s="111"/>
      <c r="C100" s="16" t="s">
        <v>22</v>
      </c>
      <c r="D100" s="18" t="s">
        <v>23</v>
      </c>
      <c r="E100" s="11">
        <f>SUM(E101:E102)</f>
        <v>0</v>
      </c>
      <c r="F100" s="11">
        <f>SUM(F101:F102)</f>
        <v>0</v>
      </c>
      <c r="G100" s="11">
        <f>SUM(G101:G102)</f>
        <v>0</v>
      </c>
      <c r="H100" s="11">
        <f>SUM(H101:H102)</f>
        <v>0</v>
      </c>
      <c r="I100" s="15">
        <f t="shared" si="14"/>
        <v>0</v>
      </c>
      <c r="J100" s="15"/>
      <c r="K100" s="15"/>
      <c r="M100" s="15">
        <f t="shared" si="16"/>
        <v>0</v>
      </c>
      <c r="N100" s="64" t="e">
        <f>H100/E100*100</f>
        <v>#DIV/0!</v>
      </c>
    </row>
    <row r="101" spans="1:14" ht="15.75" customHeight="1" hidden="1">
      <c r="A101" s="111"/>
      <c r="B101" s="111"/>
      <c r="C101" s="19" t="s">
        <v>40</v>
      </c>
      <c r="D101" s="20" t="s">
        <v>41</v>
      </c>
      <c r="E101" s="11"/>
      <c r="F101" s="11"/>
      <c r="G101" s="11"/>
      <c r="H101" s="11"/>
      <c r="I101" s="15">
        <f t="shared" si="14"/>
        <v>0</v>
      </c>
      <c r="J101" s="15"/>
      <c r="K101" s="15"/>
      <c r="M101" s="15">
        <f t="shared" si="16"/>
        <v>0</v>
      </c>
      <c r="N101" s="64" t="e">
        <f>H101/E101*100</f>
        <v>#DIV/0!</v>
      </c>
    </row>
    <row r="102" spans="1:14" ht="47.25" hidden="1">
      <c r="A102" s="111"/>
      <c r="B102" s="111"/>
      <c r="C102" s="19" t="s">
        <v>25</v>
      </c>
      <c r="D102" s="20" t="s">
        <v>26</v>
      </c>
      <c r="E102" s="11"/>
      <c r="F102" s="11"/>
      <c r="G102" s="11"/>
      <c r="H102" s="11"/>
      <c r="I102" s="15">
        <f t="shared" si="14"/>
        <v>0</v>
      </c>
      <c r="J102" s="15"/>
      <c r="K102" s="15"/>
      <c r="M102" s="15">
        <f t="shared" si="16"/>
        <v>0</v>
      </c>
      <c r="N102" s="64" t="e">
        <f>H102/E102*100</f>
        <v>#DIV/0!</v>
      </c>
    </row>
    <row r="103" spans="1:14" ht="15.75">
      <c r="A103" s="111"/>
      <c r="B103" s="111"/>
      <c r="C103" s="16" t="s">
        <v>27</v>
      </c>
      <c r="D103" s="18" t="s">
        <v>28</v>
      </c>
      <c r="E103" s="11">
        <v>197.7</v>
      </c>
      <c r="F103" s="11"/>
      <c r="G103" s="11"/>
      <c r="H103" s="11">
        <v>267.1</v>
      </c>
      <c r="I103" s="15">
        <f t="shared" si="14"/>
        <v>267.1</v>
      </c>
      <c r="J103" s="15"/>
      <c r="K103" s="15"/>
      <c r="M103" s="15">
        <f t="shared" si="16"/>
        <v>69.40000000000003</v>
      </c>
      <c r="N103" s="64">
        <f>H103/E103*100</f>
        <v>135.1036924633283</v>
      </c>
    </row>
    <row r="104" spans="1:14" ht="15.75" customHeight="1" hidden="1">
      <c r="A104" s="111"/>
      <c r="B104" s="111"/>
      <c r="C104" s="16" t="s">
        <v>29</v>
      </c>
      <c r="D104" s="18" t="s">
        <v>30</v>
      </c>
      <c r="E104" s="11"/>
      <c r="F104" s="11"/>
      <c r="G104" s="11"/>
      <c r="H104" s="11"/>
      <c r="I104" s="15">
        <f t="shared" si="14"/>
        <v>0</v>
      </c>
      <c r="J104" s="15"/>
      <c r="K104" s="15"/>
      <c r="M104" s="15">
        <f t="shared" si="16"/>
        <v>0</v>
      </c>
      <c r="N104" s="64" t="e">
        <f>H104/E104*100</f>
        <v>#DIV/0!</v>
      </c>
    </row>
    <row r="105" spans="1:14" ht="15.75" customHeight="1">
      <c r="A105" s="111"/>
      <c r="B105" s="111"/>
      <c r="C105" s="16" t="s">
        <v>217</v>
      </c>
      <c r="D105" s="18" t="s">
        <v>46</v>
      </c>
      <c r="E105" s="11"/>
      <c r="F105" s="11"/>
      <c r="G105" s="11"/>
      <c r="H105" s="11">
        <v>-2</v>
      </c>
      <c r="I105" s="15">
        <f t="shared" si="14"/>
        <v>-2</v>
      </c>
      <c r="J105" s="15"/>
      <c r="K105" s="15"/>
      <c r="M105" s="15">
        <f t="shared" si="16"/>
        <v>-2</v>
      </c>
      <c r="N105" s="64"/>
    </row>
    <row r="106" spans="1:14" ht="15.75">
      <c r="A106" s="111"/>
      <c r="B106" s="111"/>
      <c r="C106" s="16" t="s">
        <v>49</v>
      </c>
      <c r="D106" s="18" t="s">
        <v>86</v>
      </c>
      <c r="E106" s="11">
        <v>48797.4</v>
      </c>
      <c r="F106" s="11">
        <f>1712.7-1264.4</f>
        <v>448.29999999999995</v>
      </c>
      <c r="G106" s="11">
        <v>179.3</v>
      </c>
      <c r="H106" s="11">
        <v>179.3</v>
      </c>
      <c r="I106" s="15">
        <f t="shared" si="14"/>
        <v>0</v>
      </c>
      <c r="J106" s="15">
        <f>H106/G106*100</f>
        <v>100</v>
      </c>
      <c r="K106" s="15">
        <f>H106/F106*100</f>
        <v>39.995538701762214</v>
      </c>
      <c r="M106" s="15">
        <f t="shared" si="16"/>
        <v>-48618.1</v>
      </c>
      <c r="N106" s="64">
        <f>H106/E106*100</f>
        <v>0.36743760938082765</v>
      </c>
    </row>
    <row r="107" spans="1:14" ht="15.75">
      <c r="A107" s="111"/>
      <c r="B107" s="111"/>
      <c r="C107" s="16" t="s">
        <v>50</v>
      </c>
      <c r="D107" s="18" t="s">
        <v>87</v>
      </c>
      <c r="E107" s="11"/>
      <c r="F107" s="11">
        <v>283.8</v>
      </c>
      <c r="G107" s="11"/>
      <c r="H107" s="11"/>
      <c r="I107" s="15">
        <f t="shared" si="14"/>
        <v>0</v>
      </c>
      <c r="J107" s="15"/>
      <c r="K107" s="15">
        <f>H107/F107*100</f>
        <v>0</v>
      </c>
      <c r="M107" s="15">
        <f t="shared" si="16"/>
        <v>0</v>
      </c>
      <c r="N107" s="64"/>
    </row>
    <row r="108" spans="1:14" ht="15.75" customHeight="1">
      <c r="A108" s="111"/>
      <c r="B108" s="111"/>
      <c r="C108" s="16" t="s">
        <v>52</v>
      </c>
      <c r="D108" s="20" t="s">
        <v>53</v>
      </c>
      <c r="E108" s="11"/>
      <c r="F108" s="11">
        <v>1264.4</v>
      </c>
      <c r="G108" s="11"/>
      <c r="H108" s="11"/>
      <c r="I108" s="15">
        <f t="shared" si="14"/>
        <v>0</v>
      </c>
      <c r="J108" s="15"/>
      <c r="K108" s="15">
        <f>H108/F108*100</f>
        <v>0</v>
      </c>
      <c r="M108" s="15">
        <f t="shared" si="16"/>
        <v>0</v>
      </c>
      <c r="N108" s="64"/>
    </row>
    <row r="109" spans="1:14" ht="31.5">
      <c r="A109" s="111"/>
      <c r="B109" s="111"/>
      <c r="C109" s="16"/>
      <c r="D109" s="24" t="s">
        <v>211</v>
      </c>
      <c r="E109" s="25">
        <f>E110-E105</f>
        <v>49002.9</v>
      </c>
      <c r="F109" s="25">
        <f>F110-F105</f>
        <v>1996.5</v>
      </c>
      <c r="G109" s="25">
        <f>G110-G105</f>
        <v>179.3</v>
      </c>
      <c r="H109" s="25">
        <f>H110-H105</f>
        <v>735.4000000000001</v>
      </c>
      <c r="I109" s="59">
        <f t="shared" si="14"/>
        <v>556.1000000000001</v>
      </c>
      <c r="J109" s="59">
        <f>H109/G109*100</f>
        <v>410.15058561070833</v>
      </c>
      <c r="K109" s="59">
        <f>H109/F109*100</f>
        <v>36.83446030553469</v>
      </c>
      <c r="L109" s="26"/>
      <c r="M109" s="59">
        <f t="shared" si="16"/>
        <v>-48267.5</v>
      </c>
      <c r="N109" s="66">
        <f>H109/E109*100</f>
        <v>1.5007275079638145</v>
      </c>
    </row>
    <row r="110" spans="1:14" s="26" customFormat="1" ht="31.5">
      <c r="A110" s="112"/>
      <c r="B110" s="112"/>
      <c r="C110" s="8"/>
      <c r="D110" s="24" t="s">
        <v>212</v>
      </c>
      <c r="E110" s="25">
        <f>SUM(E98:E100,E103:E108)</f>
        <v>49002.9</v>
      </c>
      <c r="F110" s="25">
        <f>SUM(F98:F100,F103:F108)</f>
        <v>1996.5</v>
      </c>
      <c r="G110" s="25">
        <f>SUM(G98:G100,G103:G108)</f>
        <v>179.3</v>
      </c>
      <c r="H110" s="25">
        <f>SUM(H98:H100,H103:H108)</f>
        <v>733.4000000000001</v>
      </c>
      <c r="I110" s="59">
        <f t="shared" si="14"/>
        <v>554.1000000000001</v>
      </c>
      <c r="J110" s="59">
        <f>H110/G110*100</f>
        <v>409.0351366424986</v>
      </c>
      <c r="K110" s="59">
        <f>H110/F110*100</f>
        <v>36.73428499874781</v>
      </c>
      <c r="M110" s="59">
        <f t="shared" si="16"/>
        <v>-48269.5</v>
      </c>
      <c r="N110" s="66">
        <f>H110/E110*100</f>
        <v>1.4966461168624716</v>
      </c>
    </row>
    <row r="111" spans="1:14" s="26" customFormat="1" ht="31.5">
      <c r="A111" s="98">
        <v>926</v>
      </c>
      <c r="B111" s="98" t="s">
        <v>91</v>
      </c>
      <c r="C111" s="16" t="s">
        <v>16</v>
      </c>
      <c r="D111" s="21" t="s">
        <v>17</v>
      </c>
      <c r="E111" s="11">
        <v>12</v>
      </c>
      <c r="F111" s="11"/>
      <c r="G111" s="11"/>
      <c r="H111" s="11">
        <v>21.2</v>
      </c>
      <c r="I111" s="15">
        <f t="shared" si="14"/>
        <v>21.2</v>
      </c>
      <c r="J111" s="15"/>
      <c r="K111" s="15"/>
      <c r="L111" s="3"/>
      <c r="M111" s="15">
        <f t="shared" si="16"/>
        <v>9.2</v>
      </c>
      <c r="N111" s="64">
        <f>H111/E111*100</f>
        <v>176.66666666666666</v>
      </c>
    </row>
    <row r="112" spans="1:14" s="26" customFormat="1" ht="15.75">
      <c r="A112" s="99"/>
      <c r="B112" s="99"/>
      <c r="C112" s="16" t="s">
        <v>27</v>
      </c>
      <c r="D112" s="18" t="s">
        <v>28</v>
      </c>
      <c r="E112" s="11">
        <v>203.7</v>
      </c>
      <c r="F112" s="11"/>
      <c r="G112" s="11"/>
      <c r="H112" s="11">
        <v>15.9</v>
      </c>
      <c r="I112" s="15">
        <f t="shared" si="14"/>
        <v>15.9</v>
      </c>
      <c r="J112" s="15"/>
      <c r="K112" s="15"/>
      <c r="L112" s="3"/>
      <c r="M112" s="15">
        <f t="shared" si="16"/>
        <v>-187.79999999999998</v>
      </c>
      <c r="N112" s="64">
        <f>H112/E112*100</f>
        <v>7.80559646539028</v>
      </c>
    </row>
    <row r="113" spans="1:14" s="26" customFormat="1" ht="15.75" hidden="1">
      <c r="A113" s="99"/>
      <c r="B113" s="99"/>
      <c r="C113" s="16" t="s">
        <v>49</v>
      </c>
      <c r="D113" s="18" t="s">
        <v>86</v>
      </c>
      <c r="E113" s="11"/>
      <c r="F113" s="11"/>
      <c r="G113" s="11"/>
      <c r="H113" s="11"/>
      <c r="I113" s="15">
        <f t="shared" si="14"/>
        <v>0</v>
      </c>
      <c r="J113" s="15" t="e">
        <f>H113/G113*100</f>
        <v>#DIV/0!</v>
      </c>
      <c r="K113" s="15" t="e">
        <f>H113/F113*100</f>
        <v>#DIV/0!</v>
      </c>
      <c r="L113" s="3"/>
      <c r="M113" s="15">
        <f t="shared" si="16"/>
        <v>0</v>
      </c>
      <c r="N113" s="64" t="e">
        <f>H113/E113*100</f>
        <v>#DIV/0!</v>
      </c>
    </row>
    <row r="114" spans="1:14" s="26" customFormat="1" ht="15.75">
      <c r="A114" s="99"/>
      <c r="B114" s="99"/>
      <c r="C114" s="16" t="s">
        <v>50</v>
      </c>
      <c r="D114" s="18" t="s">
        <v>87</v>
      </c>
      <c r="E114" s="11"/>
      <c r="F114" s="11">
        <v>16.7</v>
      </c>
      <c r="G114" s="11"/>
      <c r="H114" s="11"/>
      <c r="I114" s="15">
        <f t="shared" si="14"/>
        <v>0</v>
      </c>
      <c r="J114" s="15"/>
      <c r="K114" s="15">
        <f>H114/F114*100</f>
        <v>0</v>
      </c>
      <c r="L114" s="3"/>
      <c r="M114" s="15">
        <f t="shared" si="16"/>
        <v>0</v>
      </c>
      <c r="N114" s="64"/>
    </row>
    <row r="115" spans="1:14" s="26" customFormat="1" ht="15.75">
      <c r="A115" s="100"/>
      <c r="B115" s="100"/>
      <c r="C115" s="8"/>
      <c r="D115" s="24" t="s">
        <v>35</v>
      </c>
      <c r="E115" s="25">
        <f>SUM(E111:E114)</f>
        <v>215.7</v>
      </c>
      <c r="F115" s="25">
        <f>SUM(F111:F114)</f>
        <v>16.7</v>
      </c>
      <c r="G115" s="25">
        <f>SUM(G111:G114)</f>
        <v>0</v>
      </c>
      <c r="H115" s="25">
        <f>SUM(H111:H114)</f>
        <v>37.1</v>
      </c>
      <c r="I115" s="59">
        <f t="shared" si="14"/>
        <v>37.1</v>
      </c>
      <c r="J115" s="59"/>
      <c r="K115" s="59">
        <f>H115/F115*100</f>
        <v>222.15568862275452</v>
      </c>
      <c r="M115" s="59">
        <f t="shared" si="16"/>
        <v>-178.6</v>
      </c>
      <c r="N115" s="66">
        <f>H115/E115*100</f>
        <v>17.19981455725545</v>
      </c>
    </row>
    <row r="116" spans="1:14" ht="31.5">
      <c r="A116" s="113" t="s">
        <v>92</v>
      </c>
      <c r="B116" s="114" t="s">
        <v>93</v>
      </c>
      <c r="C116" s="16" t="s">
        <v>16</v>
      </c>
      <c r="D116" s="21" t="s">
        <v>17</v>
      </c>
      <c r="E116" s="34">
        <v>724</v>
      </c>
      <c r="F116" s="34"/>
      <c r="G116" s="34"/>
      <c r="H116" s="34">
        <v>4107.1</v>
      </c>
      <c r="I116" s="15">
        <f t="shared" si="14"/>
        <v>4107.1</v>
      </c>
      <c r="J116" s="15"/>
      <c r="K116" s="15"/>
      <c r="M116" s="15">
        <f t="shared" si="16"/>
        <v>3383.1000000000004</v>
      </c>
      <c r="N116" s="64">
        <f>H116/E116*100</f>
        <v>567.2790055248619</v>
      </c>
    </row>
    <row r="117" spans="1:14" ht="15.75" customHeight="1">
      <c r="A117" s="113"/>
      <c r="B117" s="114"/>
      <c r="C117" s="16" t="s">
        <v>22</v>
      </c>
      <c r="D117" s="18" t="s">
        <v>23</v>
      </c>
      <c r="E117" s="34">
        <f>E118</f>
        <v>0</v>
      </c>
      <c r="F117" s="34">
        <f>F118</f>
        <v>0</v>
      </c>
      <c r="G117" s="34">
        <f>G118</f>
        <v>0</v>
      </c>
      <c r="H117" s="34">
        <f>H118</f>
        <v>758.3</v>
      </c>
      <c r="I117" s="15">
        <f t="shared" si="14"/>
        <v>758.3</v>
      </c>
      <c r="J117" s="15"/>
      <c r="K117" s="15"/>
      <c r="M117" s="15">
        <f t="shared" si="16"/>
        <v>758.3</v>
      </c>
      <c r="N117" s="64"/>
    </row>
    <row r="118" spans="1:14" ht="15.75" customHeight="1" hidden="1">
      <c r="A118" s="113"/>
      <c r="B118" s="114"/>
      <c r="C118" s="19" t="s">
        <v>25</v>
      </c>
      <c r="D118" s="20" t="s">
        <v>26</v>
      </c>
      <c r="E118" s="34"/>
      <c r="F118" s="34"/>
      <c r="G118" s="34"/>
      <c r="H118" s="34">
        <v>758.3</v>
      </c>
      <c r="I118" s="15">
        <f t="shared" si="14"/>
        <v>758.3</v>
      </c>
      <c r="J118" s="15"/>
      <c r="K118" s="15"/>
      <c r="M118" s="15">
        <f t="shared" si="16"/>
        <v>758.3</v>
      </c>
      <c r="N118" s="64" t="e">
        <f aca="true" t="shared" si="20" ref="N118:N134">H118/E118*100</f>
        <v>#DIV/0!</v>
      </c>
    </row>
    <row r="119" spans="1:14" ht="15.75">
      <c r="A119" s="113"/>
      <c r="B119" s="114"/>
      <c r="C119" s="16" t="s">
        <v>27</v>
      </c>
      <c r="D119" s="18" t="s">
        <v>28</v>
      </c>
      <c r="E119" s="34">
        <v>1825.9</v>
      </c>
      <c r="F119" s="34"/>
      <c r="G119" s="34"/>
      <c r="H119" s="34">
        <v>32341.4</v>
      </c>
      <c r="I119" s="15">
        <f t="shared" si="14"/>
        <v>32341.4</v>
      </c>
      <c r="J119" s="15"/>
      <c r="K119" s="15"/>
      <c r="M119" s="15">
        <f t="shared" si="16"/>
        <v>30515.5</v>
      </c>
      <c r="N119" s="64">
        <f t="shared" si="20"/>
        <v>1771.258009748617</v>
      </c>
    </row>
    <row r="120" spans="1:14" ht="15.75" customHeight="1" hidden="1">
      <c r="A120" s="113"/>
      <c r="B120" s="114"/>
      <c r="C120" s="16" t="s">
        <v>29</v>
      </c>
      <c r="D120" s="18" t="s">
        <v>30</v>
      </c>
      <c r="E120" s="34"/>
      <c r="F120" s="34"/>
      <c r="G120" s="34"/>
      <c r="H120" s="34"/>
      <c r="I120" s="15">
        <f t="shared" si="14"/>
        <v>0</v>
      </c>
      <c r="J120" s="15"/>
      <c r="K120" s="15"/>
      <c r="M120" s="15">
        <f t="shared" si="16"/>
        <v>0</v>
      </c>
      <c r="N120" s="64" t="e">
        <f t="shared" si="20"/>
        <v>#DIV/0!</v>
      </c>
    </row>
    <row r="121" spans="1:14" ht="15.75">
      <c r="A121" s="113"/>
      <c r="B121" s="114"/>
      <c r="C121" s="16" t="s">
        <v>217</v>
      </c>
      <c r="D121" s="18" t="s">
        <v>46</v>
      </c>
      <c r="E121" s="34">
        <v>-22961.6</v>
      </c>
      <c r="F121" s="34"/>
      <c r="G121" s="34"/>
      <c r="H121" s="34">
        <v>-54988.5</v>
      </c>
      <c r="I121" s="15">
        <f t="shared" si="14"/>
        <v>-54988.5</v>
      </c>
      <c r="J121" s="15"/>
      <c r="K121" s="15"/>
      <c r="M121" s="15">
        <f t="shared" si="16"/>
        <v>-32026.9</v>
      </c>
      <c r="N121" s="64">
        <f t="shared" si="20"/>
        <v>239.48026269946348</v>
      </c>
    </row>
    <row r="122" spans="1:14" ht="15.75">
      <c r="A122" s="113"/>
      <c r="B122" s="114"/>
      <c r="C122" s="16" t="s">
        <v>49</v>
      </c>
      <c r="D122" s="18" t="s">
        <v>86</v>
      </c>
      <c r="E122" s="34">
        <v>125372.8</v>
      </c>
      <c r="F122" s="34">
        <v>30364.4</v>
      </c>
      <c r="G122" s="34">
        <f>20186.2+(7652.1/3*2)</f>
        <v>25287.600000000002</v>
      </c>
      <c r="H122" s="34">
        <v>3949.2</v>
      </c>
      <c r="I122" s="15">
        <f t="shared" si="14"/>
        <v>-21338.4</v>
      </c>
      <c r="J122" s="15">
        <f aca="true" t="shared" si="21" ref="J122:J129">H122/G122*100</f>
        <v>15.61714041664689</v>
      </c>
      <c r="K122" s="15">
        <f aca="true" t="shared" si="22" ref="K122:K129">H122/F122*100</f>
        <v>13.006020207875011</v>
      </c>
      <c r="M122" s="15">
        <f t="shared" si="16"/>
        <v>-121423.6</v>
      </c>
      <c r="N122" s="64">
        <f t="shared" si="20"/>
        <v>3.1499655427652566</v>
      </c>
    </row>
    <row r="123" spans="1:14" ht="15.75">
      <c r="A123" s="113"/>
      <c r="B123" s="114"/>
      <c r="C123" s="16" t="s">
        <v>50</v>
      </c>
      <c r="D123" s="18" t="s">
        <v>87</v>
      </c>
      <c r="E123" s="34">
        <v>1060738.5</v>
      </c>
      <c r="F123" s="34">
        <f>1933087.4+17630.2</f>
        <v>1950717.5999999999</v>
      </c>
      <c r="G123" s="34">
        <f>1100991.7+17630.2</f>
        <v>1118621.9</v>
      </c>
      <c r="H123" s="34">
        <v>1108010.6</v>
      </c>
      <c r="I123" s="15">
        <f t="shared" si="14"/>
        <v>-10611.299999999814</v>
      </c>
      <c r="J123" s="15">
        <f t="shared" si="21"/>
        <v>99.05139529272583</v>
      </c>
      <c r="K123" s="15">
        <f t="shared" si="22"/>
        <v>56.800153953601495</v>
      </c>
      <c r="M123" s="15">
        <f t="shared" si="16"/>
        <v>47272.10000000009</v>
      </c>
      <c r="N123" s="64">
        <f t="shared" si="20"/>
        <v>104.45652722136512</v>
      </c>
    </row>
    <row r="124" spans="1:14" ht="15.75">
      <c r="A124" s="113"/>
      <c r="B124" s="114"/>
      <c r="C124" s="16" t="s">
        <v>52</v>
      </c>
      <c r="D124" s="20" t="s">
        <v>53</v>
      </c>
      <c r="E124" s="34">
        <v>10159.5</v>
      </c>
      <c r="F124" s="34">
        <f>9878.9+400</f>
        <v>10278.9</v>
      </c>
      <c r="G124" s="34">
        <f>4838.6+400</f>
        <v>5238.6</v>
      </c>
      <c r="H124" s="34">
        <v>4838.6</v>
      </c>
      <c r="I124" s="15">
        <f t="shared" si="14"/>
        <v>-400</v>
      </c>
      <c r="J124" s="15">
        <f t="shared" si="21"/>
        <v>92.36437216050089</v>
      </c>
      <c r="K124" s="15">
        <f t="shared" si="22"/>
        <v>47.07313039333003</v>
      </c>
      <c r="M124" s="15">
        <f t="shared" si="16"/>
        <v>-5320.9</v>
      </c>
      <c r="N124" s="64">
        <f t="shared" si="20"/>
        <v>47.62635956493922</v>
      </c>
    </row>
    <row r="125" spans="1:14" ht="15.75" customHeight="1" hidden="1">
      <c r="A125" s="113"/>
      <c r="B125" s="114"/>
      <c r="C125" s="16" t="s">
        <v>64</v>
      </c>
      <c r="D125" s="18" t="s">
        <v>94</v>
      </c>
      <c r="E125" s="34"/>
      <c r="F125" s="34"/>
      <c r="G125" s="34"/>
      <c r="H125" s="34"/>
      <c r="I125" s="15">
        <f t="shared" si="14"/>
        <v>0</v>
      </c>
      <c r="J125" s="15" t="e">
        <f t="shared" si="21"/>
        <v>#DIV/0!</v>
      </c>
      <c r="K125" s="15" t="e">
        <f t="shared" si="22"/>
        <v>#DIV/0!</v>
      </c>
      <c r="M125" s="15">
        <f t="shared" si="16"/>
        <v>0</v>
      </c>
      <c r="N125" s="64" t="e">
        <f t="shared" si="20"/>
        <v>#DIV/0!</v>
      </c>
    </row>
    <row r="126" spans="1:14" ht="31.5">
      <c r="A126" s="113"/>
      <c r="B126" s="114"/>
      <c r="C126" s="16"/>
      <c r="D126" s="24" t="s">
        <v>211</v>
      </c>
      <c r="E126" s="37">
        <f>E127-E121</f>
        <v>1198820.7000000002</v>
      </c>
      <c r="F126" s="37">
        <f>F127-F121</f>
        <v>1991360.8999999997</v>
      </c>
      <c r="G126" s="37">
        <f>G127-G121</f>
        <v>1149148.1</v>
      </c>
      <c r="H126" s="37">
        <f>H127-H121</f>
        <v>1154005.2000000002</v>
      </c>
      <c r="I126" s="59">
        <f t="shared" si="14"/>
        <v>4857.100000000093</v>
      </c>
      <c r="J126" s="59">
        <f t="shared" si="21"/>
        <v>100.42266962804882</v>
      </c>
      <c r="K126" s="59">
        <f t="shared" si="22"/>
        <v>57.95058042969511</v>
      </c>
      <c r="L126" s="26"/>
      <c r="M126" s="59">
        <f t="shared" si="16"/>
        <v>-44815.5</v>
      </c>
      <c r="N126" s="66">
        <f t="shared" si="20"/>
        <v>96.26170118684136</v>
      </c>
    </row>
    <row r="127" spans="1:14" s="26" customFormat="1" ht="31.5">
      <c r="A127" s="113"/>
      <c r="B127" s="114"/>
      <c r="C127" s="8"/>
      <c r="D127" s="24" t="s">
        <v>212</v>
      </c>
      <c r="E127" s="25">
        <f>SUM(E116:E117,E119:E125)</f>
        <v>1175859.1</v>
      </c>
      <c r="F127" s="25">
        <f>SUM(F116:F117,F119:F125)</f>
        <v>1991360.8999999997</v>
      </c>
      <c r="G127" s="25">
        <f>SUM(G116:G117,G119:G125)</f>
        <v>1149148.1</v>
      </c>
      <c r="H127" s="25">
        <f>SUM(H116:H117,H119:H125)</f>
        <v>1099016.7000000002</v>
      </c>
      <c r="I127" s="59">
        <f t="shared" si="14"/>
        <v>-50131.39999999991</v>
      </c>
      <c r="J127" s="59">
        <f t="shared" si="21"/>
        <v>95.6375161739379</v>
      </c>
      <c r="K127" s="59">
        <f t="shared" si="22"/>
        <v>55.18922762820142</v>
      </c>
      <c r="M127" s="59">
        <f t="shared" si="16"/>
        <v>-76842.3999999999</v>
      </c>
      <c r="N127" s="66">
        <f t="shared" si="20"/>
        <v>93.46499933537956</v>
      </c>
    </row>
    <row r="128" spans="1:14" s="26" customFormat="1" ht="31.5" hidden="1">
      <c r="A128" s="103" t="s">
        <v>95</v>
      </c>
      <c r="B128" s="98" t="s">
        <v>96</v>
      </c>
      <c r="C128" s="16" t="s">
        <v>16</v>
      </c>
      <c r="D128" s="21" t="s">
        <v>17</v>
      </c>
      <c r="E128" s="11"/>
      <c r="F128" s="25"/>
      <c r="G128" s="25"/>
      <c r="H128" s="11"/>
      <c r="I128" s="15">
        <f t="shared" si="14"/>
        <v>0</v>
      </c>
      <c r="J128" s="15" t="e">
        <f t="shared" si="21"/>
        <v>#DIV/0!</v>
      </c>
      <c r="K128" s="15" t="e">
        <f t="shared" si="22"/>
        <v>#DIV/0!</v>
      </c>
      <c r="L128" s="3"/>
      <c r="M128" s="15">
        <f t="shared" si="16"/>
        <v>0</v>
      </c>
      <c r="N128" s="64" t="e">
        <f t="shared" si="20"/>
        <v>#DIV/0!</v>
      </c>
    </row>
    <row r="129" spans="1:14" s="26" customFormat="1" ht="31.5" hidden="1">
      <c r="A129" s="104"/>
      <c r="B129" s="99"/>
      <c r="C129" s="16" t="s">
        <v>97</v>
      </c>
      <c r="D129" s="18" t="s">
        <v>98</v>
      </c>
      <c r="E129" s="11"/>
      <c r="F129" s="25"/>
      <c r="G129" s="25"/>
      <c r="H129" s="11"/>
      <c r="I129" s="15">
        <f t="shared" si="14"/>
        <v>0</v>
      </c>
      <c r="J129" s="15" t="e">
        <f t="shared" si="21"/>
        <v>#DIV/0!</v>
      </c>
      <c r="K129" s="15" t="e">
        <f t="shared" si="22"/>
        <v>#DIV/0!</v>
      </c>
      <c r="L129" s="3"/>
      <c r="M129" s="15">
        <f t="shared" si="16"/>
        <v>0</v>
      </c>
      <c r="N129" s="64" t="e">
        <f t="shared" si="20"/>
        <v>#DIV/0!</v>
      </c>
    </row>
    <row r="130" spans="1:14" ht="15.75" customHeight="1">
      <c r="A130" s="111"/>
      <c r="B130" s="122"/>
      <c r="C130" s="16" t="s">
        <v>22</v>
      </c>
      <c r="D130" s="18" t="s">
        <v>23</v>
      </c>
      <c r="E130" s="11">
        <f>E132+E131</f>
        <v>2.3</v>
      </c>
      <c r="F130" s="11">
        <f>F132+F131</f>
        <v>0</v>
      </c>
      <c r="G130" s="11">
        <f>G132+G131</f>
        <v>0</v>
      </c>
      <c r="H130" s="11">
        <f>H132+H131</f>
        <v>0</v>
      </c>
      <c r="I130" s="15">
        <f t="shared" si="14"/>
        <v>0</v>
      </c>
      <c r="J130" s="15"/>
      <c r="K130" s="15"/>
      <c r="M130" s="15">
        <f t="shared" si="16"/>
        <v>-2.3</v>
      </c>
      <c r="N130" s="64">
        <f t="shared" si="20"/>
        <v>0</v>
      </c>
    </row>
    <row r="131" spans="1:14" ht="15.75" customHeight="1" hidden="1">
      <c r="A131" s="111"/>
      <c r="B131" s="122"/>
      <c r="C131" s="19" t="s">
        <v>197</v>
      </c>
      <c r="D131" s="68" t="s">
        <v>24</v>
      </c>
      <c r="E131" s="11"/>
      <c r="F131" s="11"/>
      <c r="G131" s="11"/>
      <c r="H131" s="11"/>
      <c r="I131" s="15">
        <f t="shared" si="14"/>
        <v>0</v>
      </c>
      <c r="J131" s="15"/>
      <c r="K131" s="15"/>
      <c r="M131" s="15">
        <f t="shared" si="16"/>
        <v>0</v>
      </c>
      <c r="N131" s="64" t="e">
        <f t="shared" si="20"/>
        <v>#DIV/0!</v>
      </c>
    </row>
    <row r="132" spans="1:14" ht="47.25" hidden="1">
      <c r="A132" s="111"/>
      <c r="B132" s="122"/>
      <c r="C132" s="19" t="s">
        <v>25</v>
      </c>
      <c r="D132" s="20" t="s">
        <v>26</v>
      </c>
      <c r="E132" s="11">
        <v>2.3</v>
      </c>
      <c r="F132" s="11"/>
      <c r="G132" s="11"/>
      <c r="H132" s="11"/>
      <c r="I132" s="15">
        <f t="shared" si="14"/>
        <v>0</v>
      </c>
      <c r="J132" s="15"/>
      <c r="K132" s="15"/>
      <c r="M132" s="15">
        <f t="shared" si="16"/>
        <v>-2.3</v>
      </c>
      <c r="N132" s="64">
        <f t="shared" si="20"/>
        <v>0</v>
      </c>
    </row>
    <row r="133" spans="1:14" ht="15.75">
      <c r="A133" s="111"/>
      <c r="B133" s="122"/>
      <c r="C133" s="16" t="s">
        <v>27</v>
      </c>
      <c r="D133" s="18" t="s">
        <v>28</v>
      </c>
      <c r="E133" s="11">
        <v>15.4</v>
      </c>
      <c r="F133" s="11"/>
      <c r="G133" s="11"/>
      <c r="H133" s="11">
        <v>39</v>
      </c>
      <c r="I133" s="15">
        <f t="shared" si="14"/>
        <v>39</v>
      </c>
      <c r="J133" s="15"/>
      <c r="K133" s="15"/>
      <c r="M133" s="15">
        <f t="shared" si="16"/>
        <v>23.6</v>
      </c>
      <c r="N133" s="64">
        <f t="shared" si="20"/>
        <v>253.24675324675323</v>
      </c>
    </row>
    <row r="134" spans="1:14" ht="15.75">
      <c r="A134" s="111"/>
      <c r="B134" s="122"/>
      <c r="C134" s="16" t="s">
        <v>29</v>
      </c>
      <c r="D134" s="18" t="s">
        <v>30</v>
      </c>
      <c r="E134" s="11">
        <v>1384.2</v>
      </c>
      <c r="F134" s="35">
        <v>1487.2</v>
      </c>
      <c r="G134" s="35">
        <v>900</v>
      </c>
      <c r="H134" s="11">
        <v>707.4</v>
      </c>
      <c r="I134" s="15">
        <f aca="true" t="shared" si="23" ref="I134:I197">H134-G134</f>
        <v>-192.60000000000002</v>
      </c>
      <c r="J134" s="15">
        <f>H134/G134*100</f>
        <v>78.6</v>
      </c>
      <c r="K134" s="15">
        <f>H134/F134*100</f>
        <v>47.56589564281872</v>
      </c>
      <c r="M134" s="15">
        <f aca="true" t="shared" si="24" ref="M134:M197">H134-E134</f>
        <v>-676.8000000000001</v>
      </c>
      <c r="N134" s="64">
        <f t="shared" si="20"/>
        <v>51.10533159947984</v>
      </c>
    </row>
    <row r="135" spans="1:14" ht="15.75">
      <c r="A135" s="111"/>
      <c r="B135" s="122"/>
      <c r="C135" s="16" t="s">
        <v>217</v>
      </c>
      <c r="D135" s="18" t="s">
        <v>46</v>
      </c>
      <c r="E135" s="11"/>
      <c r="F135" s="35"/>
      <c r="G135" s="35"/>
      <c r="H135" s="11">
        <v>-659.7</v>
      </c>
      <c r="I135" s="15">
        <f t="shared" si="23"/>
        <v>-659.7</v>
      </c>
      <c r="J135" s="15"/>
      <c r="K135" s="15"/>
      <c r="M135" s="15">
        <f t="shared" si="24"/>
        <v>-659.7</v>
      </c>
      <c r="N135" s="64"/>
    </row>
    <row r="136" spans="1:14" ht="15.75" customHeight="1">
      <c r="A136" s="111"/>
      <c r="B136" s="122"/>
      <c r="C136" s="16" t="s">
        <v>49</v>
      </c>
      <c r="D136" s="18" t="s">
        <v>86</v>
      </c>
      <c r="E136" s="11">
        <v>6015.9</v>
      </c>
      <c r="F136" s="11"/>
      <c r="G136" s="11"/>
      <c r="H136" s="11"/>
      <c r="I136" s="15">
        <f t="shared" si="23"/>
        <v>0</v>
      </c>
      <c r="J136" s="15"/>
      <c r="K136" s="15"/>
      <c r="M136" s="15">
        <f t="shared" si="24"/>
        <v>-6015.9</v>
      </c>
      <c r="N136" s="64">
        <f>H136/E136*100</f>
        <v>0</v>
      </c>
    </row>
    <row r="137" spans="1:14" ht="15.75">
      <c r="A137" s="111"/>
      <c r="B137" s="122"/>
      <c r="C137" s="16" t="s">
        <v>50</v>
      </c>
      <c r="D137" s="18" t="s">
        <v>87</v>
      </c>
      <c r="E137" s="11">
        <v>3948.2</v>
      </c>
      <c r="F137" s="11">
        <v>3081.2</v>
      </c>
      <c r="G137" s="11">
        <v>1654.1</v>
      </c>
      <c r="H137" s="11">
        <v>1654.1</v>
      </c>
      <c r="I137" s="15">
        <f t="shared" si="23"/>
        <v>0</v>
      </c>
      <c r="J137" s="15">
        <f>H137/G137*100</f>
        <v>100</v>
      </c>
      <c r="K137" s="15">
        <f>H137/F137*100</f>
        <v>53.683629754641046</v>
      </c>
      <c r="M137" s="15">
        <f t="shared" si="24"/>
        <v>-2294.1</v>
      </c>
      <c r="N137" s="64">
        <f>H137/E137*100</f>
        <v>41.89504077807609</v>
      </c>
    </row>
    <row r="138" spans="1:14" ht="15.75">
      <c r="A138" s="111"/>
      <c r="B138" s="122"/>
      <c r="C138" s="16" t="s">
        <v>52</v>
      </c>
      <c r="D138" s="20" t="s">
        <v>53</v>
      </c>
      <c r="E138" s="11"/>
      <c r="F138" s="11">
        <v>7003.3</v>
      </c>
      <c r="G138" s="11">
        <v>3484.7</v>
      </c>
      <c r="H138" s="11">
        <v>3256.9</v>
      </c>
      <c r="I138" s="15">
        <f t="shared" si="23"/>
        <v>-227.79999999999973</v>
      </c>
      <c r="J138" s="15">
        <f>H138/G138*100</f>
        <v>93.4628518954286</v>
      </c>
      <c r="K138" s="15">
        <f>H138/F138*100</f>
        <v>46.50521896820071</v>
      </c>
      <c r="M138" s="15">
        <f t="shared" si="24"/>
        <v>3256.9</v>
      </c>
      <c r="N138" s="64"/>
    </row>
    <row r="139" spans="1:14" ht="31.5">
      <c r="A139" s="111"/>
      <c r="B139" s="122"/>
      <c r="C139" s="16"/>
      <c r="D139" s="24" t="s">
        <v>211</v>
      </c>
      <c r="E139" s="25">
        <f>E140-E135</f>
        <v>11366</v>
      </c>
      <c r="F139" s="25">
        <f>F140-F135</f>
        <v>11571.7</v>
      </c>
      <c r="G139" s="25">
        <f>G140-G135</f>
        <v>6038.799999999999</v>
      </c>
      <c r="H139" s="25">
        <f>H140-H135</f>
        <v>5657.4</v>
      </c>
      <c r="I139" s="59">
        <f t="shared" si="23"/>
        <v>-381.39999999999964</v>
      </c>
      <c r="J139" s="59">
        <f>H139/G139*100</f>
        <v>93.68417566403922</v>
      </c>
      <c r="K139" s="59">
        <f>H139/F139*100</f>
        <v>48.889964309479154</v>
      </c>
      <c r="L139" s="26"/>
      <c r="M139" s="59">
        <f t="shared" si="24"/>
        <v>-5708.6</v>
      </c>
      <c r="N139" s="66">
        <f>H139/E139*100</f>
        <v>49.77476684849551</v>
      </c>
    </row>
    <row r="140" spans="1:14" s="26" customFormat="1" ht="31.5">
      <c r="A140" s="112"/>
      <c r="B140" s="123"/>
      <c r="C140" s="36"/>
      <c r="D140" s="24" t="s">
        <v>212</v>
      </c>
      <c r="E140" s="37">
        <f>SUM(E128:E130,E133:E138)</f>
        <v>11366</v>
      </c>
      <c r="F140" s="37">
        <f>SUM(F128:F130,F133:F138)</f>
        <v>11571.7</v>
      </c>
      <c r="G140" s="37">
        <f>SUM(G128:G130,G133:G138)</f>
        <v>6038.799999999999</v>
      </c>
      <c r="H140" s="37">
        <f>SUM(H128:H130,H133:H138)</f>
        <v>4997.7</v>
      </c>
      <c r="I140" s="59">
        <f t="shared" si="23"/>
        <v>-1041.0999999999995</v>
      </c>
      <c r="J140" s="59">
        <f>H140/G140*100</f>
        <v>82.75981983175465</v>
      </c>
      <c r="K140" s="59">
        <f>H140/F140*100</f>
        <v>43.188986924998055</v>
      </c>
      <c r="M140" s="59">
        <f t="shared" si="24"/>
        <v>-6368.3</v>
      </c>
      <c r="N140" s="66">
        <f>H140/E140*100</f>
        <v>43.97061411226465</v>
      </c>
    </row>
    <row r="141" spans="1:14" ht="31.5" customHeight="1">
      <c r="A141" s="113" t="s">
        <v>99</v>
      </c>
      <c r="B141" s="114" t="s">
        <v>100</v>
      </c>
      <c r="C141" s="16" t="s">
        <v>16</v>
      </c>
      <c r="D141" s="21" t="s">
        <v>17</v>
      </c>
      <c r="E141" s="11"/>
      <c r="F141" s="11"/>
      <c r="G141" s="11"/>
      <c r="H141" s="11">
        <v>2</v>
      </c>
      <c r="I141" s="15">
        <f t="shared" si="23"/>
        <v>2</v>
      </c>
      <c r="J141" s="15"/>
      <c r="K141" s="15"/>
      <c r="M141" s="15">
        <f t="shared" si="24"/>
        <v>2</v>
      </c>
      <c r="N141" s="64"/>
    </row>
    <row r="142" spans="1:14" ht="15.75" hidden="1">
      <c r="A142" s="113"/>
      <c r="B142" s="114"/>
      <c r="C142" s="16" t="s">
        <v>101</v>
      </c>
      <c r="D142" s="18" t="s">
        <v>102</v>
      </c>
      <c r="E142" s="11"/>
      <c r="F142" s="11"/>
      <c r="G142" s="11"/>
      <c r="H142" s="11"/>
      <c r="I142" s="15">
        <f t="shared" si="23"/>
        <v>0</v>
      </c>
      <c r="J142" s="15"/>
      <c r="K142" s="15"/>
      <c r="M142" s="15">
        <f t="shared" si="24"/>
        <v>0</v>
      </c>
      <c r="N142" s="64" t="e">
        <f aca="true" t="shared" si="25" ref="N142:N147">H142/E142*100</f>
        <v>#DIV/0!</v>
      </c>
    </row>
    <row r="143" spans="1:14" ht="31.5" hidden="1">
      <c r="A143" s="115"/>
      <c r="B143" s="116"/>
      <c r="C143" s="16" t="s">
        <v>97</v>
      </c>
      <c r="D143" s="18" t="s">
        <v>98</v>
      </c>
      <c r="E143" s="11"/>
      <c r="F143" s="11"/>
      <c r="G143" s="11"/>
      <c r="H143" s="11"/>
      <c r="I143" s="15">
        <f t="shared" si="23"/>
        <v>0</v>
      </c>
      <c r="J143" s="15"/>
      <c r="K143" s="15"/>
      <c r="M143" s="15">
        <f t="shared" si="24"/>
        <v>0</v>
      </c>
      <c r="N143" s="64" t="e">
        <f t="shared" si="25"/>
        <v>#DIV/0!</v>
      </c>
    </row>
    <row r="144" spans="1:14" ht="15.75">
      <c r="A144" s="115"/>
      <c r="B144" s="116"/>
      <c r="C144" s="16" t="s">
        <v>22</v>
      </c>
      <c r="D144" s="18" t="s">
        <v>23</v>
      </c>
      <c r="E144" s="11">
        <f>E145</f>
        <v>9.8</v>
      </c>
      <c r="F144" s="11">
        <f>F145</f>
        <v>0</v>
      </c>
      <c r="G144" s="11">
        <f>G145</f>
        <v>0</v>
      </c>
      <c r="H144" s="11">
        <f>H145</f>
        <v>2</v>
      </c>
      <c r="I144" s="15">
        <f t="shared" si="23"/>
        <v>2</v>
      </c>
      <c r="J144" s="15"/>
      <c r="K144" s="15"/>
      <c r="M144" s="15">
        <f t="shared" si="24"/>
        <v>-7.800000000000001</v>
      </c>
      <c r="N144" s="64">
        <f t="shared" si="25"/>
        <v>20.40816326530612</v>
      </c>
    </row>
    <row r="145" spans="1:14" ht="47.25" hidden="1">
      <c r="A145" s="115"/>
      <c r="B145" s="116"/>
      <c r="C145" s="19" t="s">
        <v>25</v>
      </c>
      <c r="D145" s="20" t="s">
        <v>26</v>
      </c>
      <c r="E145" s="11">
        <v>9.8</v>
      </c>
      <c r="F145" s="11"/>
      <c r="G145" s="11"/>
      <c r="H145" s="11">
        <v>2</v>
      </c>
      <c r="I145" s="15">
        <f t="shared" si="23"/>
        <v>2</v>
      </c>
      <c r="J145" s="15"/>
      <c r="K145" s="15"/>
      <c r="M145" s="15">
        <f t="shared" si="24"/>
        <v>-7.800000000000001</v>
      </c>
      <c r="N145" s="64">
        <f t="shared" si="25"/>
        <v>20.40816326530612</v>
      </c>
    </row>
    <row r="146" spans="1:14" ht="15.75">
      <c r="A146" s="115"/>
      <c r="B146" s="116"/>
      <c r="C146" s="16" t="s">
        <v>27</v>
      </c>
      <c r="D146" s="18" t="s">
        <v>28</v>
      </c>
      <c r="E146" s="11">
        <v>9.8</v>
      </c>
      <c r="F146" s="11"/>
      <c r="G146" s="11"/>
      <c r="H146" s="11">
        <v>20.3</v>
      </c>
      <c r="I146" s="15">
        <f t="shared" si="23"/>
        <v>20.3</v>
      </c>
      <c r="J146" s="15"/>
      <c r="K146" s="15"/>
      <c r="M146" s="15">
        <f t="shared" si="24"/>
        <v>10.5</v>
      </c>
      <c r="N146" s="64">
        <f t="shared" si="25"/>
        <v>207.1428571428571</v>
      </c>
    </row>
    <row r="147" spans="1:14" ht="15.75">
      <c r="A147" s="115"/>
      <c r="B147" s="116"/>
      <c r="C147" s="16" t="s">
        <v>29</v>
      </c>
      <c r="D147" s="18" t="s">
        <v>30</v>
      </c>
      <c r="E147" s="11">
        <v>1470.1</v>
      </c>
      <c r="F147" s="11">
        <v>734.1</v>
      </c>
      <c r="G147" s="11">
        <f>719.1-280</f>
        <v>439.1</v>
      </c>
      <c r="H147" s="11">
        <v>533.3</v>
      </c>
      <c r="I147" s="15">
        <f t="shared" si="23"/>
        <v>94.19999999999993</v>
      </c>
      <c r="J147" s="15">
        <f>H147/G147*100</f>
        <v>121.45297198815759</v>
      </c>
      <c r="K147" s="15">
        <f>H147/F147*100</f>
        <v>72.64677836806975</v>
      </c>
      <c r="M147" s="15">
        <f t="shared" si="24"/>
        <v>-936.8</v>
      </c>
      <c r="N147" s="64">
        <f t="shared" si="25"/>
        <v>36.27644377933474</v>
      </c>
    </row>
    <row r="148" spans="1:14" ht="15.75">
      <c r="A148" s="115"/>
      <c r="B148" s="116"/>
      <c r="C148" s="16" t="s">
        <v>217</v>
      </c>
      <c r="D148" s="18" t="s">
        <v>46</v>
      </c>
      <c r="E148" s="11"/>
      <c r="F148" s="11"/>
      <c r="G148" s="11"/>
      <c r="H148" s="11">
        <v>-679.5</v>
      </c>
      <c r="I148" s="15">
        <f t="shared" si="23"/>
        <v>-679.5</v>
      </c>
      <c r="J148" s="15"/>
      <c r="K148" s="15"/>
      <c r="M148" s="15">
        <f t="shared" si="24"/>
        <v>-679.5</v>
      </c>
      <c r="N148" s="64"/>
    </row>
    <row r="149" spans="1:14" ht="15.75" hidden="1">
      <c r="A149" s="115"/>
      <c r="B149" s="116"/>
      <c r="C149" s="16" t="s">
        <v>49</v>
      </c>
      <c r="D149" s="18" t="s">
        <v>86</v>
      </c>
      <c r="E149" s="11"/>
      <c r="F149" s="11"/>
      <c r="G149" s="11"/>
      <c r="H149" s="11"/>
      <c r="I149" s="15">
        <f t="shared" si="23"/>
        <v>0</v>
      </c>
      <c r="J149" s="15" t="e">
        <f>H149/G149*100</f>
        <v>#DIV/0!</v>
      </c>
      <c r="K149" s="15" t="e">
        <f>H149/F149*100</f>
        <v>#DIV/0!</v>
      </c>
      <c r="M149" s="15">
        <f t="shared" si="24"/>
        <v>0</v>
      </c>
      <c r="N149" s="64" t="e">
        <f>H149/E149*100</f>
        <v>#DIV/0!</v>
      </c>
    </row>
    <row r="150" spans="1:14" ht="15.75">
      <c r="A150" s="115"/>
      <c r="B150" s="116"/>
      <c r="C150" s="16" t="s">
        <v>50</v>
      </c>
      <c r="D150" s="18" t="s">
        <v>87</v>
      </c>
      <c r="E150" s="11">
        <v>15309.9</v>
      </c>
      <c r="F150" s="11">
        <v>5306</v>
      </c>
      <c r="G150" s="11">
        <v>2428.3</v>
      </c>
      <c r="H150" s="11">
        <v>2428.3</v>
      </c>
      <c r="I150" s="15">
        <f t="shared" si="23"/>
        <v>0</v>
      </c>
      <c r="J150" s="15">
        <f>H150/G150*100</f>
        <v>100</v>
      </c>
      <c r="K150" s="15">
        <f>H150/F150*100</f>
        <v>45.76517150395779</v>
      </c>
      <c r="M150" s="15">
        <f t="shared" si="24"/>
        <v>-12881.599999999999</v>
      </c>
      <c r="N150" s="64">
        <f>H150/E150*100</f>
        <v>15.860978843754697</v>
      </c>
    </row>
    <row r="151" spans="1:14" ht="15.75">
      <c r="A151" s="115"/>
      <c r="B151" s="116"/>
      <c r="C151" s="16" t="s">
        <v>52</v>
      </c>
      <c r="D151" s="20" t="s">
        <v>53</v>
      </c>
      <c r="E151" s="11"/>
      <c r="F151" s="11">
        <v>27776.4</v>
      </c>
      <c r="G151" s="11">
        <v>13821</v>
      </c>
      <c r="H151" s="11">
        <v>12936.2</v>
      </c>
      <c r="I151" s="15">
        <f t="shared" si="23"/>
        <v>-884.7999999999993</v>
      </c>
      <c r="J151" s="15">
        <f>H151/G151*100</f>
        <v>93.59814774618334</v>
      </c>
      <c r="K151" s="15">
        <f>H151/F151*100</f>
        <v>46.57263000244812</v>
      </c>
      <c r="M151" s="15">
        <f t="shared" si="24"/>
        <v>12936.2</v>
      </c>
      <c r="N151" s="64"/>
    </row>
    <row r="152" spans="1:14" ht="31.5">
      <c r="A152" s="115"/>
      <c r="B152" s="116"/>
      <c r="C152" s="16"/>
      <c r="D152" s="24" t="s">
        <v>211</v>
      </c>
      <c r="E152" s="25">
        <f>E153-E148</f>
        <v>16799.6</v>
      </c>
      <c r="F152" s="25">
        <f>F153-F148</f>
        <v>33816.5</v>
      </c>
      <c r="G152" s="25">
        <f>G153-G148</f>
        <v>16688.4</v>
      </c>
      <c r="H152" s="25">
        <f>H153-H148</f>
        <v>15922.1</v>
      </c>
      <c r="I152" s="59">
        <f t="shared" si="23"/>
        <v>-766.3000000000011</v>
      </c>
      <c r="J152" s="59">
        <f>H152/G152*100</f>
        <v>95.40818772320893</v>
      </c>
      <c r="K152" s="59">
        <f>H152/F152*100</f>
        <v>47.08382002868422</v>
      </c>
      <c r="L152" s="26"/>
      <c r="M152" s="59">
        <f t="shared" si="24"/>
        <v>-877.4999999999982</v>
      </c>
      <c r="N152" s="66">
        <f>H152/E152*100</f>
        <v>94.77666134907975</v>
      </c>
    </row>
    <row r="153" spans="1:14" s="26" customFormat="1" ht="31.5">
      <c r="A153" s="115"/>
      <c r="B153" s="116"/>
      <c r="C153" s="36"/>
      <c r="D153" s="24" t="s">
        <v>212</v>
      </c>
      <c r="E153" s="37">
        <f>SUM(E141:E144,E146:E151)</f>
        <v>16799.6</v>
      </c>
      <c r="F153" s="37">
        <f>SUM(F141:F144,F146:F151)</f>
        <v>33816.5</v>
      </c>
      <c r="G153" s="37">
        <f>SUM(G141:G144,G146:G151)</f>
        <v>16688.4</v>
      </c>
      <c r="H153" s="37">
        <f>SUM(H141:H144,H146:H151)</f>
        <v>15242.6</v>
      </c>
      <c r="I153" s="59">
        <f t="shared" si="23"/>
        <v>-1445.800000000001</v>
      </c>
      <c r="J153" s="59">
        <f>H153/G153*100</f>
        <v>91.33649720764123</v>
      </c>
      <c r="K153" s="59">
        <f>H153/F153*100</f>
        <v>45.07444590658407</v>
      </c>
      <c r="M153" s="59">
        <f t="shared" si="24"/>
        <v>-1556.9999999999982</v>
      </c>
      <c r="N153" s="66">
        <f>H153/E153*100</f>
        <v>90.73192218862354</v>
      </c>
    </row>
    <row r="154" spans="1:14" ht="31.5" customHeight="1">
      <c r="A154" s="113" t="s">
        <v>103</v>
      </c>
      <c r="B154" s="114" t="s">
        <v>104</v>
      </c>
      <c r="C154" s="16" t="s">
        <v>16</v>
      </c>
      <c r="D154" s="21" t="s">
        <v>17</v>
      </c>
      <c r="E154" s="11"/>
      <c r="F154" s="11"/>
      <c r="G154" s="11"/>
      <c r="H154" s="11">
        <v>457.9</v>
      </c>
      <c r="I154" s="15">
        <f t="shared" si="23"/>
        <v>457.9</v>
      </c>
      <c r="J154" s="15"/>
      <c r="K154" s="15"/>
      <c r="M154" s="15">
        <f t="shared" si="24"/>
        <v>457.9</v>
      </c>
      <c r="N154" s="64"/>
    </row>
    <row r="155" spans="1:14" ht="15.75" hidden="1">
      <c r="A155" s="113"/>
      <c r="B155" s="114"/>
      <c r="C155" s="16" t="s">
        <v>101</v>
      </c>
      <c r="D155" s="18" t="s">
        <v>102</v>
      </c>
      <c r="E155" s="11"/>
      <c r="F155" s="11"/>
      <c r="G155" s="11"/>
      <c r="H155" s="11"/>
      <c r="I155" s="15">
        <f t="shared" si="23"/>
        <v>0</v>
      </c>
      <c r="J155" s="15"/>
      <c r="K155" s="15"/>
      <c r="M155" s="15">
        <f t="shared" si="24"/>
        <v>0</v>
      </c>
      <c r="N155" s="64" t="e">
        <f aca="true" t="shared" si="26" ref="N155:N160">H155/E155*100</f>
        <v>#DIV/0!</v>
      </c>
    </row>
    <row r="156" spans="1:14" ht="31.5" hidden="1">
      <c r="A156" s="115"/>
      <c r="B156" s="116"/>
      <c r="C156" s="16" t="s">
        <v>97</v>
      </c>
      <c r="D156" s="18" t="s">
        <v>98</v>
      </c>
      <c r="E156" s="11"/>
      <c r="F156" s="11"/>
      <c r="G156" s="11"/>
      <c r="H156" s="11"/>
      <c r="I156" s="15">
        <f t="shared" si="23"/>
        <v>0</v>
      </c>
      <c r="J156" s="15"/>
      <c r="K156" s="15"/>
      <c r="M156" s="15">
        <f t="shared" si="24"/>
        <v>0</v>
      </c>
      <c r="N156" s="64" t="e">
        <f t="shared" si="26"/>
        <v>#DIV/0!</v>
      </c>
    </row>
    <row r="157" spans="1:14" ht="15.75">
      <c r="A157" s="115"/>
      <c r="B157" s="116"/>
      <c r="C157" s="16" t="s">
        <v>22</v>
      </c>
      <c r="D157" s="18" t="s">
        <v>23</v>
      </c>
      <c r="E157" s="11">
        <f>E158</f>
        <v>2.4</v>
      </c>
      <c r="F157" s="11">
        <f>F158</f>
        <v>0</v>
      </c>
      <c r="G157" s="11">
        <f>G158</f>
        <v>0</v>
      </c>
      <c r="H157" s="11">
        <f>H158</f>
        <v>270</v>
      </c>
      <c r="I157" s="15">
        <f t="shared" si="23"/>
        <v>270</v>
      </c>
      <c r="J157" s="15"/>
      <c r="K157" s="15"/>
      <c r="M157" s="15">
        <f t="shared" si="24"/>
        <v>267.6</v>
      </c>
      <c r="N157" s="64">
        <f t="shared" si="26"/>
        <v>11250</v>
      </c>
    </row>
    <row r="158" spans="1:14" ht="47.25" hidden="1">
      <c r="A158" s="115"/>
      <c r="B158" s="116"/>
      <c r="C158" s="19" t="s">
        <v>25</v>
      </c>
      <c r="D158" s="20" t="s">
        <v>26</v>
      </c>
      <c r="E158" s="11">
        <v>2.4</v>
      </c>
      <c r="F158" s="11"/>
      <c r="G158" s="11"/>
      <c r="H158" s="11">
        <v>270</v>
      </c>
      <c r="I158" s="15">
        <f t="shared" si="23"/>
        <v>270</v>
      </c>
      <c r="J158" s="15"/>
      <c r="K158" s="15"/>
      <c r="M158" s="15">
        <f t="shared" si="24"/>
        <v>267.6</v>
      </c>
      <c r="N158" s="64">
        <f t="shared" si="26"/>
        <v>11250</v>
      </c>
    </row>
    <row r="159" spans="1:14" ht="15.75">
      <c r="A159" s="115"/>
      <c r="B159" s="116"/>
      <c r="C159" s="16" t="s">
        <v>27</v>
      </c>
      <c r="D159" s="18" t="s">
        <v>28</v>
      </c>
      <c r="E159" s="11">
        <v>5.7</v>
      </c>
      <c r="F159" s="11"/>
      <c r="G159" s="11"/>
      <c r="H159" s="11">
        <v>65.8</v>
      </c>
      <c r="I159" s="15">
        <f t="shared" si="23"/>
        <v>65.8</v>
      </c>
      <c r="J159" s="15"/>
      <c r="K159" s="15"/>
      <c r="M159" s="15">
        <f t="shared" si="24"/>
        <v>60.099999999999994</v>
      </c>
      <c r="N159" s="64">
        <f t="shared" si="26"/>
        <v>1154.3859649122805</v>
      </c>
    </row>
    <row r="160" spans="1:14" ht="15.75">
      <c r="A160" s="115"/>
      <c r="B160" s="116"/>
      <c r="C160" s="16" t="s">
        <v>29</v>
      </c>
      <c r="D160" s="18" t="s">
        <v>30</v>
      </c>
      <c r="E160" s="11">
        <v>781.6</v>
      </c>
      <c r="F160" s="11">
        <v>237.9</v>
      </c>
      <c r="G160" s="11">
        <v>237.9</v>
      </c>
      <c r="H160" s="11">
        <v>276</v>
      </c>
      <c r="I160" s="15">
        <f t="shared" si="23"/>
        <v>38.099999999999994</v>
      </c>
      <c r="J160" s="15">
        <f>H160/G160*100</f>
        <v>116.01513240857504</v>
      </c>
      <c r="K160" s="15">
        <f>H160/F160*100</f>
        <v>116.01513240857504</v>
      </c>
      <c r="M160" s="15">
        <f t="shared" si="24"/>
        <v>-505.6</v>
      </c>
      <c r="N160" s="64">
        <f t="shared" si="26"/>
        <v>35.312180143295805</v>
      </c>
    </row>
    <row r="161" spans="1:14" ht="15.75">
      <c r="A161" s="115"/>
      <c r="B161" s="116"/>
      <c r="C161" s="16" t="s">
        <v>217</v>
      </c>
      <c r="D161" s="18" t="s">
        <v>46</v>
      </c>
      <c r="E161" s="11"/>
      <c r="F161" s="11"/>
      <c r="G161" s="11"/>
      <c r="H161" s="11">
        <v>-1007.6</v>
      </c>
      <c r="I161" s="15">
        <f t="shared" si="23"/>
        <v>-1007.6</v>
      </c>
      <c r="J161" s="15"/>
      <c r="K161" s="15"/>
      <c r="M161" s="15">
        <f t="shared" si="24"/>
        <v>-1007.6</v>
      </c>
      <c r="N161" s="64"/>
    </row>
    <row r="162" spans="1:14" ht="15.75" hidden="1">
      <c r="A162" s="115"/>
      <c r="B162" s="116"/>
      <c r="C162" s="16" t="s">
        <v>49</v>
      </c>
      <c r="D162" s="18" t="s">
        <v>86</v>
      </c>
      <c r="E162" s="11"/>
      <c r="F162" s="11"/>
      <c r="G162" s="11"/>
      <c r="H162" s="11"/>
      <c r="I162" s="15">
        <f t="shared" si="23"/>
        <v>0</v>
      </c>
      <c r="J162" s="15" t="e">
        <f>H162/G162*100</f>
        <v>#DIV/0!</v>
      </c>
      <c r="K162" s="15" t="e">
        <f>H162/F162*100</f>
        <v>#DIV/0!</v>
      </c>
      <c r="M162" s="15">
        <f t="shared" si="24"/>
        <v>0</v>
      </c>
      <c r="N162" s="64" t="e">
        <f>H162/E162*100</f>
        <v>#DIV/0!</v>
      </c>
    </row>
    <row r="163" spans="1:14" ht="15.75">
      <c r="A163" s="115"/>
      <c r="B163" s="116"/>
      <c r="C163" s="16" t="s">
        <v>50</v>
      </c>
      <c r="D163" s="18" t="s">
        <v>87</v>
      </c>
      <c r="E163" s="11">
        <v>15440.9</v>
      </c>
      <c r="F163" s="11">
        <v>5207</v>
      </c>
      <c r="G163" s="11">
        <v>2799.2</v>
      </c>
      <c r="H163" s="11">
        <v>2799.2</v>
      </c>
      <c r="I163" s="15">
        <f t="shared" si="23"/>
        <v>0</v>
      </c>
      <c r="J163" s="15">
        <f>H163/G163*100</f>
        <v>100</v>
      </c>
      <c r="K163" s="15">
        <f>H163/F163*100</f>
        <v>53.75840215095064</v>
      </c>
      <c r="M163" s="15">
        <f t="shared" si="24"/>
        <v>-12641.7</v>
      </c>
      <c r="N163" s="64">
        <f>H163/E163*100</f>
        <v>18.128476967016173</v>
      </c>
    </row>
    <row r="164" spans="1:14" ht="15.75">
      <c r="A164" s="115"/>
      <c r="B164" s="116"/>
      <c r="C164" s="16" t="s">
        <v>52</v>
      </c>
      <c r="D164" s="20" t="s">
        <v>53</v>
      </c>
      <c r="E164" s="11"/>
      <c r="F164" s="11">
        <v>24756.6</v>
      </c>
      <c r="G164" s="11">
        <v>12318.4</v>
      </c>
      <c r="H164" s="11">
        <v>11513.1</v>
      </c>
      <c r="I164" s="15">
        <f t="shared" si="23"/>
        <v>-805.2999999999993</v>
      </c>
      <c r="J164" s="15">
        <f>H164/G164*100</f>
        <v>93.46262501623588</v>
      </c>
      <c r="K164" s="15">
        <f>H164/F164*100</f>
        <v>46.505174377741696</v>
      </c>
      <c r="M164" s="15">
        <f t="shared" si="24"/>
        <v>11513.1</v>
      </c>
      <c r="N164" s="64"/>
    </row>
    <row r="165" spans="1:14" ht="31.5">
      <c r="A165" s="115"/>
      <c r="B165" s="116"/>
      <c r="C165" s="16"/>
      <c r="D165" s="24" t="s">
        <v>211</v>
      </c>
      <c r="E165" s="25">
        <f>E166-E161</f>
        <v>16230.6</v>
      </c>
      <c r="F165" s="25">
        <f>F166-F161</f>
        <v>30201.5</v>
      </c>
      <c r="G165" s="25">
        <f>G166-G161</f>
        <v>15355.5</v>
      </c>
      <c r="H165" s="25">
        <f>H166-H161</f>
        <v>15382</v>
      </c>
      <c r="I165" s="59">
        <f t="shared" si="23"/>
        <v>26.5</v>
      </c>
      <c r="J165" s="59">
        <f>H165/G165*100</f>
        <v>100.17257660121781</v>
      </c>
      <c r="K165" s="59">
        <f>H165/F165*100</f>
        <v>50.93124513683095</v>
      </c>
      <c r="L165" s="26"/>
      <c r="M165" s="59">
        <f t="shared" si="24"/>
        <v>-848.6000000000004</v>
      </c>
      <c r="N165" s="66">
        <f>H165/E165*100</f>
        <v>94.77160425369364</v>
      </c>
    </row>
    <row r="166" spans="1:14" s="26" customFormat="1" ht="31.5">
      <c r="A166" s="115"/>
      <c r="B166" s="116"/>
      <c r="C166" s="36"/>
      <c r="D166" s="24" t="s">
        <v>212</v>
      </c>
      <c r="E166" s="37">
        <f>SUM(E154:E157,E159:E164)</f>
        <v>16230.6</v>
      </c>
      <c r="F166" s="37">
        <f>SUM(F154:F157,F159:F164)</f>
        <v>30201.5</v>
      </c>
      <c r="G166" s="37">
        <f>SUM(G154:G157,G159:G164)</f>
        <v>15355.5</v>
      </c>
      <c r="H166" s="37">
        <f>SUM(H154:H157,H159:H164)</f>
        <v>14374.4</v>
      </c>
      <c r="I166" s="59">
        <f t="shared" si="23"/>
        <v>-981.1000000000004</v>
      </c>
      <c r="J166" s="59">
        <f>H166/G166*100</f>
        <v>93.61075836019667</v>
      </c>
      <c r="K166" s="59">
        <f>H166/F166*100</f>
        <v>47.59498700395676</v>
      </c>
      <c r="M166" s="59">
        <f t="shared" si="24"/>
        <v>-1856.2000000000007</v>
      </c>
      <c r="N166" s="66">
        <f>H166/E166*100</f>
        <v>88.56357744014393</v>
      </c>
    </row>
    <row r="167" spans="1:14" ht="31.5" customHeight="1">
      <c r="A167" s="113" t="s">
        <v>105</v>
      </c>
      <c r="B167" s="114" t="s">
        <v>106</v>
      </c>
      <c r="C167" s="16" t="s">
        <v>16</v>
      </c>
      <c r="D167" s="21" t="s">
        <v>17</v>
      </c>
      <c r="E167" s="11">
        <v>23.3</v>
      </c>
      <c r="F167" s="11"/>
      <c r="G167" s="11"/>
      <c r="H167" s="11">
        <v>39.9</v>
      </c>
      <c r="I167" s="15">
        <f t="shared" si="23"/>
        <v>39.9</v>
      </c>
      <c r="J167" s="15"/>
      <c r="K167" s="15"/>
      <c r="M167" s="15">
        <f t="shared" si="24"/>
        <v>16.599999999999998</v>
      </c>
      <c r="N167" s="64">
        <f>H167/E167*100</f>
        <v>171.24463519313304</v>
      </c>
    </row>
    <row r="168" spans="1:14" ht="15.75" hidden="1">
      <c r="A168" s="113"/>
      <c r="B168" s="114"/>
      <c r="C168" s="16" t="s">
        <v>101</v>
      </c>
      <c r="D168" s="18" t="s">
        <v>102</v>
      </c>
      <c r="E168" s="11"/>
      <c r="F168" s="11"/>
      <c r="G168" s="11"/>
      <c r="H168" s="11"/>
      <c r="I168" s="15">
        <f t="shared" si="23"/>
        <v>0</v>
      </c>
      <c r="J168" s="15"/>
      <c r="K168" s="15"/>
      <c r="M168" s="15">
        <f t="shared" si="24"/>
        <v>0</v>
      </c>
      <c r="N168" s="64" t="e">
        <f>H168/E168*100</f>
        <v>#DIV/0!</v>
      </c>
    </row>
    <row r="169" spans="1:14" ht="31.5" hidden="1">
      <c r="A169" s="115"/>
      <c r="B169" s="116"/>
      <c r="C169" s="16" t="s">
        <v>97</v>
      </c>
      <c r="D169" s="18" t="s">
        <v>98</v>
      </c>
      <c r="E169" s="11"/>
      <c r="F169" s="11"/>
      <c r="G169" s="11"/>
      <c r="H169" s="11"/>
      <c r="I169" s="15">
        <f t="shared" si="23"/>
        <v>0</v>
      </c>
      <c r="J169" s="15"/>
      <c r="K169" s="15"/>
      <c r="M169" s="15">
        <f t="shared" si="24"/>
        <v>0</v>
      </c>
      <c r="N169" s="64" t="e">
        <f>H169/E169*100</f>
        <v>#DIV/0!</v>
      </c>
    </row>
    <row r="170" spans="1:14" ht="15.75">
      <c r="A170" s="115"/>
      <c r="B170" s="116"/>
      <c r="C170" s="16" t="s">
        <v>22</v>
      </c>
      <c r="D170" s="18" t="s">
        <v>23</v>
      </c>
      <c r="E170" s="11">
        <f>SUM(E171:E172)</f>
        <v>0</v>
      </c>
      <c r="F170" s="11">
        <f>SUM(F171:F172)</f>
        <v>0</v>
      </c>
      <c r="G170" s="11">
        <f>SUM(G171:G172)</f>
        <v>0</v>
      </c>
      <c r="H170" s="11">
        <f>SUM(H171:H172)</f>
        <v>32.6</v>
      </c>
      <c r="I170" s="15">
        <f t="shared" si="23"/>
        <v>32.6</v>
      </c>
      <c r="J170" s="15"/>
      <c r="K170" s="15"/>
      <c r="M170" s="15">
        <f t="shared" si="24"/>
        <v>32.6</v>
      </c>
      <c r="N170" s="64"/>
    </row>
    <row r="171" spans="1:14" ht="63" hidden="1">
      <c r="A171" s="115"/>
      <c r="B171" s="116"/>
      <c r="C171" s="19" t="s">
        <v>197</v>
      </c>
      <c r="D171" s="68" t="s">
        <v>24</v>
      </c>
      <c r="E171" s="11"/>
      <c r="F171" s="11"/>
      <c r="G171" s="11"/>
      <c r="H171" s="11"/>
      <c r="I171" s="15">
        <f t="shared" si="23"/>
        <v>0</v>
      </c>
      <c r="J171" s="15"/>
      <c r="K171" s="15"/>
      <c r="M171" s="15">
        <f t="shared" si="24"/>
        <v>0</v>
      </c>
      <c r="N171" s="64" t="e">
        <f>H171/E171*100</f>
        <v>#DIV/0!</v>
      </c>
    </row>
    <row r="172" spans="1:14" ht="47.25" hidden="1">
      <c r="A172" s="115"/>
      <c r="B172" s="116"/>
      <c r="C172" s="19" t="s">
        <v>25</v>
      </c>
      <c r="D172" s="20" t="s">
        <v>26</v>
      </c>
      <c r="E172" s="11"/>
      <c r="F172" s="11"/>
      <c r="G172" s="11"/>
      <c r="H172" s="11">
        <v>32.6</v>
      </c>
      <c r="I172" s="15">
        <f t="shared" si="23"/>
        <v>32.6</v>
      </c>
      <c r="J172" s="15"/>
      <c r="K172" s="15"/>
      <c r="M172" s="15">
        <f t="shared" si="24"/>
        <v>32.6</v>
      </c>
      <c r="N172" s="64" t="e">
        <f>H172/E172*100</f>
        <v>#DIV/0!</v>
      </c>
    </row>
    <row r="173" spans="1:14" ht="15.75">
      <c r="A173" s="115"/>
      <c r="B173" s="116"/>
      <c r="C173" s="16" t="s">
        <v>27</v>
      </c>
      <c r="D173" s="18" t="s">
        <v>28</v>
      </c>
      <c r="E173" s="11">
        <v>0.5</v>
      </c>
      <c r="F173" s="11"/>
      <c r="G173" s="11"/>
      <c r="H173" s="11">
        <v>49.5</v>
      </c>
      <c r="I173" s="15">
        <f t="shared" si="23"/>
        <v>49.5</v>
      </c>
      <c r="J173" s="15"/>
      <c r="K173" s="15"/>
      <c r="M173" s="15">
        <f t="shared" si="24"/>
        <v>49</v>
      </c>
      <c r="N173" s="64">
        <f>H173/E173*100</f>
        <v>9900</v>
      </c>
    </row>
    <row r="174" spans="1:14" ht="15.75">
      <c r="A174" s="115"/>
      <c r="B174" s="116"/>
      <c r="C174" s="16" t="s">
        <v>29</v>
      </c>
      <c r="D174" s="18" t="s">
        <v>30</v>
      </c>
      <c r="E174" s="11">
        <v>839.3</v>
      </c>
      <c r="F174" s="11">
        <v>114.1</v>
      </c>
      <c r="G174" s="11">
        <v>114.1</v>
      </c>
      <c r="H174" s="11">
        <v>1128.2</v>
      </c>
      <c r="I174" s="15">
        <f t="shared" si="23"/>
        <v>1014.1</v>
      </c>
      <c r="J174" s="15">
        <f>H174/G174*100</f>
        <v>988.7817703768626</v>
      </c>
      <c r="K174" s="15">
        <f>H174/F174*100</f>
        <v>988.7817703768626</v>
      </c>
      <c r="M174" s="15">
        <f t="shared" si="24"/>
        <v>288.9000000000001</v>
      </c>
      <c r="N174" s="64">
        <f>H174/E174*100</f>
        <v>134.42154176099132</v>
      </c>
    </row>
    <row r="175" spans="1:14" ht="15.75">
      <c r="A175" s="115"/>
      <c r="B175" s="116"/>
      <c r="C175" s="16" t="s">
        <v>217</v>
      </c>
      <c r="D175" s="18" t="s">
        <v>46</v>
      </c>
      <c r="E175" s="11"/>
      <c r="G175" s="11"/>
      <c r="H175" s="11">
        <v>-454.8</v>
      </c>
      <c r="I175" s="15">
        <f t="shared" si="23"/>
        <v>-454.8</v>
      </c>
      <c r="J175" s="15"/>
      <c r="K175" s="15"/>
      <c r="M175" s="15">
        <f t="shared" si="24"/>
        <v>-454.8</v>
      </c>
      <c r="N175" s="64"/>
    </row>
    <row r="176" spans="1:14" ht="15.75" hidden="1">
      <c r="A176" s="115"/>
      <c r="B176" s="116"/>
      <c r="C176" s="16" t="s">
        <v>49</v>
      </c>
      <c r="D176" s="18" t="s">
        <v>86</v>
      </c>
      <c r="E176" s="11"/>
      <c r="F176" s="11"/>
      <c r="G176" s="11"/>
      <c r="H176" s="11"/>
      <c r="I176" s="15">
        <f t="shared" si="23"/>
        <v>0</v>
      </c>
      <c r="J176" s="15" t="e">
        <f aca="true" t="shared" si="27" ref="J176:J185">H176/G176*100</f>
        <v>#DIV/0!</v>
      </c>
      <c r="K176" s="15" t="e">
        <f aca="true" t="shared" si="28" ref="K176:K185">H176/F176*100</f>
        <v>#DIV/0!</v>
      </c>
      <c r="M176" s="15">
        <f t="shared" si="24"/>
        <v>0</v>
      </c>
      <c r="N176" s="64" t="e">
        <f>H176/E176*100</f>
        <v>#DIV/0!</v>
      </c>
    </row>
    <row r="177" spans="1:14" ht="15.75">
      <c r="A177" s="115"/>
      <c r="B177" s="116"/>
      <c r="C177" s="16" t="s">
        <v>50</v>
      </c>
      <c r="D177" s="18" t="s">
        <v>87</v>
      </c>
      <c r="E177" s="11">
        <v>12586.3</v>
      </c>
      <c r="F177" s="11">
        <v>4276.6</v>
      </c>
      <c r="G177" s="11">
        <v>2124.7</v>
      </c>
      <c r="H177" s="11">
        <v>2124.7</v>
      </c>
      <c r="I177" s="15">
        <f t="shared" si="23"/>
        <v>0</v>
      </c>
      <c r="J177" s="15">
        <f t="shared" si="27"/>
        <v>100</v>
      </c>
      <c r="K177" s="15">
        <f t="shared" si="28"/>
        <v>49.68199036617873</v>
      </c>
      <c r="M177" s="15">
        <f t="shared" si="24"/>
        <v>-10461.599999999999</v>
      </c>
      <c r="N177" s="64">
        <f>H177/E177*100</f>
        <v>16.881053208647497</v>
      </c>
    </row>
    <row r="178" spans="1:14" ht="15.75">
      <c r="A178" s="115"/>
      <c r="B178" s="116"/>
      <c r="C178" s="16" t="s">
        <v>52</v>
      </c>
      <c r="D178" s="20" t="s">
        <v>53</v>
      </c>
      <c r="E178" s="11"/>
      <c r="F178" s="11">
        <v>20671.2</v>
      </c>
      <c r="G178" s="11">
        <v>10285.6</v>
      </c>
      <c r="H178" s="11">
        <v>9613.2</v>
      </c>
      <c r="I178" s="15">
        <f t="shared" si="23"/>
        <v>-672.3999999999996</v>
      </c>
      <c r="J178" s="15">
        <f t="shared" si="27"/>
        <v>93.46270514116823</v>
      </c>
      <c r="K178" s="15">
        <f t="shared" si="28"/>
        <v>46.505282712179266</v>
      </c>
      <c r="M178" s="15">
        <f t="shared" si="24"/>
        <v>9613.2</v>
      </c>
      <c r="N178" s="64"/>
    </row>
    <row r="179" spans="1:14" ht="31.5">
      <c r="A179" s="115"/>
      <c r="B179" s="116"/>
      <c r="C179" s="16"/>
      <c r="D179" s="24" t="s">
        <v>211</v>
      </c>
      <c r="E179" s="25">
        <f>E180-E175</f>
        <v>13449.4</v>
      </c>
      <c r="F179" s="25">
        <f>F180-F175</f>
        <v>25061.9</v>
      </c>
      <c r="G179" s="25">
        <f>G180-G175</f>
        <v>12524.4</v>
      </c>
      <c r="H179" s="25">
        <f>H180-H175</f>
        <v>12988.1</v>
      </c>
      <c r="I179" s="59">
        <f t="shared" si="23"/>
        <v>463.7000000000007</v>
      </c>
      <c r="J179" s="59">
        <f t="shared" si="27"/>
        <v>103.70237296796654</v>
      </c>
      <c r="K179" s="59">
        <f t="shared" si="28"/>
        <v>51.824083569082944</v>
      </c>
      <c r="L179" s="26"/>
      <c r="M179" s="59">
        <f t="shared" si="24"/>
        <v>-461.2999999999993</v>
      </c>
      <c r="N179" s="66">
        <f aca="true" t="shared" si="29" ref="N179:N185">H179/E179*100</f>
        <v>96.5701072166788</v>
      </c>
    </row>
    <row r="180" spans="1:14" s="26" customFormat="1" ht="31.5">
      <c r="A180" s="115"/>
      <c r="B180" s="116"/>
      <c r="C180" s="36"/>
      <c r="D180" s="24" t="s">
        <v>212</v>
      </c>
      <c r="E180" s="37">
        <f>SUM(E167:E170,E173:E178)</f>
        <v>13449.4</v>
      </c>
      <c r="F180" s="37">
        <f>SUM(F167:F170,F173:F178)</f>
        <v>25061.9</v>
      </c>
      <c r="G180" s="37">
        <f>SUM(G167:G170,G173:G178)</f>
        <v>12524.4</v>
      </c>
      <c r="H180" s="37">
        <f>SUM(H167:H170,H173:H178)</f>
        <v>12533.300000000001</v>
      </c>
      <c r="I180" s="59">
        <f t="shared" si="23"/>
        <v>8.900000000001455</v>
      </c>
      <c r="J180" s="59">
        <f t="shared" si="27"/>
        <v>100.07106128836512</v>
      </c>
      <c r="K180" s="59">
        <f t="shared" si="28"/>
        <v>50.00937678308508</v>
      </c>
      <c r="M180" s="59">
        <f t="shared" si="24"/>
        <v>-916.0999999999985</v>
      </c>
      <c r="N180" s="66">
        <f t="shared" si="29"/>
        <v>93.1885437268577</v>
      </c>
    </row>
    <row r="181" spans="1:14" ht="31.5" customHeight="1" hidden="1">
      <c r="A181" s="113" t="s">
        <v>107</v>
      </c>
      <c r="B181" s="114" t="s">
        <v>108</v>
      </c>
      <c r="C181" s="16" t="s">
        <v>16</v>
      </c>
      <c r="D181" s="21" t="s">
        <v>17</v>
      </c>
      <c r="E181" s="11"/>
      <c r="F181" s="11"/>
      <c r="G181" s="11"/>
      <c r="H181" s="11"/>
      <c r="I181" s="15">
        <f t="shared" si="23"/>
        <v>0</v>
      </c>
      <c r="J181" s="15" t="e">
        <f t="shared" si="27"/>
        <v>#DIV/0!</v>
      </c>
      <c r="K181" s="15" t="e">
        <f t="shared" si="28"/>
        <v>#DIV/0!</v>
      </c>
      <c r="M181" s="15">
        <f t="shared" si="24"/>
        <v>0</v>
      </c>
      <c r="N181" s="64" t="e">
        <f t="shared" si="29"/>
        <v>#DIV/0!</v>
      </c>
    </row>
    <row r="182" spans="1:14" ht="15.75" hidden="1">
      <c r="A182" s="113"/>
      <c r="B182" s="114"/>
      <c r="C182" s="16" t="s">
        <v>101</v>
      </c>
      <c r="D182" s="18" t="s">
        <v>102</v>
      </c>
      <c r="E182" s="11"/>
      <c r="F182" s="11"/>
      <c r="G182" s="11"/>
      <c r="H182" s="11"/>
      <c r="I182" s="15">
        <f t="shared" si="23"/>
        <v>0</v>
      </c>
      <c r="J182" s="15" t="e">
        <f t="shared" si="27"/>
        <v>#DIV/0!</v>
      </c>
      <c r="K182" s="15" t="e">
        <f t="shared" si="28"/>
        <v>#DIV/0!</v>
      </c>
      <c r="M182" s="15">
        <f t="shared" si="24"/>
        <v>0</v>
      </c>
      <c r="N182" s="64" t="e">
        <f t="shared" si="29"/>
        <v>#DIV/0!</v>
      </c>
    </row>
    <row r="183" spans="1:14" ht="31.5" hidden="1">
      <c r="A183" s="115"/>
      <c r="B183" s="116"/>
      <c r="C183" s="16" t="s">
        <v>97</v>
      </c>
      <c r="D183" s="18" t="s">
        <v>98</v>
      </c>
      <c r="E183" s="11"/>
      <c r="F183" s="11"/>
      <c r="G183" s="11"/>
      <c r="H183" s="11"/>
      <c r="I183" s="15">
        <f t="shared" si="23"/>
        <v>0</v>
      </c>
      <c r="J183" s="15" t="e">
        <f t="shared" si="27"/>
        <v>#DIV/0!</v>
      </c>
      <c r="K183" s="15" t="e">
        <f t="shared" si="28"/>
        <v>#DIV/0!</v>
      </c>
      <c r="M183" s="15">
        <f t="shared" si="24"/>
        <v>0</v>
      </c>
      <c r="N183" s="64" t="e">
        <f t="shared" si="29"/>
        <v>#DIV/0!</v>
      </c>
    </row>
    <row r="184" spans="1:14" ht="15.75" hidden="1">
      <c r="A184" s="115"/>
      <c r="B184" s="116"/>
      <c r="C184" s="16" t="s">
        <v>22</v>
      </c>
      <c r="D184" s="18" t="s">
        <v>23</v>
      </c>
      <c r="E184" s="11">
        <f>E185</f>
        <v>0</v>
      </c>
      <c r="F184" s="11">
        <f>F185</f>
        <v>0</v>
      </c>
      <c r="G184" s="11">
        <f>G185</f>
        <v>0</v>
      </c>
      <c r="H184" s="11">
        <f>H185</f>
        <v>0</v>
      </c>
      <c r="I184" s="15">
        <f t="shared" si="23"/>
        <v>0</v>
      </c>
      <c r="J184" s="15" t="e">
        <f t="shared" si="27"/>
        <v>#DIV/0!</v>
      </c>
      <c r="K184" s="15" t="e">
        <f t="shared" si="28"/>
        <v>#DIV/0!</v>
      </c>
      <c r="M184" s="15">
        <f t="shared" si="24"/>
        <v>0</v>
      </c>
      <c r="N184" s="64" t="e">
        <f t="shared" si="29"/>
        <v>#DIV/0!</v>
      </c>
    </row>
    <row r="185" spans="1:14" ht="47.25" hidden="1">
      <c r="A185" s="115"/>
      <c r="B185" s="116"/>
      <c r="C185" s="19" t="s">
        <v>25</v>
      </c>
      <c r="D185" s="20" t="s">
        <v>26</v>
      </c>
      <c r="E185" s="11"/>
      <c r="F185" s="11"/>
      <c r="G185" s="11"/>
      <c r="H185" s="11"/>
      <c r="I185" s="15">
        <f t="shared" si="23"/>
        <v>0</v>
      </c>
      <c r="J185" s="15" t="e">
        <f t="shared" si="27"/>
        <v>#DIV/0!</v>
      </c>
      <c r="K185" s="15" t="e">
        <f t="shared" si="28"/>
        <v>#DIV/0!</v>
      </c>
      <c r="M185" s="15">
        <f t="shared" si="24"/>
        <v>0</v>
      </c>
      <c r="N185" s="64" t="e">
        <f t="shared" si="29"/>
        <v>#DIV/0!</v>
      </c>
    </row>
    <row r="186" spans="1:14" ht="15.75">
      <c r="A186" s="115"/>
      <c r="B186" s="116"/>
      <c r="C186" s="16" t="s">
        <v>27</v>
      </c>
      <c r="D186" s="18" t="s">
        <v>28</v>
      </c>
      <c r="E186" s="11"/>
      <c r="F186" s="11"/>
      <c r="G186" s="11"/>
      <c r="H186" s="11">
        <v>78.9</v>
      </c>
      <c r="I186" s="15">
        <f t="shared" si="23"/>
        <v>78.9</v>
      </c>
      <c r="J186" s="15"/>
      <c r="K186" s="15"/>
      <c r="M186" s="15">
        <f t="shared" si="24"/>
        <v>78.9</v>
      </c>
      <c r="N186" s="64"/>
    </row>
    <row r="187" spans="1:14" ht="15.75">
      <c r="A187" s="115"/>
      <c r="B187" s="116"/>
      <c r="C187" s="16" t="s">
        <v>29</v>
      </c>
      <c r="D187" s="18" t="s">
        <v>30</v>
      </c>
      <c r="E187" s="11">
        <v>470</v>
      </c>
      <c r="F187" s="11">
        <v>322.5</v>
      </c>
      <c r="G187" s="11">
        <v>322.5</v>
      </c>
      <c r="H187" s="11">
        <v>493.4</v>
      </c>
      <c r="I187" s="15">
        <f t="shared" si="23"/>
        <v>170.89999999999998</v>
      </c>
      <c r="J187" s="15">
        <f>H187/G187*100</f>
        <v>152.9922480620155</v>
      </c>
      <c r="K187" s="15">
        <f>H187/F187*100</f>
        <v>152.9922480620155</v>
      </c>
      <c r="M187" s="15">
        <f t="shared" si="24"/>
        <v>23.399999999999977</v>
      </c>
      <c r="N187" s="64">
        <f>H187/E187*100</f>
        <v>104.97872340425532</v>
      </c>
    </row>
    <row r="188" spans="1:14" ht="15.75">
      <c r="A188" s="115"/>
      <c r="B188" s="116"/>
      <c r="C188" s="16" t="s">
        <v>217</v>
      </c>
      <c r="D188" s="18" t="s">
        <v>46</v>
      </c>
      <c r="E188" s="11"/>
      <c r="F188" s="11"/>
      <c r="G188" s="11"/>
      <c r="H188" s="11">
        <v>-731.7</v>
      </c>
      <c r="I188" s="15">
        <f t="shared" si="23"/>
        <v>-731.7</v>
      </c>
      <c r="J188" s="15"/>
      <c r="K188" s="15"/>
      <c r="M188" s="15">
        <f t="shared" si="24"/>
        <v>-731.7</v>
      </c>
      <c r="N188" s="64"/>
    </row>
    <row r="189" spans="1:14" ht="15.75" hidden="1">
      <c r="A189" s="115"/>
      <c r="B189" s="116"/>
      <c r="C189" s="16" t="s">
        <v>49</v>
      </c>
      <c r="D189" s="18" t="s">
        <v>86</v>
      </c>
      <c r="E189" s="11"/>
      <c r="F189" s="11"/>
      <c r="G189" s="11"/>
      <c r="H189" s="11"/>
      <c r="I189" s="15">
        <f t="shared" si="23"/>
        <v>0</v>
      </c>
      <c r="J189" s="15" t="e">
        <f>H189/G189*100</f>
        <v>#DIV/0!</v>
      </c>
      <c r="K189" s="15" t="e">
        <f>H189/F189*100</f>
        <v>#DIV/0!</v>
      </c>
      <c r="M189" s="15">
        <f t="shared" si="24"/>
        <v>0</v>
      </c>
      <c r="N189" s="64" t="e">
        <f>H189/E189*100</f>
        <v>#DIV/0!</v>
      </c>
    </row>
    <row r="190" spans="1:14" ht="15.75">
      <c r="A190" s="115"/>
      <c r="B190" s="116"/>
      <c r="C190" s="16" t="s">
        <v>50</v>
      </c>
      <c r="D190" s="18" t="s">
        <v>87</v>
      </c>
      <c r="E190" s="11">
        <v>13044.9</v>
      </c>
      <c r="F190" s="11">
        <v>4313.9</v>
      </c>
      <c r="G190" s="11">
        <v>2284.2</v>
      </c>
      <c r="H190" s="11">
        <v>2284.2</v>
      </c>
      <c r="I190" s="15">
        <f t="shared" si="23"/>
        <v>0</v>
      </c>
      <c r="J190" s="15">
        <f>H190/G190*100</f>
        <v>100</v>
      </c>
      <c r="K190" s="15">
        <f>H190/F190*100</f>
        <v>52.94976703215188</v>
      </c>
      <c r="M190" s="15">
        <f t="shared" si="24"/>
        <v>-10760.7</v>
      </c>
      <c r="N190" s="64">
        <f>H190/E190*100</f>
        <v>17.51029137823977</v>
      </c>
    </row>
    <row r="191" spans="1:14" ht="15.75">
      <c r="A191" s="115"/>
      <c r="B191" s="116"/>
      <c r="C191" s="16" t="s">
        <v>52</v>
      </c>
      <c r="D191" s="20" t="s">
        <v>53</v>
      </c>
      <c r="E191" s="11"/>
      <c r="F191" s="11">
        <v>22170</v>
      </c>
      <c r="G191" s="11">
        <v>11031.3</v>
      </c>
      <c r="H191" s="11"/>
      <c r="I191" s="15">
        <f t="shared" si="23"/>
        <v>-11031.3</v>
      </c>
      <c r="J191" s="15">
        <f>H191/G191*100</f>
        <v>0</v>
      </c>
      <c r="K191" s="15">
        <f>H191/F191*100</f>
        <v>0</v>
      </c>
      <c r="M191" s="15">
        <f t="shared" si="24"/>
        <v>0</v>
      </c>
      <c r="N191" s="64"/>
    </row>
    <row r="192" spans="1:14" ht="31.5">
      <c r="A192" s="115"/>
      <c r="B192" s="116"/>
      <c r="C192" s="16"/>
      <c r="D192" s="24" t="s">
        <v>211</v>
      </c>
      <c r="E192" s="25">
        <f>E193-E188</f>
        <v>13514.9</v>
      </c>
      <c r="F192" s="25">
        <f>F193-F188</f>
        <v>26806.4</v>
      </c>
      <c r="G192" s="25">
        <f>G193-G188</f>
        <v>13638</v>
      </c>
      <c r="H192" s="25">
        <f>H193-H188</f>
        <v>2856.5</v>
      </c>
      <c r="I192" s="59">
        <f t="shared" si="23"/>
        <v>-10781.5</v>
      </c>
      <c r="J192" s="59">
        <f>H192/G192*100</f>
        <v>20.945153248276874</v>
      </c>
      <c r="K192" s="59">
        <f>H192/F192*100</f>
        <v>10.65603736421153</v>
      </c>
      <c r="L192" s="26"/>
      <c r="M192" s="59">
        <f t="shared" si="24"/>
        <v>-10658.4</v>
      </c>
      <c r="N192" s="66">
        <f aca="true" t="shared" si="30" ref="N192:N197">H192/E192*100</f>
        <v>21.135931453432878</v>
      </c>
    </row>
    <row r="193" spans="1:14" s="26" customFormat="1" ht="31.5">
      <c r="A193" s="115"/>
      <c r="B193" s="116"/>
      <c r="C193" s="36"/>
      <c r="D193" s="24" t="s">
        <v>212</v>
      </c>
      <c r="E193" s="37">
        <f>SUM(E181:E184,E186:E191)</f>
        <v>13514.9</v>
      </c>
      <c r="F193" s="37">
        <f>SUM(F181:F184,F186:F191)</f>
        <v>26806.4</v>
      </c>
      <c r="G193" s="37">
        <f>SUM(G181:G184,G186:G191)</f>
        <v>13638</v>
      </c>
      <c r="H193" s="37">
        <f>SUM(H181:H184,H186:H191)</f>
        <v>2124.7999999999997</v>
      </c>
      <c r="I193" s="59">
        <f t="shared" si="23"/>
        <v>-11513.2</v>
      </c>
      <c r="J193" s="59">
        <f>H193/G193*100</f>
        <v>15.579997067018622</v>
      </c>
      <c r="K193" s="59">
        <f>H193/F193*100</f>
        <v>7.926465321714216</v>
      </c>
      <c r="M193" s="59">
        <f t="shared" si="24"/>
        <v>-11390.1</v>
      </c>
      <c r="N193" s="66">
        <f t="shared" si="30"/>
        <v>15.72190693234874</v>
      </c>
    </row>
    <row r="194" spans="1:14" s="26" customFormat="1" ht="15.75">
      <c r="A194" s="98">
        <v>936</v>
      </c>
      <c r="B194" s="98" t="s">
        <v>109</v>
      </c>
      <c r="C194" s="16" t="s">
        <v>22</v>
      </c>
      <c r="D194" s="18" t="s">
        <v>23</v>
      </c>
      <c r="E194" s="11">
        <f>E195</f>
        <v>5.1</v>
      </c>
      <c r="F194" s="11">
        <f>F195</f>
        <v>0</v>
      </c>
      <c r="G194" s="11">
        <f>G195</f>
        <v>0</v>
      </c>
      <c r="H194" s="11">
        <f>H195</f>
        <v>0</v>
      </c>
      <c r="I194" s="15">
        <f t="shared" si="23"/>
        <v>0</v>
      </c>
      <c r="J194" s="15"/>
      <c r="K194" s="15"/>
      <c r="L194" s="3"/>
      <c r="M194" s="15">
        <f t="shared" si="24"/>
        <v>-5.1</v>
      </c>
      <c r="N194" s="64">
        <f t="shared" si="30"/>
        <v>0</v>
      </c>
    </row>
    <row r="195" spans="1:14" s="26" customFormat="1" ht="47.25" hidden="1">
      <c r="A195" s="111"/>
      <c r="B195" s="122"/>
      <c r="C195" s="19" t="s">
        <v>25</v>
      </c>
      <c r="D195" s="20" t="s">
        <v>26</v>
      </c>
      <c r="E195" s="11">
        <v>5.1</v>
      </c>
      <c r="F195" s="11"/>
      <c r="G195" s="11"/>
      <c r="H195" s="11"/>
      <c r="I195" s="15">
        <f t="shared" si="23"/>
        <v>0</v>
      </c>
      <c r="J195" s="15"/>
      <c r="K195" s="15"/>
      <c r="L195" s="3"/>
      <c r="M195" s="15">
        <f t="shared" si="24"/>
        <v>-5.1</v>
      </c>
      <c r="N195" s="64">
        <f t="shared" si="30"/>
        <v>0</v>
      </c>
    </row>
    <row r="196" spans="1:14" ht="15.75" customHeight="1">
      <c r="A196" s="111"/>
      <c r="B196" s="122"/>
      <c r="C196" s="16" t="s">
        <v>27</v>
      </c>
      <c r="D196" s="18" t="s">
        <v>28</v>
      </c>
      <c r="E196" s="11">
        <v>14.6</v>
      </c>
      <c r="F196" s="11"/>
      <c r="G196" s="11"/>
      <c r="H196" s="11"/>
      <c r="I196" s="15">
        <f t="shared" si="23"/>
        <v>0</v>
      </c>
      <c r="J196" s="15"/>
      <c r="K196" s="15"/>
      <c r="M196" s="15">
        <f t="shared" si="24"/>
        <v>-14.6</v>
      </c>
      <c r="N196" s="64">
        <f t="shared" si="30"/>
        <v>0</v>
      </c>
    </row>
    <row r="197" spans="1:14" ht="15.75">
      <c r="A197" s="111"/>
      <c r="B197" s="122"/>
      <c r="C197" s="16" t="s">
        <v>29</v>
      </c>
      <c r="D197" s="18" t="s">
        <v>30</v>
      </c>
      <c r="E197" s="11">
        <v>101.5</v>
      </c>
      <c r="F197" s="11">
        <v>50</v>
      </c>
      <c r="G197" s="11">
        <v>50</v>
      </c>
      <c r="H197" s="11">
        <v>189.3</v>
      </c>
      <c r="I197" s="15">
        <f t="shared" si="23"/>
        <v>139.3</v>
      </c>
      <c r="J197" s="15">
        <f>H197/G197*100</f>
        <v>378.6</v>
      </c>
      <c r="K197" s="15">
        <f>H197/F197*100</f>
        <v>378.6</v>
      </c>
      <c r="M197" s="15">
        <f t="shared" si="24"/>
        <v>87.80000000000001</v>
      </c>
      <c r="N197" s="64">
        <f t="shared" si="30"/>
        <v>186.50246305418722</v>
      </c>
    </row>
    <row r="198" spans="1:14" ht="15.75">
      <c r="A198" s="111"/>
      <c r="B198" s="122"/>
      <c r="C198" s="16" t="s">
        <v>217</v>
      </c>
      <c r="D198" s="18" t="s">
        <v>46</v>
      </c>
      <c r="E198" s="11"/>
      <c r="F198" s="11"/>
      <c r="G198" s="11"/>
      <c r="H198" s="11">
        <v>-658.3</v>
      </c>
      <c r="I198" s="15">
        <f aca="true" t="shared" si="31" ref="I198:I261">H198-G198</f>
        <v>-658.3</v>
      </c>
      <c r="J198" s="15"/>
      <c r="K198" s="15"/>
      <c r="M198" s="15">
        <f aca="true" t="shared" si="32" ref="M198:M261">H198-E198</f>
        <v>-658.3</v>
      </c>
      <c r="N198" s="64"/>
    </row>
    <row r="199" spans="1:14" ht="15.75">
      <c r="A199" s="111"/>
      <c r="B199" s="122"/>
      <c r="C199" s="16" t="s">
        <v>49</v>
      </c>
      <c r="D199" s="18" t="s">
        <v>86</v>
      </c>
      <c r="E199" s="11">
        <v>9608.7</v>
      </c>
      <c r="F199" s="11"/>
      <c r="G199" s="11"/>
      <c r="H199" s="11"/>
      <c r="I199" s="15">
        <f t="shared" si="31"/>
        <v>0</v>
      </c>
      <c r="J199" s="15"/>
      <c r="K199" s="15"/>
      <c r="M199" s="15">
        <f t="shared" si="32"/>
        <v>-9608.7</v>
      </c>
      <c r="N199" s="64">
        <f>H199/E199*100</f>
        <v>0</v>
      </c>
    </row>
    <row r="200" spans="1:14" ht="15.75">
      <c r="A200" s="111"/>
      <c r="B200" s="122"/>
      <c r="C200" s="16" t="s">
        <v>50</v>
      </c>
      <c r="D200" s="18" t="s">
        <v>87</v>
      </c>
      <c r="E200" s="11">
        <v>11867.6</v>
      </c>
      <c r="F200" s="11">
        <v>3825.4</v>
      </c>
      <c r="G200" s="11">
        <v>1695.9</v>
      </c>
      <c r="H200" s="11">
        <v>1768.2</v>
      </c>
      <c r="I200" s="15">
        <f t="shared" si="31"/>
        <v>72.29999999999995</v>
      </c>
      <c r="J200" s="15">
        <f>H200/G200*100</f>
        <v>104.26322306739783</v>
      </c>
      <c r="K200" s="15">
        <f>H200/F200*100</f>
        <v>46.22261724264129</v>
      </c>
      <c r="M200" s="15">
        <f t="shared" si="32"/>
        <v>-10099.4</v>
      </c>
      <c r="N200" s="64">
        <f>H200/E200*100</f>
        <v>14.899389935623041</v>
      </c>
    </row>
    <row r="201" spans="1:14" ht="15.75">
      <c r="A201" s="111"/>
      <c r="B201" s="122"/>
      <c r="C201" s="16" t="s">
        <v>52</v>
      </c>
      <c r="D201" s="20" t="s">
        <v>53</v>
      </c>
      <c r="E201" s="11"/>
      <c r="F201" s="11">
        <v>17014.9</v>
      </c>
      <c r="G201" s="11">
        <v>8466.3</v>
      </c>
      <c r="H201" s="11">
        <v>7912.8</v>
      </c>
      <c r="I201" s="15">
        <f t="shared" si="31"/>
        <v>-553.4999999999991</v>
      </c>
      <c r="J201" s="15">
        <f>H201/G201*100</f>
        <v>93.46231529711918</v>
      </c>
      <c r="K201" s="15">
        <f>H201/F201*100</f>
        <v>46.50512198132225</v>
      </c>
      <c r="M201" s="15">
        <f t="shared" si="32"/>
        <v>7912.8</v>
      </c>
      <c r="N201" s="64"/>
    </row>
    <row r="202" spans="1:14" ht="31.5">
      <c r="A202" s="111"/>
      <c r="B202" s="122"/>
      <c r="C202" s="16"/>
      <c r="D202" s="24" t="s">
        <v>211</v>
      </c>
      <c r="E202" s="25">
        <f>E203-E198</f>
        <v>21597.5</v>
      </c>
      <c r="F202" s="25">
        <f>F203-F198</f>
        <v>20890.300000000003</v>
      </c>
      <c r="G202" s="25">
        <f>G203-G198</f>
        <v>10212.199999999999</v>
      </c>
      <c r="H202" s="25">
        <f>H203-H198</f>
        <v>9870.3</v>
      </c>
      <c r="I202" s="59">
        <f t="shared" si="31"/>
        <v>-341.89999999999964</v>
      </c>
      <c r="J202" s="59">
        <f>H202/G202*100</f>
        <v>96.65204363408473</v>
      </c>
      <c r="K202" s="59">
        <f>H202/F202*100</f>
        <v>47.24824440051123</v>
      </c>
      <c r="L202" s="26"/>
      <c r="M202" s="59">
        <f t="shared" si="32"/>
        <v>-11727.2</v>
      </c>
      <c r="N202" s="66">
        <f aca="true" t="shared" si="33" ref="N202:N210">H202/E202*100</f>
        <v>45.701122815140636</v>
      </c>
    </row>
    <row r="203" spans="1:14" s="26" customFormat="1" ht="31.5">
      <c r="A203" s="112"/>
      <c r="B203" s="123"/>
      <c r="C203" s="36"/>
      <c r="D203" s="24" t="s">
        <v>212</v>
      </c>
      <c r="E203" s="37">
        <f>SUM(E194,E196:E201)</f>
        <v>21597.5</v>
      </c>
      <c r="F203" s="37">
        <f>SUM(F194,F196:F201)</f>
        <v>20890.300000000003</v>
      </c>
      <c r="G203" s="37">
        <f>SUM(G194,G196:G201)</f>
        <v>10212.199999999999</v>
      </c>
      <c r="H203" s="37">
        <f>SUM(H194,H196:H201)</f>
        <v>9212</v>
      </c>
      <c r="I203" s="59">
        <f t="shared" si="31"/>
        <v>-1000.1999999999989</v>
      </c>
      <c r="J203" s="59">
        <f>H203/G203*100</f>
        <v>90.20583223986996</v>
      </c>
      <c r="K203" s="59">
        <f>H203/F203*100</f>
        <v>44.09702110548914</v>
      </c>
      <c r="M203" s="59">
        <f t="shared" si="32"/>
        <v>-12385.5</v>
      </c>
      <c r="N203" s="66">
        <f t="shared" si="33"/>
        <v>42.653084847783305</v>
      </c>
    </row>
    <row r="204" spans="1:14" ht="31.5" customHeight="1">
      <c r="A204" s="113" t="s">
        <v>110</v>
      </c>
      <c r="B204" s="114" t="s">
        <v>111</v>
      </c>
      <c r="C204" s="16" t="s">
        <v>16</v>
      </c>
      <c r="D204" s="21" t="s">
        <v>17</v>
      </c>
      <c r="E204" s="11">
        <v>1.1</v>
      </c>
      <c r="F204" s="11"/>
      <c r="G204" s="11"/>
      <c r="H204" s="11">
        <v>81.1</v>
      </c>
      <c r="I204" s="15">
        <f t="shared" si="31"/>
        <v>81.1</v>
      </c>
      <c r="J204" s="15"/>
      <c r="K204" s="15"/>
      <c r="M204" s="15">
        <f t="shared" si="32"/>
        <v>80</v>
      </c>
      <c r="N204" s="64">
        <f t="shared" si="33"/>
        <v>7372.727272727272</v>
      </c>
    </row>
    <row r="205" spans="1:14" ht="15.75" hidden="1">
      <c r="A205" s="113"/>
      <c r="B205" s="114"/>
      <c r="C205" s="16" t="s">
        <v>101</v>
      </c>
      <c r="D205" s="18" t="s">
        <v>102</v>
      </c>
      <c r="E205" s="11"/>
      <c r="F205" s="11"/>
      <c r="G205" s="11"/>
      <c r="H205" s="11"/>
      <c r="I205" s="15">
        <f t="shared" si="31"/>
        <v>0</v>
      </c>
      <c r="J205" s="15" t="e">
        <f>H205/G205*100</f>
        <v>#DIV/0!</v>
      </c>
      <c r="K205" s="15" t="e">
        <f>H205/F205*100</f>
        <v>#DIV/0!</v>
      </c>
      <c r="M205" s="15">
        <f t="shared" si="32"/>
        <v>0</v>
      </c>
      <c r="N205" s="64" t="e">
        <f t="shared" si="33"/>
        <v>#DIV/0!</v>
      </c>
    </row>
    <row r="206" spans="1:14" ht="31.5" hidden="1">
      <c r="A206" s="115"/>
      <c r="B206" s="116"/>
      <c r="C206" s="16" t="s">
        <v>97</v>
      </c>
      <c r="D206" s="18" t="s">
        <v>98</v>
      </c>
      <c r="E206" s="11"/>
      <c r="F206" s="11"/>
      <c r="G206" s="11"/>
      <c r="H206" s="11"/>
      <c r="I206" s="15">
        <f t="shared" si="31"/>
        <v>0</v>
      </c>
      <c r="J206" s="15" t="e">
        <f>H206/G206*100</f>
        <v>#DIV/0!</v>
      </c>
      <c r="K206" s="15" t="e">
        <f>H206/F206*100</f>
        <v>#DIV/0!</v>
      </c>
      <c r="M206" s="15">
        <f t="shared" si="32"/>
        <v>0</v>
      </c>
      <c r="N206" s="64" t="e">
        <f t="shared" si="33"/>
        <v>#DIV/0!</v>
      </c>
    </row>
    <row r="207" spans="1:14" ht="15.75">
      <c r="A207" s="115"/>
      <c r="B207" s="116"/>
      <c r="C207" s="16" t="s">
        <v>22</v>
      </c>
      <c r="D207" s="18" t="s">
        <v>23</v>
      </c>
      <c r="E207" s="11">
        <f>E208</f>
        <v>2.5</v>
      </c>
      <c r="F207" s="11">
        <f>F208</f>
        <v>0</v>
      </c>
      <c r="G207" s="11">
        <f>G208</f>
        <v>0</v>
      </c>
      <c r="H207" s="11">
        <f>H208</f>
        <v>0.1</v>
      </c>
      <c r="I207" s="15">
        <f t="shared" si="31"/>
        <v>0.1</v>
      </c>
      <c r="J207" s="15"/>
      <c r="K207" s="15"/>
      <c r="M207" s="15">
        <f t="shared" si="32"/>
        <v>-2.4</v>
      </c>
      <c r="N207" s="64">
        <f t="shared" si="33"/>
        <v>4</v>
      </c>
    </row>
    <row r="208" spans="1:14" ht="47.25" hidden="1">
      <c r="A208" s="115"/>
      <c r="B208" s="116"/>
      <c r="C208" s="19" t="s">
        <v>25</v>
      </c>
      <c r="D208" s="20" t="s">
        <v>26</v>
      </c>
      <c r="E208" s="11">
        <v>2.5</v>
      </c>
      <c r="F208" s="11"/>
      <c r="G208" s="11"/>
      <c r="H208" s="11">
        <v>0.1</v>
      </c>
      <c r="I208" s="15">
        <f t="shared" si="31"/>
        <v>0.1</v>
      </c>
      <c r="J208" s="15"/>
      <c r="K208" s="15"/>
      <c r="M208" s="15">
        <f t="shared" si="32"/>
        <v>-2.4</v>
      </c>
      <c r="N208" s="64">
        <f t="shared" si="33"/>
        <v>4</v>
      </c>
    </row>
    <row r="209" spans="1:14" ht="15.75">
      <c r="A209" s="115"/>
      <c r="B209" s="116"/>
      <c r="C209" s="16" t="s">
        <v>27</v>
      </c>
      <c r="D209" s="18" t="s">
        <v>28</v>
      </c>
      <c r="E209" s="11">
        <v>49.4</v>
      </c>
      <c r="F209" s="11"/>
      <c r="G209" s="11"/>
      <c r="H209" s="11">
        <v>39</v>
      </c>
      <c r="I209" s="15">
        <f t="shared" si="31"/>
        <v>39</v>
      </c>
      <c r="J209" s="15"/>
      <c r="K209" s="15"/>
      <c r="M209" s="15">
        <f t="shared" si="32"/>
        <v>-10.399999999999999</v>
      </c>
      <c r="N209" s="64">
        <f t="shared" si="33"/>
        <v>78.94736842105263</v>
      </c>
    </row>
    <row r="210" spans="1:14" ht="15.75">
      <c r="A210" s="115"/>
      <c r="B210" s="116"/>
      <c r="C210" s="16" t="s">
        <v>29</v>
      </c>
      <c r="D210" s="18" t="s">
        <v>30</v>
      </c>
      <c r="E210" s="11">
        <v>105.1</v>
      </c>
      <c r="F210" s="11">
        <v>120</v>
      </c>
      <c r="G210" s="11">
        <v>30</v>
      </c>
      <c r="H210" s="11">
        <v>663.1</v>
      </c>
      <c r="I210" s="15">
        <f t="shared" si="31"/>
        <v>633.1</v>
      </c>
      <c r="J210" s="15">
        <f>H210/G210*100</f>
        <v>2210.3333333333335</v>
      </c>
      <c r="K210" s="15">
        <f>H210/F210*100</f>
        <v>552.5833333333334</v>
      </c>
      <c r="M210" s="15">
        <f t="shared" si="32"/>
        <v>558</v>
      </c>
      <c r="N210" s="64">
        <f t="shared" si="33"/>
        <v>630.9229305423406</v>
      </c>
    </row>
    <row r="211" spans="1:14" ht="15.75">
      <c r="A211" s="115"/>
      <c r="B211" s="116"/>
      <c r="C211" s="16" t="s">
        <v>217</v>
      </c>
      <c r="D211" s="18" t="s">
        <v>46</v>
      </c>
      <c r="E211" s="11"/>
      <c r="F211" s="11"/>
      <c r="G211" s="11"/>
      <c r="H211" s="11">
        <v>-331</v>
      </c>
      <c r="I211" s="15">
        <f t="shared" si="31"/>
        <v>-331</v>
      </c>
      <c r="J211" s="15"/>
      <c r="K211" s="15"/>
      <c r="M211" s="15">
        <f t="shared" si="32"/>
        <v>-331</v>
      </c>
      <c r="N211" s="64"/>
    </row>
    <row r="212" spans="1:14" ht="15.75" hidden="1">
      <c r="A212" s="115"/>
      <c r="B212" s="116"/>
      <c r="C212" s="16" t="s">
        <v>49</v>
      </c>
      <c r="D212" s="18" t="s">
        <v>86</v>
      </c>
      <c r="E212" s="11"/>
      <c r="F212" s="11"/>
      <c r="G212" s="11"/>
      <c r="H212" s="11"/>
      <c r="I212" s="15">
        <f t="shared" si="31"/>
        <v>0</v>
      </c>
      <c r="J212" s="15" t="e">
        <f>H212/G212*100</f>
        <v>#DIV/0!</v>
      </c>
      <c r="K212" s="15" t="e">
        <f>H212/F212*100</f>
        <v>#DIV/0!</v>
      </c>
      <c r="M212" s="15">
        <f t="shared" si="32"/>
        <v>0</v>
      </c>
      <c r="N212" s="64" t="e">
        <f>H212/E212*100</f>
        <v>#DIV/0!</v>
      </c>
    </row>
    <row r="213" spans="1:14" ht="15.75">
      <c r="A213" s="115"/>
      <c r="B213" s="116"/>
      <c r="C213" s="16" t="s">
        <v>50</v>
      </c>
      <c r="D213" s="18" t="s">
        <v>87</v>
      </c>
      <c r="E213" s="11">
        <v>11746.8</v>
      </c>
      <c r="F213" s="11">
        <v>3898.8</v>
      </c>
      <c r="G213" s="11">
        <v>1926</v>
      </c>
      <c r="H213" s="11">
        <v>1926</v>
      </c>
      <c r="I213" s="15">
        <f t="shared" si="31"/>
        <v>0</v>
      </c>
      <c r="J213" s="15">
        <f>H213/G213*100</f>
        <v>100</v>
      </c>
      <c r="K213" s="15">
        <f>H213/F213*100</f>
        <v>49.39981532779317</v>
      </c>
      <c r="M213" s="15">
        <f t="shared" si="32"/>
        <v>-9820.8</v>
      </c>
      <c r="N213" s="64">
        <f>H213/E213*100</f>
        <v>16.395954642966597</v>
      </c>
    </row>
    <row r="214" spans="1:14" ht="15.75">
      <c r="A214" s="115"/>
      <c r="B214" s="116"/>
      <c r="C214" s="16" t="s">
        <v>52</v>
      </c>
      <c r="D214" s="20" t="s">
        <v>53</v>
      </c>
      <c r="E214" s="11"/>
      <c r="F214" s="11">
        <v>15517.9</v>
      </c>
      <c r="G214" s="11">
        <v>7721.4</v>
      </c>
      <c r="H214" s="11">
        <v>7216.6</v>
      </c>
      <c r="I214" s="15">
        <f t="shared" si="31"/>
        <v>-504.7999999999993</v>
      </c>
      <c r="J214" s="15">
        <f>H214/G214*100</f>
        <v>93.46232548501568</v>
      </c>
      <c r="K214" s="15">
        <f>H214/F214*100</f>
        <v>46.505003898723416</v>
      </c>
      <c r="M214" s="15">
        <f t="shared" si="32"/>
        <v>7216.6</v>
      </c>
      <c r="N214" s="64"/>
    </row>
    <row r="215" spans="1:14" ht="31.5">
      <c r="A215" s="115"/>
      <c r="B215" s="116"/>
      <c r="C215" s="16"/>
      <c r="D215" s="24" t="s">
        <v>211</v>
      </c>
      <c r="E215" s="25">
        <f>E216-E211</f>
        <v>11904.9</v>
      </c>
      <c r="F215" s="25">
        <f>F216-F211</f>
        <v>19536.7</v>
      </c>
      <c r="G215" s="25">
        <f>G216-G211</f>
        <v>9677.4</v>
      </c>
      <c r="H215" s="25">
        <f>H216-H211</f>
        <v>9925.900000000001</v>
      </c>
      <c r="I215" s="59">
        <f t="shared" si="31"/>
        <v>248.50000000000182</v>
      </c>
      <c r="J215" s="59">
        <f>H215/G215*100</f>
        <v>102.5678384690103</v>
      </c>
      <c r="K215" s="59">
        <f>H215/F215*100</f>
        <v>50.80643097350116</v>
      </c>
      <c r="L215" s="26"/>
      <c r="M215" s="59">
        <f t="shared" si="32"/>
        <v>-1978.9999999999982</v>
      </c>
      <c r="N215" s="66">
        <f aca="true" t="shared" si="34" ref="N215:N221">H215/E215*100</f>
        <v>83.37659283152317</v>
      </c>
    </row>
    <row r="216" spans="1:14" s="26" customFormat="1" ht="31.5">
      <c r="A216" s="115"/>
      <c r="B216" s="116"/>
      <c r="C216" s="36"/>
      <c r="D216" s="24" t="s">
        <v>212</v>
      </c>
      <c r="E216" s="37">
        <f>SUM(E204:E207,E209:E214)</f>
        <v>11904.9</v>
      </c>
      <c r="F216" s="37">
        <f>SUM(F204:F207,F209:F214)</f>
        <v>19536.7</v>
      </c>
      <c r="G216" s="37">
        <f>SUM(G204:G207,G209:G214)</f>
        <v>9677.4</v>
      </c>
      <c r="H216" s="37">
        <f>SUM(H204:H207,H209:H214)</f>
        <v>9594.900000000001</v>
      </c>
      <c r="I216" s="59">
        <f t="shared" si="31"/>
        <v>-82.49999999999818</v>
      </c>
      <c r="J216" s="59">
        <f>H216/G216*100</f>
        <v>99.14749829499661</v>
      </c>
      <c r="K216" s="59">
        <f>H216/F216*100</f>
        <v>49.112183736250245</v>
      </c>
      <c r="M216" s="59">
        <f t="shared" si="32"/>
        <v>-2309.999999999998</v>
      </c>
      <c r="N216" s="66">
        <f t="shared" si="34"/>
        <v>80.59622508378904</v>
      </c>
    </row>
    <row r="217" spans="1:14" ht="31.5" customHeight="1">
      <c r="A217" s="113" t="s">
        <v>112</v>
      </c>
      <c r="B217" s="98" t="s">
        <v>113</v>
      </c>
      <c r="C217" s="16" t="s">
        <v>16</v>
      </c>
      <c r="D217" s="21" t="s">
        <v>17</v>
      </c>
      <c r="E217" s="11">
        <v>11.9</v>
      </c>
      <c r="F217" s="11"/>
      <c r="G217" s="11"/>
      <c r="H217" s="11">
        <v>29.2</v>
      </c>
      <c r="I217" s="15">
        <f t="shared" si="31"/>
        <v>29.2</v>
      </c>
      <c r="J217" s="15"/>
      <c r="K217" s="15"/>
      <c r="M217" s="15">
        <f t="shared" si="32"/>
        <v>17.299999999999997</v>
      </c>
      <c r="N217" s="64">
        <f t="shared" si="34"/>
        <v>245.37815126050418</v>
      </c>
    </row>
    <row r="218" spans="1:14" ht="15.75" hidden="1">
      <c r="A218" s="113"/>
      <c r="B218" s="122"/>
      <c r="C218" s="16" t="s">
        <v>101</v>
      </c>
      <c r="D218" s="18" t="s">
        <v>102</v>
      </c>
      <c r="E218" s="11"/>
      <c r="F218" s="11"/>
      <c r="G218" s="11"/>
      <c r="H218" s="11"/>
      <c r="I218" s="15">
        <f t="shared" si="31"/>
        <v>0</v>
      </c>
      <c r="J218" s="15"/>
      <c r="K218" s="15"/>
      <c r="M218" s="15">
        <f t="shared" si="32"/>
        <v>0</v>
      </c>
      <c r="N218" s="64" t="e">
        <f t="shared" si="34"/>
        <v>#DIV/0!</v>
      </c>
    </row>
    <row r="219" spans="1:14" ht="31.5" hidden="1">
      <c r="A219" s="115"/>
      <c r="B219" s="122"/>
      <c r="C219" s="16" t="s">
        <v>97</v>
      </c>
      <c r="D219" s="18" t="s">
        <v>98</v>
      </c>
      <c r="E219" s="11"/>
      <c r="F219" s="11"/>
      <c r="G219" s="11"/>
      <c r="H219" s="11"/>
      <c r="I219" s="15">
        <f t="shared" si="31"/>
        <v>0</v>
      </c>
      <c r="J219" s="15"/>
      <c r="K219" s="15"/>
      <c r="M219" s="15">
        <f t="shared" si="32"/>
        <v>0</v>
      </c>
      <c r="N219" s="64" t="e">
        <f t="shared" si="34"/>
        <v>#DIV/0!</v>
      </c>
    </row>
    <row r="220" spans="1:14" ht="15.75" hidden="1">
      <c r="A220" s="115"/>
      <c r="B220" s="122"/>
      <c r="C220" s="16" t="s">
        <v>22</v>
      </c>
      <c r="D220" s="18" t="s">
        <v>23</v>
      </c>
      <c r="E220" s="11">
        <f>E221</f>
        <v>0</v>
      </c>
      <c r="F220" s="11">
        <f>F221</f>
        <v>0</v>
      </c>
      <c r="G220" s="11">
        <f>G221</f>
        <v>0</v>
      </c>
      <c r="H220" s="11">
        <f>H221</f>
        <v>0</v>
      </c>
      <c r="I220" s="15">
        <f t="shared" si="31"/>
        <v>0</v>
      </c>
      <c r="J220" s="15"/>
      <c r="K220" s="15"/>
      <c r="M220" s="15">
        <f t="shared" si="32"/>
        <v>0</v>
      </c>
      <c r="N220" s="64" t="e">
        <f t="shared" si="34"/>
        <v>#DIV/0!</v>
      </c>
    </row>
    <row r="221" spans="1:14" ht="47.25" hidden="1">
      <c r="A221" s="115"/>
      <c r="B221" s="122"/>
      <c r="C221" s="19" t="s">
        <v>25</v>
      </c>
      <c r="D221" s="20" t="s">
        <v>26</v>
      </c>
      <c r="E221" s="11"/>
      <c r="F221" s="11"/>
      <c r="G221" s="11"/>
      <c r="H221" s="11"/>
      <c r="I221" s="15">
        <f t="shared" si="31"/>
        <v>0</v>
      </c>
      <c r="J221" s="15"/>
      <c r="K221" s="15"/>
      <c r="M221" s="15">
        <f t="shared" si="32"/>
        <v>0</v>
      </c>
      <c r="N221" s="64" t="e">
        <f t="shared" si="34"/>
        <v>#DIV/0!</v>
      </c>
    </row>
    <row r="222" spans="1:14" ht="15.75">
      <c r="A222" s="115"/>
      <c r="B222" s="122"/>
      <c r="C222" s="16" t="s">
        <v>27</v>
      </c>
      <c r="D222" s="18" t="s">
        <v>28</v>
      </c>
      <c r="E222" s="11"/>
      <c r="F222" s="11"/>
      <c r="G222" s="11"/>
      <c r="H222" s="11">
        <v>38.3</v>
      </c>
      <c r="I222" s="15">
        <f t="shared" si="31"/>
        <v>38.3</v>
      </c>
      <c r="J222" s="15"/>
      <c r="K222" s="15"/>
      <c r="M222" s="15">
        <f t="shared" si="32"/>
        <v>38.3</v>
      </c>
      <c r="N222" s="64"/>
    </row>
    <row r="223" spans="1:14" ht="15.75">
      <c r="A223" s="115"/>
      <c r="B223" s="122"/>
      <c r="C223" s="16" t="s">
        <v>29</v>
      </c>
      <c r="D223" s="18" t="s">
        <v>30</v>
      </c>
      <c r="E223" s="11"/>
      <c r="F223" s="11"/>
      <c r="G223" s="11"/>
      <c r="H223" s="11">
        <v>44</v>
      </c>
      <c r="I223" s="15">
        <f t="shared" si="31"/>
        <v>44</v>
      </c>
      <c r="J223" s="15"/>
      <c r="K223" s="15"/>
      <c r="M223" s="15">
        <f t="shared" si="32"/>
        <v>44</v>
      </c>
      <c r="N223" s="64"/>
    </row>
    <row r="224" spans="1:14" ht="15.75">
      <c r="A224" s="115"/>
      <c r="B224" s="122"/>
      <c r="C224" s="16" t="s">
        <v>217</v>
      </c>
      <c r="D224" s="18" t="s">
        <v>46</v>
      </c>
      <c r="E224" s="11"/>
      <c r="F224" s="11"/>
      <c r="G224" s="11"/>
      <c r="H224" s="11">
        <v>-1</v>
      </c>
      <c r="I224" s="15">
        <f t="shared" si="31"/>
        <v>-1</v>
      </c>
      <c r="J224" s="15"/>
      <c r="K224" s="15"/>
      <c r="M224" s="15">
        <f t="shared" si="32"/>
        <v>-1</v>
      </c>
      <c r="N224" s="64"/>
    </row>
    <row r="225" spans="1:14" ht="15.75">
      <c r="A225" s="115"/>
      <c r="B225" s="122"/>
      <c r="C225" s="16" t="s">
        <v>49</v>
      </c>
      <c r="D225" s="18" t="s">
        <v>86</v>
      </c>
      <c r="E225" s="11">
        <v>1150.9</v>
      </c>
      <c r="F225" s="11"/>
      <c r="G225" s="11"/>
      <c r="H225" s="11"/>
      <c r="I225" s="15">
        <f t="shared" si="31"/>
        <v>0</v>
      </c>
      <c r="J225" s="15"/>
      <c r="K225" s="15"/>
      <c r="M225" s="15">
        <f t="shared" si="32"/>
        <v>-1150.9</v>
      </c>
      <c r="N225" s="64">
        <f>H225/E225*100</f>
        <v>0</v>
      </c>
    </row>
    <row r="226" spans="1:14" ht="15.75">
      <c r="A226" s="115"/>
      <c r="B226" s="122"/>
      <c r="C226" s="16" t="s">
        <v>50</v>
      </c>
      <c r="D226" s="18" t="s">
        <v>87</v>
      </c>
      <c r="E226" s="11">
        <v>566.1</v>
      </c>
      <c r="F226" s="11">
        <v>707.6</v>
      </c>
      <c r="G226" s="11">
        <v>416.3</v>
      </c>
      <c r="H226" s="11">
        <v>416.4</v>
      </c>
      <c r="I226" s="15">
        <f t="shared" si="31"/>
        <v>0.0999999999999659</v>
      </c>
      <c r="J226" s="15">
        <f>H226/G226*100</f>
        <v>100.02402113860197</v>
      </c>
      <c r="K226" s="15">
        <f>H226/F226*100</f>
        <v>58.84680610514415</v>
      </c>
      <c r="M226" s="15">
        <f t="shared" si="32"/>
        <v>-149.70000000000005</v>
      </c>
      <c r="N226" s="64">
        <f>H226/E226*100</f>
        <v>73.55590885002648</v>
      </c>
    </row>
    <row r="227" spans="1:14" ht="15.75">
      <c r="A227" s="115"/>
      <c r="B227" s="122"/>
      <c r="C227" s="16" t="s">
        <v>52</v>
      </c>
      <c r="D227" s="20" t="s">
        <v>53</v>
      </c>
      <c r="E227" s="11"/>
      <c r="F227" s="11">
        <v>1340.7</v>
      </c>
      <c r="G227" s="11">
        <v>575.2</v>
      </c>
      <c r="H227" s="11">
        <v>1340.7</v>
      </c>
      <c r="I227" s="15">
        <f t="shared" si="31"/>
        <v>765.5</v>
      </c>
      <c r="J227" s="15">
        <f>H227/G227*100</f>
        <v>233.08414464534076</v>
      </c>
      <c r="K227" s="15">
        <f>H227/F227*100</f>
        <v>100</v>
      </c>
      <c r="M227" s="15">
        <f t="shared" si="32"/>
        <v>1340.7</v>
      </c>
      <c r="N227" s="64"/>
    </row>
    <row r="228" spans="1:14" ht="31.5">
      <c r="A228" s="115"/>
      <c r="B228" s="122"/>
      <c r="C228" s="16"/>
      <c r="D228" s="24" t="s">
        <v>211</v>
      </c>
      <c r="E228" s="25">
        <f>E229-E224</f>
        <v>1728.9</v>
      </c>
      <c r="F228" s="25">
        <f>F229-F224</f>
        <v>2048.3</v>
      </c>
      <c r="G228" s="25">
        <f>G229-G224</f>
        <v>991.5</v>
      </c>
      <c r="H228" s="25">
        <f>H229-H224</f>
        <v>1868.6</v>
      </c>
      <c r="I228" s="59">
        <f t="shared" si="31"/>
        <v>877.0999999999999</v>
      </c>
      <c r="J228" s="59">
        <f>H228/G228*100</f>
        <v>188.46192637418054</v>
      </c>
      <c r="K228" s="59">
        <f>H228/F228*100</f>
        <v>91.226871063809</v>
      </c>
      <c r="L228" s="26"/>
      <c r="M228" s="59">
        <f t="shared" si="32"/>
        <v>139.69999999999982</v>
      </c>
      <c r="N228" s="66">
        <f>H228/E228*100</f>
        <v>108.08028226039677</v>
      </c>
    </row>
    <row r="229" spans="1:14" s="26" customFormat="1" ht="31.5">
      <c r="A229" s="115"/>
      <c r="B229" s="122"/>
      <c r="C229" s="36"/>
      <c r="D229" s="24" t="s">
        <v>212</v>
      </c>
      <c r="E229" s="37">
        <f>SUM(E217:E220,E222:E227)</f>
        <v>1728.9</v>
      </c>
      <c r="F229" s="37">
        <f>SUM(F217:F220,F222:F227)</f>
        <v>2048.3</v>
      </c>
      <c r="G229" s="37">
        <f>SUM(G217:G220,G222:G227)</f>
        <v>991.5</v>
      </c>
      <c r="H229" s="37">
        <f>SUM(H217:H220,H222:H227)</f>
        <v>1867.6</v>
      </c>
      <c r="I229" s="59">
        <f t="shared" si="31"/>
        <v>876.0999999999999</v>
      </c>
      <c r="J229" s="59">
        <f>H229/G229*100</f>
        <v>188.36106908724156</v>
      </c>
      <c r="K229" s="59">
        <f>H229/F229*100</f>
        <v>91.17805009031879</v>
      </c>
      <c r="M229" s="59">
        <f t="shared" si="32"/>
        <v>138.69999999999982</v>
      </c>
      <c r="N229" s="66">
        <f>H229/E229*100</f>
        <v>108.02244201515414</v>
      </c>
    </row>
    <row r="230" spans="1:14" ht="78.75">
      <c r="A230" s="103" t="s">
        <v>114</v>
      </c>
      <c r="B230" s="98" t="s">
        <v>115</v>
      </c>
      <c r="C230" s="19" t="s">
        <v>14</v>
      </c>
      <c r="D230" s="20" t="s">
        <v>116</v>
      </c>
      <c r="E230" s="11">
        <v>13280.8</v>
      </c>
      <c r="F230" s="11">
        <v>5183</v>
      </c>
      <c r="G230" s="11">
        <v>2019</v>
      </c>
      <c r="H230" s="11">
        <v>1147.9</v>
      </c>
      <c r="I230" s="15">
        <f t="shared" si="31"/>
        <v>-871.0999999999999</v>
      </c>
      <c r="J230" s="15">
        <f>H230/G230*100</f>
        <v>56.854878652798426</v>
      </c>
      <c r="K230" s="15">
        <f>H230/F230*100</f>
        <v>22.14740497781208</v>
      </c>
      <c r="M230" s="15">
        <f t="shared" si="32"/>
        <v>-12132.9</v>
      </c>
      <c r="N230" s="64">
        <f>H230/E230*100</f>
        <v>8.643304620203605</v>
      </c>
    </row>
    <row r="231" spans="1:14" ht="31.5" customHeight="1">
      <c r="A231" s="111"/>
      <c r="B231" s="99"/>
      <c r="C231" s="16" t="s">
        <v>16</v>
      </c>
      <c r="D231" s="21" t="s">
        <v>17</v>
      </c>
      <c r="E231" s="34">
        <v>695.5</v>
      </c>
      <c r="F231" s="11"/>
      <c r="G231" s="11"/>
      <c r="H231" s="34">
        <v>3424.2</v>
      </c>
      <c r="I231" s="15">
        <f t="shared" si="31"/>
        <v>3424.2</v>
      </c>
      <c r="J231" s="15"/>
      <c r="K231" s="15"/>
      <c r="M231" s="15">
        <f t="shared" si="32"/>
        <v>2728.7</v>
      </c>
      <c r="N231" s="64">
        <f>H231/E231*100</f>
        <v>492.3364485981308</v>
      </c>
    </row>
    <row r="232" spans="1:14" ht="15.75" customHeight="1">
      <c r="A232" s="111"/>
      <c r="B232" s="99"/>
      <c r="C232" s="16" t="s">
        <v>22</v>
      </c>
      <c r="D232" s="18" t="s">
        <v>23</v>
      </c>
      <c r="E232" s="11">
        <f>SUM(E233:E234)</f>
        <v>0</v>
      </c>
      <c r="F232" s="11">
        <f>SUM(F233:F234)</f>
        <v>0</v>
      </c>
      <c r="G232" s="11">
        <f>SUM(G233:G234)</f>
        <v>0</v>
      </c>
      <c r="H232" s="11">
        <f>SUM(H233:H234)</f>
        <v>818.4</v>
      </c>
      <c r="I232" s="15">
        <f t="shared" si="31"/>
        <v>818.4</v>
      </c>
      <c r="J232" s="15"/>
      <c r="K232" s="15"/>
      <c r="M232" s="15">
        <f t="shared" si="32"/>
        <v>818.4</v>
      </c>
      <c r="N232" s="64"/>
    </row>
    <row r="233" spans="1:14" ht="63" hidden="1">
      <c r="A233" s="111"/>
      <c r="B233" s="99"/>
      <c r="C233" s="19" t="s">
        <v>197</v>
      </c>
      <c r="D233" s="68" t="s">
        <v>24</v>
      </c>
      <c r="E233" s="11"/>
      <c r="F233" s="11"/>
      <c r="G233" s="11"/>
      <c r="H233" s="11">
        <v>232.1</v>
      </c>
      <c r="I233" s="15">
        <f t="shared" si="31"/>
        <v>232.1</v>
      </c>
      <c r="J233" s="15"/>
      <c r="K233" s="15"/>
      <c r="M233" s="15">
        <f t="shared" si="32"/>
        <v>232.1</v>
      </c>
      <c r="N233" s="64" t="e">
        <f>H233/E233*100</f>
        <v>#DIV/0!</v>
      </c>
    </row>
    <row r="234" spans="1:14" ht="47.25" hidden="1">
      <c r="A234" s="111"/>
      <c r="B234" s="99"/>
      <c r="C234" s="19" t="s">
        <v>25</v>
      </c>
      <c r="D234" s="20" t="s">
        <v>26</v>
      </c>
      <c r="E234" s="11"/>
      <c r="F234" s="11"/>
      <c r="G234" s="11"/>
      <c r="H234" s="11">
        <v>586.3</v>
      </c>
      <c r="I234" s="15">
        <f t="shared" si="31"/>
        <v>586.3</v>
      </c>
      <c r="J234" s="15"/>
      <c r="K234" s="15"/>
      <c r="M234" s="15">
        <f t="shared" si="32"/>
        <v>586.3</v>
      </c>
      <c r="N234" s="64" t="e">
        <f>H234/E234*100</f>
        <v>#DIV/0!</v>
      </c>
    </row>
    <row r="235" spans="1:14" ht="15.75">
      <c r="A235" s="111"/>
      <c r="B235" s="99"/>
      <c r="C235" s="16" t="s">
        <v>27</v>
      </c>
      <c r="D235" s="18" t="s">
        <v>28</v>
      </c>
      <c r="E235" s="11">
        <v>2</v>
      </c>
      <c r="F235" s="11"/>
      <c r="G235" s="11"/>
      <c r="H235" s="11">
        <v>94.6</v>
      </c>
      <c r="I235" s="15">
        <f t="shared" si="31"/>
        <v>94.6</v>
      </c>
      <c r="J235" s="15"/>
      <c r="K235" s="15"/>
      <c r="M235" s="15">
        <f t="shared" si="32"/>
        <v>92.6</v>
      </c>
      <c r="N235" s="64">
        <f>H235/E235*100</f>
        <v>4730</v>
      </c>
    </row>
    <row r="236" spans="1:14" ht="15.75">
      <c r="A236" s="111"/>
      <c r="B236" s="99"/>
      <c r="C236" s="16" t="s">
        <v>217</v>
      </c>
      <c r="D236" s="18" t="s">
        <v>46</v>
      </c>
      <c r="E236" s="11">
        <v>-21720.8</v>
      </c>
      <c r="F236" s="11"/>
      <c r="G236" s="11"/>
      <c r="H236" s="11">
        <v>-63962.9</v>
      </c>
      <c r="I236" s="15">
        <f t="shared" si="31"/>
        <v>-63962.9</v>
      </c>
      <c r="J236" s="15"/>
      <c r="K236" s="15"/>
      <c r="M236" s="15">
        <f t="shared" si="32"/>
        <v>-42242.100000000006</v>
      </c>
      <c r="N236" s="64">
        <f>H236/E236*100</f>
        <v>294.4776435490406</v>
      </c>
    </row>
    <row r="237" spans="1:14" ht="15.75">
      <c r="A237" s="111"/>
      <c r="B237" s="99"/>
      <c r="C237" s="16" t="s">
        <v>49</v>
      </c>
      <c r="D237" s="18" t="s">
        <v>86</v>
      </c>
      <c r="E237" s="11">
        <v>734704.5</v>
      </c>
      <c r="F237" s="34"/>
      <c r="G237" s="34"/>
      <c r="H237" s="11"/>
      <c r="I237" s="15">
        <f t="shared" si="31"/>
        <v>0</v>
      </c>
      <c r="J237" s="15"/>
      <c r="K237" s="15"/>
      <c r="M237" s="15">
        <f t="shared" si="32"/>
        <v>-734704.5</v>
      </c>
      <c r="N237" s="64">
        <f>H237/E237*100</f>
        <v>0</v>
      </c>
    </row>
    <row r="238" spans="1:14" ht="15.75">
      <c r="A238" s="111"/>
      <c r="B238" s="99"/>
      <c r="C238" s="16" t="s">
        <v>50</v>
      </c>
      <c r="D238" s="18" t="s">
        <v>87</v>
      </c>
      <c r="E238" s="11"/>
      <c r="F238" s="34">
        <v>94.6</v>
      </c>
      <c r="G238" s="34"/>
      <c r="H238" s="11"/>
      <c r="I238" s="15">
        <f t="shared" si="31"/>
        <v>0</v>
      </c>
      <c r="J238" s="15"/>
      <c r="K238" s="15">
        <f aca="true" t="shared" si="35" ref="K238:K244">H238/F238*100</f>
        <v>0</v>
      </c>
      <c r="M238" s="15">
        <f t="shared" si="32"/>
        <v>0</v>
      </c>
      <c r="N238" s="64"/>
    </row>
    <row r="239" spans="1:14" s="26" customFormat="1" ht="15.75">
      <c r="A239" s="111"/>
      <c r="B239" s="99"/>
      <c r="C239" s="23"/>
      <c r="D239" s="24" t="s">
        <v>31</v>
      </c>
      <c r="E239" s="37">
        <f>SUM(E230:E232,E235:E238)</f>
        <v>726962</v>
      </c>
      <c r="F239" s="37">
        <f>SUM(F230:F232,F235:F238)</f>
        <v>5277.6</v>
      </c>
      <c r="G239" s="37">
        <f>SUM(G230:G232,G235:G238)</f>
        <v>2019</v>
      </c>
      <c r="H239" s="37">
        <f>SUM(H230:H232,H235:H238)</f>
        <v>-58477.8</v>
      </c>
      <c r="I239" s="59">
        <f t="shared" si="31"/>
        <v>-60496.8</v>
      </c>
      <c r="J239" s="59">
        <f aca="true" t="shared" si="36" ref="J239:J244">H239/G239*100</f>
        <v>-2896.374442793462</v>
      </c>
      <c r="K239" s="59">
        <f t="shared" si="35"/>
        <v>-1108.037744429286</v>
      </c>
      <c r="M239" s="59">
        <f t="shared" si="32"/>
        <v>-785439.8</v>
      </c>
      <c r="N239" s="66">
        <f>H239/E239*100</f>
        <v>-8.044134356403774</v>
      </c>
    </row>
    <row r="240" spans="1:14" ht="15.75">
      <c r="A240" s="111"/>
      <c r="B240" s="99"/>
      <c r="C240" s="16" t="s">
        <v>22</v>
      </c>
      <c r="D240" s="18" t="s">
        <v>23</v>
      </c>
      <c r="E240" s="11">
        <f>E241</f>
        <v>0</v>
      </c>
      <c r="F240" s="11">
        <f>F241</f>
        <v>6990</v>
      </c>
      <c r="G240" s="11">
        <f>G241</f>
        <v>2284</v>
      </c>
      <c r="H240" s="11">
        <f>H241</f>
        <v>3450.1</v>
      </c>
      <c r="I240" s="15">
        <f t="shared" si="31"/>
        <v>1166.1</v>
      </c>
      <c r="J240" s="15">
        <f t="shared" si="36"/>
        <v>151.0551663747811</v>
      </c>
      <c r="K240" s="15">
        <f t="shared" si="35"/>
        <v>49.35765379113018</v>
      </c>
      <c r="M240" s="15">
        <f t="shared" si="32"/>
        <v>3450.1</v>
      </c>
      <c r="N240" s="64"/>
    </row>
    <row r="241" spans="1:14" ht="47.25" hidden="1">
      <c r="A241" s="111"/>
      <c r="B241" s="99"/>
      <c r="C241" s="19" t="s">
        <v>25</v>
      </c>
      <c r="D241" s="20" t="s">
        <v>26</v>
      </c>
      <c r="E241" s="11"/>
      <c r="F241" s="11">
        <v>6990</v>
      </c>
      <c r="G241" s="11">
        <v>2284</v>
      </c>
      <c r="H241" s="11">
        <v>3450.1</v>
      </c>
      <c r="I241" s="15">
        <f t="shared" si="31"/>
        <v>1166.1</v>
      </c>
      <c r="J241" s="15">
        <f t="shared" si="36"/>
        <v>151.0551663747811</v>
      </c>
      <c r="K241" s="15">
        <f t="shared" si="35"/>
        <v>49.35765379113018</v>
      </c>
      <c r="M241" s="15">
        <f t="shared" si="32"/>
        <v>3450.1</v>
      </c>
      <c r="N241" s="64" t="e">
        <f>H241/E241*100</f>
        <v>#DIV/0!</v>
      </c>
    </row>
    <row r="242" spans="1:14" s="26" customFormat="1" ht="15.75">
      <c r="A242" s="111"/>
      <c r="B242" s="99"/>
      <c r="C242" s="23"/>
      <c r="D242" s="24" t="s">
        <v>34</v>
      </c>
      <c r="E242" s="37">
        <f>E240</f>
        <v>0</v>
      </c>
      <c r="F242" s="37">
        <f>F240</f>
        <v>6990</v>
      </c>
      <c r="G242" s="37">
        <f>G240</f>
        <v>2284</v>
      </c>
      <c r="H242" s="37">
        <f>H240</f>
        <v>3450.1</v>
      </c>
      <c r="I242" s="59">
        <f t="shared" si="31"/>
        <v>1166.1</v>
      </c>
      <c r="J242" s="59">
        <f t="shared" si="36"/>
        <v>151.0551663747811</v>
      </c>
      <c r="K242" s="59">
        <f t="shared" si="35"/>
        <v>49.35765379113018</v>
      </c>
      <c r="M242" s="59">
        <f t="shared" si="32"/>
        <v>3450.1</v>
      </c>
      <c r="N242" s="66"/>
    </row>
    <row r="243" spans="1:14" s="26" customFormat="1" ht="31.5">
      <c r="A243" s="111"/>
      <c r="B243" s="99"/>
      <c r="C243" s="23"/>
      <c r="D243" s="24" t="s">
        <v>211</v>
      </c>
      <c r="E243" s="37">
        <f>E244-E236</f>
        <v>748682.8</v>
      </c>
      <c r="F243" s="37">
        <f>F244-F236</f>
        <v>12267.6</v>
      </c>
      <c r="G243" s="37">
        <f>G244-G236</f>
        <v>4303</v>
      </c>
      <c r="H243" s="37">
        <f>H244-H236</f>
        <v>8935.199999999997</v>
      </c>
      <c r="I243" s="59">
        <f t="shared" si="31"/>
        <v>4632.199999999997</v>
      </c>
      <c r="J243" s="59">
        <f t="shared" si="36"/>
        <v>207.65047641180564</v>
      </c>
      <c r="K243" s="59">
        <f t="shared" si="35"/>
        <v>72.83576249633178</v>
      </c>
      <c r="M243" s="59">
        <f t="shared" si="32"/>
        <v>-739747.6000000001</v>
      </c>
      <c r="N243" s="66">
        <f>H243/E243*100</f>
        <v>1.1934560270384196</v>
      </c>
    </row>
    <row r="244" spans="1:14" s="26" customFormat="1" ht="31.5">
      <c r="A244" s="112"/>
      <c r="B244" s="100"/>
      <c r="C244" s="23"/>
      <c r="D244" s="24" t="s">
        <v>212</v>
      </c>
      <c r="E244" s="37">
        <f>E239+E242</f>
        <v>726962</v>
      </c>
      <c r="F244" s="37">
        <f>F239+F242</f>
        <v>12267.6</v>
      </c>
      <c r="G244" s="37">
        <f>G239+G242</f>
        <v>4303</v>
      </c>
      <c r="H244" s="37">
        <f>H239+H242</f>
        <v>-55027.700000000004</v>
      </c>
      <c r="I244" s="59">
        <f t="shared" si="31"/>
        <v>-59330.700000000004</v>
      </c>
      <c r="J244" s="59">
        <f t="shared" si="36"/>
        <v>-1278.821752265861</v>
      </c>
      <c r="K244" s="59">
        <f t="shared" si="35"/>
        <v>-448.56125077439765</v>
      </c>
      <c r="M244" s="59">
        <f t="shared" si="32"/>
        <v>-781989.7</v>
      </c>
      <c r="N244" s="66">
        <f>H244/E244*100</f>
        <v>-7.569542837177185</v>
      </c>
    </row>
    <row r="245" spans="1:14" s="26" customFormat="1" ht="31.5">
      <c r="A245" s="98">
        <v>943</v>
      </c>
      <c r="B245" s="98" t="s">
        <v>117</v>
      </c>
      <c r="C245" s="16" t="s">
        <v>16</v>
      </c>
      <c r="D245" s="21" t="s">
        <v>17</v>
      </c>
      <c r="E245" s="37"/>
      <c r="F245" s="37"/>
      <c r="G245" s="37"/>
      <c r="H245" s="34">
        <v>183.9</v>
      </c>
      <c r="I245" s="15">
        <f t="shared" si="31"/>
        <v>183.9</v>
      </c>
      <c r="J245" s="15"/>
      <c r="K245" s="15"/>
      <c r="L245" s="3"/>
      <c r="M245" s="15">
        <f t="shared" si="32"/>
        <v>183.9</v>
      </c>
      <c r="N245" s="64"/>
    </row>
    <row r="246" spans="1:14" s="26" customFormat="1" ht="78.75">
      <c r="A246" s="111"/>
      <c r="B246" s="122"/>
      <c r="C246" s="19" t="s">
        <v>18</v>
      </c>
      <c r="D246" s="22" t="s">
        <v>227</v>
      </c>
      <c r="E246" s="37"/>
      <c r="F246" s="37"/>
      <c r="G246" s="37"/>
      <c r="H246" s="34">
        <v>16.9</v>
      </c>
      <c r="I246" s="15">
        <f t="shared" si="31"/>
        <v>16.9</v>
      </c>
      <c r="J246" s="15"/>
      <c r="K246" s="15"/>
      <c r="L246" s="3"/>
      <c r="M246" s="15">
        <f t="shared" si="32"/>
        <v>16.9</v>
      </c>
      <c r="N246" s="64"/>
    </row>
    <row r="247" spans="1:14" s="26" customFormat="1" ht="15.75" customHeight="1">
      <c r="A247" s="111"/>
      <c r="B247" s="122"/>
      <c r="C247" s="16" t="s">
        <v>22</v>
      </c>
      <c r="D247" s="18" t="s">
        <v>23</v>
      </c>
      <c r="E247" s="11">
        <f>SUM(E248:E249)</f>
        <v>1.6</v>
      </c>
      <c r="F247" s="11">
        <f>SUM(F248:F249)</f>
        <v>0</v>
      </c>
      <c r="G247" s="11">
        <f>SUM(G248:G249)</f>
        <v>0</v>
      </c>
      <c r="H247" s="11">
        <f>SUM(H248:H249)</f>
        <v>0</v>
      </c>
      <c r="I247" s="15">
        <f t="shared" si="31"/>
        <v>0</v>
      </c>
      <c r="J247" s="15"/>
      <c r="K247" s="15"/>
      <c r="L247" s="3"/>
      <c r="M247" s="15">
        <f t="shared" si="32"/>
        <v>-1.6</v>
      </c>
      <c r="N247" s="64">
        <f>H247/E247*100</f>
        <v>0</v>
      </c>
    </row>
    <row r="248" spans="1:14" s="26" customFormat="1" ht="56.25" customHeight="1" hidden="1">
      <c r="A248" s="111"/>
      <c r="B248" s="122"/>
      <c r="C248" s="19" t="s">
        <v>197</v>
      </c>
      <c r="D248" s="68" t="s">
        <v>24</v>
      </c>
      <c r="E248" s="11"/>
      <c r="F248" s="11"/>
      <c r="G248" s="11"/>
      <c r="H248" s="11"/>
      <c r="I248" s="15">
        <f t="shared" si="31"/>
        <v>0</v>
      </c>
      <c r="J248" s="15"/>
      <c r="K248" s="15"/>
      <c r="L248" s="3"/>
      <c r="M248" s="15">
        <f t="shared" si="32"/>
        <v>0</v>
      </c>
      <c r="N248" s="64" t="e">
        <f>H248/E248*100</f>
        <v>#DIV/0!</v>
      </c>
    </row>
    <row r="249" spans="1:14" s="26" customFormat="1" ht="47.25" hidden="1">
      <c r="A249" s="111"/>
      <c r="B249" s="122"/>
      <c r="C249" s="19" t="s">
        <v>25</v>
      </c>
      <c r="D249" s="20" t="s">
        <v>26</v>
      </c>
      <c r="E249" s="11">
        <v>1.6</v>
      </c>
      <c r="F249" s="11"/>
      <c r="G249" s="11"/>
      <c r="H249" s="11"/>
      <c r="I249" s="15">
        <f t="shared" si="31"/>
        <v>0</v>
      </c>
      <c r="J249" s="15"/>
      <c r="K249" s="15"/>
      <c r="L249" s="3"/>
      <c r="M249" s="15">
        <f t="shared" si="32"/>
        <v>-1.6</v>
      </c>
      <c r="N249" s="64">
        <f>H249/E249*100</f>
        <v>0</v>
      </c>
    </row>
    <row r="250" spans="1:14" s="26" customFormat="1" ht="15.75" customHeight="1">
      <c r="A250" s="111"/>
      <c r="B250" s="122"/>
      <c r="C250" s="16" t="s">
        <v>27</v>
      </c>
      <c r="D250" s="18" t="s">
        <v>28</v>
      </c>
      <c r="E250" s="34">
        <v>50.3</v>
      </c>
      <c r="F250" s="37"/>
      <c r="G250" s="37"/>
      <c r="H250" s="34">
        <v>72.3</v>
      </c>
      <c r="I250" s="15">
        <f t="shared" si="31"/>
        <v>72.3</v>
      </c>
      <c r="J250" s="15"/>
      <c r="K250" s="15"/>
      <c r="L250" s="3"/>
      <c r="M250" s="15">
        <f t="shared" si="32"/>
        <v>22</v>
      </c>
      <c r="N250" s="64">
        <f>H250/E250*100</f>
        <v>143.7375745526839</v>
      </c>
    </row>
    <row r="251" spans="1:14" s="26" customFormat="1" ht="15.75" customHeight="1" hidden="1">
      <c r="A251" s="111"/>
      <c r="B251" s="122"/>
      <c r="C251" s="16" t="s">
        <v>217</v>
      </c>
      <c r="D251" s="18" t="s">
        <v>46</v>
      </c>
      <c r="E251" s="37"/>
      <c r="F251" s="37"/>
      <c r="G251" s="37"/>
      <c r="H251" s="34"/>
      <c r="I251" s="15">
        <f t="shared" si="31"/>
        <v>0</v>
      </c>
      <c r="J251" s="15" t="e">
        <f>H251/G251*100</f>
        <v>#DIV/0!</v>
      </c>
      <c r="K251" s="15" t="e">
        <f aca="true" t="shared" si="37" ref="K251:K256">H251/F251*100</f>
        <v>#DIV/0!</v>
      </c>
      <c r="L251" s="3"/>
      <c r="M251" s="15">
        <f t="shared" si="32"/>
        <v>0</v>
      </c>
      <c r="N251" s="64" t="e">
        <f>H251/E251*100</f>
        <v>#DIV/0!</v>
      </c>
    </row>
    <row r="252" spans="1:14" s="26" customFormat="1" ht="16.5" customHeight="1">
      <c r="A252" s="111"/>
      <c r="B252" s="122"/>
      <c r="C252" s="16" t="s">
        <v>49</v>
      </c>
      <c r="D252" s="18" t="s">
        <v>86</v>
      </c>
      <c r="E252" s="34"/>
      <c r="F252" s="34">
        <v>18554.4</v>
      </c>
      <c r="G252" s="34">
        <v>18554.4</v>
      </c>
      <c r="H252" s="34">
        <v>18554.4</v>
      </c>
      <c r="I252" s="15">
        <f t="shared" si="31"/>
        <v>0</v>
      </c>
      <c r="J252" s="15">
        <f>H252/G252*100</f>
        <v>100</v>
      </c>
      <c r="K252" s="15">
        <f t="shared" si="37"/>
        <v>100</v>
      </c>
      <c r="L252" s="3"/>
      <c r="M252" s="15">
        <f t="shared" si="32"/>
        <v>18554.4</v>
      </c>
      <c r="N252" s="64"/>
    </row>
    <row r="253" spans="1:14" s="26" customFormat="1" ht="16.5" customHeight="1">
      <c r="A253" s="111"/>
      <c r="B253" s="122"/>
      <c r="C253" s="16" t="s">
        <v>50</v>
      </c>
      <c r="D253" s="18" t="s">
        <v>87</v>
      </c>
      <c r="E253" s="34"/>
      <c r="F253" s="34">
        <v>72.3</v>
      </c>
      <c r="G253" s="34"/>
      <c r="H253" s="34"/>
      <c r="I253" s="15">
        <f t="shared" si="31"/>
        <v>0</v>
      </c>
      <c r="J253" s="15"/>
      <c r="K253" s="15">
        <f t="shared" si="37"/>
        <v>0</v>
      </c>
      <c r="L253" s="3"/>
      <c r="M253" s="15">
        <f t="shared" si="32"/>
        <v>0</v>
      </c>
      <c r="N253" s="64"/>
    </row>
    <row r="254" spans="1:14" s="26" customFormat="1" ht="16.5" customHeight="1" hidden="1">
      <c r="A254" s="111"/>
      <c r="B254" s="122"/>
      <c r="C254" s="16" t="s">
        <v>52</v>
      </c>
      <c r="D254" s="20" t="s">
        <v>53</v>
      </c>
      <c r="E254" s="37"/>
      <c r="F254" s="34"/>
      <c r="G254" s="34"/>
      <c r="H254" s="34"/>
      <c r="I254" s="15">
        <f t="shared" si="31"/>
        <v>0</v>
      </c>
      <c r="J254" s="15" t="e">
        <f>H254/G254*100</f>
        <v>#DIV/0!</v>
      </c>
      <c r="K254" s="15" t="e">
        <f t="shared" si="37"/>
        <v>#DIV/0!</v>
      </c>
      <c r="L254" s="3"/>
      <c r="M254" s="15">
        <f t="shared" si="32"/>
        <v>0</v>
      </c>
      <c r="N254" s="64" t="e">
        <f>H254/E254*100</f>
        <v>#DIV/0!</v>
      </c>
    </row>
    <row r="255" spans="1:14" s="26" customFormat="1" ht="31.5">
      <c r="A255" s="111"/>
      <c r="B255" s="122"/>
      <c r="C255" s="16"/>
      <c r="D255" s="24" t="s">
        <v>211</v>
      </c>
      <c r="E255" s="37">
        <f>E256-E251</f>
        <v>51.9</v>
      </c>
      <c r="F255" s="37">
        <f>F256-F251</f>
        <v>18626.7</v>
      </c>
      <c r="G255" s="37">
        <f>G256-G251</f>
        <v>18554.4</v>
      </c>
      <c r="H255" s="37">
        <f>H256-H251</f>
        <v>18827.5</v>
      </c>
      <c r="I255" s="59">
        <f t="shared" si="31"/>
        <v>273.09999999999854</v>
      </c>
      <c r="J255" s="59">
        <f>H255/G255*100</f>
        <v>101.4718880696762</v>
      </c>
      <c r="K255" s="59">
        <f t="shared" si="37"/>
        <v>101.0780224086929</v>
      </c>
      <c r="M255" s="59">
        <f t="shared" si="32"/>
        <v>18775.6</v>
      </c>
      <c r="N255" s="66">
        <f>H255/E255*100</f>
        <v>36276.493256262045</v>
      </c>
    </row>
    <row r="256" spans="1:14" s="26" customFormat="1" ht="31.5">
      <c r="A256" s="112"/>
      <c r="B256" s="123"/>
      <c r="C256" s="23"/>
      <c r="D256" s="24" t="s">
        <v>212</v>
      </c>
      <c r="E256" s="37">
        <f>SUM(E245:E247,E250:E254)</f>
        <v>51.9</v>
      </c>
      <c r="F256" s="37">
        <f>SUM(F245:F247,F250:F254)</f>
        <v>18626.7</v>
      </c>
      <c r="G256" s="37">
        <f>SUM(G245:G247,G250:G254)</f>
        <v>18554.4</v>
      </c>
      <c r="H256" s="37">
        <f>SUM(H245:H247,H250:H254)</f>
        <v>18827.5</v>
      </c>
      <c r="I256" s="59">
        <f t="shared" si="31"/>
        <v>273.09999999999854</v>
      </c>
      <c r="J256" s="59">
        <f>H256/G256*100</f>
        <v>101.4718880696762</v>
      </c>
      <c r="K256" s="59">
        <f t="shared" si="37"/>
        <v>101.0780224086929</v>
      </c>
      <c r="M256" s="59">
        <f t="shared" si="32"/>
        <v>18775.6</v>
      </c>
      <c r="N256" s="66">
        <f>H256/E256*100</f>
        <v>36276.493256262045</v>
      </c>
    </row>
    <row r="257" spans="1:14" ht="31.5" customHeight="1">
      <c r="A257" s="103" t="s">
        <v>118</v>
      </c>
      <c r="B257" s="98" t="s">
        <v>119</v>
      </c>
      <c r="C257" s="16" t="s">
        <v>16</v>
      </c>
      <c r="D257" s="21" t="s">
        <v>17</v>
      </c>
      <c r="E257" s="11"/>
      <c r="F257" s="11"/>
      <c r="G257" s="11"/>
      <c r="H257" s="11">
        <v>644</v>
      </c>
      <c r="I257" s="15">
        <f t="shared" si="31"/>
        <v>644</v>
      </c>
      <c r="J257" s="15"/>
      <c r="K257" s="15"/>
      <c r="M257" s="15">
        <f t="shared" si="32"/>
        <v>644</v>
      </c>
      <c r="N257" s="64"/>
    </row>
    <row r="258" spans="1:14" ht="15.75">
      <c r="A258" s="104"/>
      <c r="B258" s="99"/>
      <c r="C258" s="16" t="s">
        <v>22</v>
      </c>
      <c r="D258" s="18" t="s">
        <v>23</v>
      </c>
      <c r="E258" s="11">
        <f>SUM(E259:E260)</f>
        <v>4098.9</v>
      </c>
      <c r="F258" s="11">
        <f>SUM(F259:F260)</f>
        <v>0</v>
      </c>
      <c r="G258" s="11">
        <f>SUM(G259:G260)</f>
        <v>0</v>
      </c>
      <c r="H258" s="11">
        <f>SUM(H259:H260)</f>
        <v>0</v>
      </c>
      <c r="I258" s="15">
        <f t="shared" si="31"/>
        <v>0</v>
      </c>
      <c r="J258" s="15"/>
      <c r="K258" s="15"/>
      <c r="M258" s="15">
        <f t="shared" si="32"/>
        <v>-4098.9</v>
      </c>
      <c r="N258" s="64">
        <f>H258/E258*100</f>
        <v>0</v>
      </c>
    </row>
    <row r="259" spans="1:14" ht="31.5" hidden="1">
      <c r="A259" s="104"/>
      <c r="B259" s="99"/>
      <c r="C259" s="19" t="s">
        <v>40</v>
      </c>
      <c r="D259" s="20" t="s">
        <v>41</v>
      </c>
      <c r="E259" s="11"/>
      <c r="F259" s="11"/>
      <c r="G259" s="11"/>
      <c r="H259" s="11"/>
      <c r="I259" s="15">
        <f t="shared" si="31"/>
        <v>0</v>
      </c>
      <c r="J259" s="15"/>
      <c r="K259" s="15"/>
      <c r="M259" s="15">
        <f t="shared" si="32"/>
        <v>0</v>
      </c>
      <c r="N259" s="64" t="e">
        <f>H259/E259*100</f>
        <v>#DIV/0!</v>
      </c>
    </row>
    <row r="260" spans="1:14" ht="47.25" hidden="1">
      <c r="A260" s="104"/>
      <c r="B260" s="99"/>
      <c r="C260" s="19" t="s">
        <v>25</v>
      </c>
      <c r="D260" s="20" t="s">
        <v>26</v>
      </c>
      <c r="E260" s="11">
        <v>4098.9</v>
      </c>
      <c r="F260" s="11">
        <f>2050.9-2050.9</f>
        <v>0</v>
      </c>
      <c r="G260" s="11"/>
      <c r="H260" s="11"/>
      <c r="I260" s="15">
        <f t="shared" si="31"/>
        <v>0</v>
      </c>
      <c r="J260" s="15"/>
      <c r="K260" s="15"/>
      <c r="M260" s="15">
        <f t="shared" si="32"/>
        <v>-4098.9</v>
      </c>
      <c r="N260" s="64">
        <f>H260/E260*100</f>
        <v>0</v>
      </c>
    </row>
    <row r="261" spans="1:14" ht="15.75" customHeight="1">
      <c r="A261" s="104"/>
      <c r="B261" s="99"/>
      <c r="C261" s="16" t="s">
        <v>27</v>
      </c>
      <c r="D261" s="18" t="s">
        <v>28</v>
      </c>
      <c r="E261" s="11">
        <v>2.8</v>
      </c>
      <c r="F261" s="11"/>
      <c r="G261" s="11"/>
      <c r="H261" s="11">
        <v>16.7</v>
      </c>
      <c r="I261" s="15">
        <f t="shared" si="31"/>
        <v>16.7</v>
      </c>
      <c r="J261" s="15"/>
      <c r="K261" s="15"/>
      <c r="M261" s="15">
        <f t="shared" si="32"/>
        <v>13.899999999999999</v>
      </c>
      <c r="N261" s="64">
        <f>H261/E261*100</f>
        <v>596.4285714285714</v>
      </c>
    </row>
    <row r="262" spans="1:14" ht="15.75" customHeight="1" hidden="1">
      <c r="A262" s="104"/>
      <c r="B262" s="99"/>
      <c r="C262" s="16" t="s">
        <v>29</v>
      </c>
      <c r="D262" s="18" t="s">
        <v>30</v>
      </c>
      <c r="E262" s="11"/>
      <c r="F262" s="11"/>
      <c r="G262" s="11"/>
      <c r="H262" s="11"/>
      <c r="I262" s="15">
        <f aca="true" t="shared" si="38" ref="I262:I325">H262-G262</f>
        <v>0</v>
      </c>
      <c r="J262" s="15"/>
      <c r="K262" s="15"/>
      <c r="M262" s="15">
        <f aca="true" t="shared" si="39" ref="M262:M325">H262-E262</f>
        <v>0</v>
      </c>
      <c r="N262" s="64" t="e">
        <f>H262/E262*100</f>
        <v>#DIV/0!</v>
      </c>
    </row>
    <row r="263" spans="1:14" ht="15.75" customHeight="1">
      <c r="A263" s="104"/>
      <c r="B263" s="99"/>
      <c r="C263" s="16" t="s">
        <v>217</v>
      </c>
      <c r="D263" s="18" t="s">
        <v>46</v>
      </c>
      <c r="E263" s="11"/>
      <c r="F263" s="11"/>
      <c r="G263" s="11"/>
      <c r="H263" s="11">
        <v>-0.5</v>
      </c>
      <c r="I263" s="15">
        <f t="shared" si="38"/>
        <v>-0.5</v>
      </c>
      <c r="J263" s="15"/>
      <c r="K263" s="15"/>
      <c r="M263" s="15">
        <f t="shared" si="39"/>
        <v>-0.5</v>
      </c>
      <c r="N263" s="64"/>
    </row>
    <row r="264" spans="1:14" ht="15.75">
      <c r="A264" s="104"/>
      <c r="B264" s="99"/>
      <c r="C264" s="16" t="s">
        <v>49</v>
      </c>
      <c r="D264" s="18" t="s">
        <v>120</v>
      </c>
      <c r="E264" s="11"/>
      <c r="F264" s="11">
        <v>320823.4</v>
      </c>
      <c r="G264" s="11">
        <v>17326.8</v>
      </c>
      <c r="H264" s="11">
        <v>17326.8</v>
      </c>
      <c r="I264" s="15">
        <f t="shared" si="38"/>
        <v>0</v>
      </c>
      <c r="J264" s="15">
        <f>H264/G264*100</f>
        <v>100</v>
      </c>
      <c r="K264" s="15">
        <f>H264/F264*100</f>
        <v>5.4007282511188395</v>
      </c>
      <c r="M264" s="15">
        <f t="shared" si="39"/>
        <v>17326.8</v>
      </c>
      <c r="N264" s="64"/>
    </row>
    <row r="265" spans="1:14" ht="15.75">
      <c r="A265" s="104"/>
      <c r="B265" s="99"/>
      <c r="C265" s="16" t="s">
        <v>50</v>
      </c>
      <c r="D265" s="18" t="s">
        <v>87</v>
      </c>
      <c r="E265" s="11"/>
      <c r="F265" s="11">
        <v>16.7</v>
      </c>
      <c r="G265" s="11"/>
      <c r="H265" s="11"/>
      <c r="I265" s="15">
        <f t="shared" si="38"/>
        <v>0</v>
      </c>
      <c r="J265" s="15"/>
      <c r="K265" s="15">
        <f>H265/F265*100</f>
        <v>0</v>
      </c>
      <c r="M265" s="15">
        <f t="shared" si="39"/>
        <v>0</v>
      </c>
      <c r="N265" s="64"/>
    </row>
    <row r="266" spans="1:14" ht="31.5">
      <c r="A266" s="104"/>
      <c r="B266" s="99"/>
      <c r="C266" s="16"/>
      <c r="D266" s="24" t="s">
        <v>211</v>
      </c>
      <c r="E266" s="25">
        <f>E267-E263</f>
        <v>4101.7</v>
      </c>
      <c r="F266" s="25">
        <f>F267-F263</f>
        <v>320840.10000000003</v>
      </c>
      <c r="G266" s="25">
        <f>G267-G263</f>
        <v>17326.8</v>
      </c>
      <c r="H266" s="25">
        <f>H267-H263</f>
        <v>17987.5</v>
      </c>
      <c r="I266" s="59">
        <f t="shared" si="38"/>
        <v>660.7000000000007</v>
      </c>
      <c r="J266" s="59">
        <f>H266/G266*100</f>
        <v>103.81316804026133</v>
      </c>
      <c r="K266" s="59">
        <f>H266/F266*100</f>
        <v>5.606375262942506</v>
      </c>
      <c r="L266" s="26"/>
      <c r="M266" s="59">
        <f t="shared" si="39"/>
        <v>13885.8</v>
      </c>
      <c r="N266" s="66">
        <f>H266/E266*100</f>
        <v>438.53767949874447</v>
      </c>
    </row>
    <row r="267" spans="1:14" s="26" customFormat="1" ht="31.5">
      <c r="A267" s="105"/>
      <c r="B267" s="100"/>
      <c r="C267" s="28"/>
      <c r="D267" s="24" t="s">
        <v>212</v>
      </c>
      <c r="E267" s="25">
        <f>SUM(E257:E258,E261:E265)</f>
        <v>4101.7</v>
      </c>
      <c r="F267" s="25">
        <f>SUM(F257:F258,F261:F265)</f>
        <v>320840.10000000003</v>
      </c>
      <c r="G267" s="25">
        <f>SUM(G257:G258,G261:G265)</f>
        <v>17326.8</v>
      </c>
      <c r="H267" s="25">
        <f>SUM(H257:H258,H261:H265)</f>
        <v>17987</v>
      </c>
      <c r="I267" s="59">
        <f t="shared" si="38"/>
        <v>660.2000000000007</v>
      </c>
      <c r="J267" s="59">
        <f>H267/G267*100</f>
        <v>103.81028233718862</v>
      </c>
      <c r="K267" s="59">
        <f>H267/F267*100</f>
        <v>5.606219422073487</v>
      </c>
      <c r="M267" s="59">
        <f t="shared" si="39"/>
        <v>13885.3</v>
      </c>
      <c r="N267" s="66">
        <f>H267/E267*100</f>
        <v>438.5254894312115</v>
      </c>
    </row>
    <row r="268" spans="1:14" s="26" customFormat="1" ht="15.75" customHeight="1">
      <c r="A268" s="103" t="s">
        <v>123</v>
      </c>
      <c r="B268" s="98" t="s">
        <v>124</v>
      </c>
      <c r="C268" s="16" t="s">
        <v>16</v>
      </c>
      <c r="D268" s="21" t="s">
        <v>17</v>
      </c>
      <c r="E268" s="25"/>
      <c r="F268" s="11"/>
      <c r="G268" s="11"/>
      <c r="H268" s="11">
        <v>14005.3</v>
      </c>
      <c r="I268" s="15">
        <f t="shared" si="38"/>
        <v>14005.3</v>
      </c>
      <c r="J268" s="15"/>
      <c r="K268" s="15"/>
      <c r="L268" s="3"/>
      <c r="M268" s="15">
        <f t="shared" si="39"/>
        <v>14005.3</v>
      </c>
      <c r="N268" s="64"/>
    </row>
    <row r="269" spans="1:14" s="26" customFormat="1" ht="15.75" customHeight="1">
      <c r="A269" s="104"/>
      <c r="B269" s="99"/>
      <c r="C269" s="16" t="s">
        <v>27</v>
      </c>
      <c r="D269" s="18" t="s">
        <v>28</v>
      </c>
      <c r="E269" s="25"/>
      <c r="F269" s="11"/>
      <c r="G269" s="11"/>
      <c r="H269" s="11">
        <v>-855.2</v>
      </c>
      <c r="I269" s="15">
        <f t="shared" si="38"/>
        <v>-855.2</v>
      </c>
      <c r="J269" s="15"/>
      <c r="K269" s="15"/>
      <c r="L269" s="3"/>
      <c r="M269" s="15">
        <f t="shared" si="39"/>
        <v>-855.2</v>
      </c>
      <c r="N269" s="64"/>
    </row>
    <row r="270" spans="1:14" s="26" customFormat="1" ht="63" customHeight="1">
      <c r="A270" s="111"/>
      <c r="B270" s="111"/>
      <c r="C270" s="16" t="s">
        <v>29</v>
      </c>
      <c r="D270" s="18" t="s">
        <v>202</v>
      </c>
      <c r="E270" s="25"/>
      <c r="F270" s="11">
        <v>268501.4</v>
      </c>
      <c r="G270" s="11">
        <v>111875</v>
      </c>
      <c r="H270" s="11">
        <v>93763.2</v>
      </c>
      <c r="I270" s="15">
        <f t="shared" si="38"/>
        <v>-18111.800000000003</v>
      </c>
      <c r="J270" s="15">
        <f>H270/G270*100</f>
        <v>83.8106815642458</v>
      </c>
      <c r="K270" s="15">
        <f>H270/F270*100</f>
        <v>34.920935235347</v>
      </c>
      <c r="L270" s="3"/>
      <c r="M270" s="15">
        <f t="shared" si="39"/>
        <v>93763.2</v>
      </c>
      <c r="N270" s="64"/>
    </row>
    <row r="271" spans="1:14" s="26" customFormat="1" ht="15.75">
      <c r="A271" s="111"/>
      <c r="B271" s="111"/>
      <c r="C271" s="16" t="s">
        <v>217</v>
      </c>
      <c r="D271" s="18" t="s">
        <v>46</v>
      </c>
      <c r="E271" s="25"/>
      <c r="F271" s="11"/>
      <c r="G271" s="11"/>
      <c r="H271" s="11">
        <v>-1051.6</v>
      </c>
      <c r="I271" s="15">
        <f t="shared" si="38"/>
        <v>-1051.6</v>
      </c>
      <c r="J271" s="15"/>
      <c r="K271" s="15"/>
      <c r="L271" s="3"/>
      <c r="M271" s="15">
        <f t="shared" si="39"/>
        <v>-1051.6</v>
      </c>
      <c r="N271" s="64"/>
    </row>
    <row r="272" spans="1:14" s="26" customFormat="1" ht="15.75" customHeight="1">
      <c r="A272" s="111"/>
      <c r="B272" s="111"/>
      <c r="C272" s="16" t="s">
        <v>50</v>
      </c>
      <c r="D272" s="18" t="s">
        <v>87</v>
      </c>
      <c r="E272" s="11">
        <v>23.6</v>
      </c>
      <c r="F272" s="11">
        <v>3664.1</v>
      </c>
      <c r="G272" s="11">
        <v>933.7</v>
      </c>
      <c r="H272" s="11">
        <v>23.5</v>
      </c>
      <c r="I272" s="15">
        <f t="shared" si="38"/>
        <v>-910.2</v>
      </c>
      <c r="J272" s="15">
        <f aca="true" t="shared" si="40" ref="J272:J281">H272/G272*100</f>
        <v>2.5168683731391237</v>
      </c>
      <c r="K272" s="15">
        <f aca="true" t="shared" si="41" ref="K272:K281">H272/F272*100</f>
        <v>0.6413580415381677</v>
      </c>
      <c r="L272" s="3"/>
      <c r="M272" s="15">
        <f t="shared" si="39"/>
        <v>-0.10000000000000142</v>
      </c>
      <c r="N272" s="64">
        <f aca="true" t="shared" si="42" ref="N272:N281">H272/E272*100</f>
        <v>99.57627118644066</v>
      </c>
    </row>
    <row r="273" spans="1:14" s="26" customFormat="1" ht="15.75" customHeight="1">
      <c r="A273" s="111"/>
      <c r="B273" s="111"/>
      <c r="C273" s="28"/>
      <c r="D273" s="24" t="s">
        <v>31</v>
      </c>
      <c r="E273" s="25">
        <f>SUM(E268:E272)</f>
        <v>23.6</v>
      </c>
      <c r="F273" s="25">
        <f>SUM(F268:F272)</f>
        <v>272165.5</v>
      </c>
      <c r="G273" s="25">
        <f>SUM(G268:G272)</f>
        <v>112808.7</v>
      </c>
      <c r="H273" s="25">
        <f>SUM(H268:H272)</f>
        <v>105885.19999999998</v>
      </c>
      <c r="I273" s="59">
        <f t="shared" si="38"/>
        <v>-6923.500000000015</v>
      </c>
      <c r="J273" s="59">
        <f t="shared" si="40"/>
        <v>93.86261875192248</v>
      </c>
      <c r="K273" s="59">
        <f t="shared" si="41"/>
        <v>38.904710552953986</v>
      </c>
      <c r="M273" s="59">
        <f t="shared" si="39"/>
        <v>105861.59999999998</v>
      </c>
      <c r="N273" s="66">
        <f t="shared" si="42"/>
        <v>448666.10169491515</v>
      </c>
    </row>
    <row r="274" spans="1:14" ht="15.75">
      <c r="A274" s="111"/>
      <c r="B274" s="111"/>
      <c r="C274" s="16" t="s">
        <v>125</v>
      </c>
      <c r="D274" s="27" t="s">
        <v>126</v>
      </c>
      <c r="E274" s="11">
        <v>270324</v>
      </c>
      <c r="F274" s="11">
        <v>666607.6</v>
      </c>
      <c r="G274" s="11">
        <v>370812.5</v>
      </c>
      <c r="H274" s="11">
        <v>345203.1</v>
      </c>
      <c r="I274" s="15">
        <f t="shared" si="38"/>
        <v>-25609.400000000023</v>
      </c>
      <c r="J274" s="15">
        <f t="shared" si="40"/>
        <v>93.09370638799932</v>
      </c>
      <c r="K274" s="15">
        <f t="shared" si="41"/>
        <v>51.78505315570959</v>
      </c>
      <c r="M274" s="15">
        <f t="shared" si="39"/>
        <v>74879.09999999998</v>
      </c>
      <c r="N274" s="64">
        <f t="shared" si="42"/>
        <v>127.6997602876548</v>
      </c>
    </row>
    <row r="275" spans="1:14" ht="15.75">
      <c r="A275" s="111"/>
      <c r="B275" s="111"/>
      <c r="C275" s="16" t="s">
        <v>121</v>
      </c>
      <c r="D275" s="18" t="s">
        <v>122</v>
      </c>
      <c r="E275" s="11">
        <v>24941.9</v>
      </c>
      <c r="F275" s="11">
        <v>162783.8</v>
      </c>
      <c r="G275" s="11">
        <v>61619.6</v>
      </c>
      <c r="H275" s="11">
        <v>64227</v>
      </c>
      <c r="I275" s="15">
        <f t="shared" si="38"/>
        <v>2607.4000000000015</v>
      </c>
      <c r="J275" s="15">
        <f t="shared" si="40"/>
        <v>104.23144583866173</v>
      </c>
      <c r="K275" s="15">
        <f t="shared" si="41"/>
        <v>39.4554003531064</v>
      </c>
      <c r="M275" s="15">
        <f t="shared" si="39"/>
        <v>39285.1</v>
      </c>
      <c r="N275" s="64">
        <f t="shared" si="42"/>
        <v>257.50644497812914</v>
      </c>
    </row>
    <row r="276" spans="1:14" ht="15.75">
      <c r="A276" s="111"/>
      <c r="B276" s="111"/>
      <c r="C276" s="16" t="s">
        <v>22</v>
      </c>
      <c r="D276" s="18" t="s">
        <v>23</v>
      </c>
      <c r="E276" s="11">
        <f>E277+E278</f>
        <v>29627.899999999998</v>
      </c>
      <c r="F276" s="11">
        <f>F277+F278</f>
        <v>81131.59999999999</v>
      </c>
      <c r="G276" s="11">
        <f>G277+G278</f>
        <v>28765.199999999997</v>
      </c>
      <c r="H276" s="11">
        <f>H277+H278</f>
        <v>23482.6</v>
      </c>
      <c r="I276" s="15">
        <f t="shared" si="38"/>
        <v>-5282.5999999999985</v>
      </c>
      <c r="J276" s="15">
        <f t="shared" si="40"/>
        <v>81.63544838902564</v>
      </c>
      <c r="K276" s="15">
        <f t="shared" si="41"/>
        <v>28.94383939180295</v>
      </c>
      <c r="M276" s="15">
        <f t="shared" si="39"/>
        <v>-6145.299999999999</v>
      </c>
      <c r="N276" s="64">
        <f t="shared" si="42"/>
        <v>79.25840170919977</v>
      </c>
    </row>
    <row r="277" spans="1:14" s="26" customFormat="1" ht="31.5" customHeight="1" hidden="1">
      <c r="A277" s="111"/>
      <c r="B277" s="111"/>
      <c r="C277" s="19" t="s">
        <v>127</v>
      </c>
      <c r="D277" s="20" t="s">
        <v>128</v>
      </c>
      <c r="E277" s="11">
        <v>29518.3</v>
      </c>
      <c r="F277" s="11">
        <f>6+81034.2</f>
        <v>81040.2</v>
      </c>
      <c r="G277" s="11">
        <v>28727.1</v>
      </c>
      <c r="H277" s="11">
        <v>23435.6</v>
      </c>
      <c r="I277" s="15">
        <f t="shared" si="38"/>
        <v>-5291.5</v>
      </c>
      <c r="J277" s="15">
        <f t="shared" si="40"/>
        <v>81.58011076648879</v>
      </c>
      <c r="K277" s="15">
        <f t="shared" si="41"/>
        <v>28.91848736799761</v>
      </c>
      <c r="L277" s="3"/>
      <c r="M277" s="15">
        <f t="shared" si="39"/>
        <v>-6082.700000000001</v>
      </c>
      <c r="N277" s="64">
        <f t="shared" si="42"/>
        <v>79.3934610055457</v>
      </c>
    </row>
    <row r="278" spans="1:14" s="26" customFormat="1" ht="31.5" customHeight="1" hidden="1">
      <c r="A278" s="111"/>
      <c r="B278" s="111"/>
      <c r="C278" s="19" t="s">
        <v>25</v>
      </c>
      <c r="D278" s="20" t="s">
        <v>26</v>
      </c>
      <c r="E278" s="11">
        <v>109.6</v>
      </c>
      <c r="F278" s="11">
        <v>91.4</v>
      </c>
      <c r="G278" s="11">
        <v>38.1</v>
      </c>
      <c r="H278" s="11">
        <v>47</v>
      </c>
      <c r="I278" s="15">
        <f t="shared" si="38"/>
        <v>8.899999999999999</v>
      </c>
      <c r="J278" s="15">
        <f t="shared" si="40"/>
        <v>123.35958005249343</v>
      </c>
      <c r="K278" s="15">
        <f t="shared" si="41"/>
        <v>51.42231947483589</v>
      </c>
      <c r="L278" s="3"/>
      <c r="M278" s="15">
        <f t="shared" si="39"/>
        <v>-62.599999999999994</v>
      </c>
      <c r="N278" s="64">
        <f t="shared" si="42"/>
        <v>42.88321167883212</v>
      </c>
    </row>
    <row r="279" spans="1:14" s="26" customFormat="1" ht="15.75" customHeight="1">
      <c r="A279" s="111"/>
      <c r="B279" s="111"/>
      <c r="C279" s="28"/>
      <c r="D279" s="24" t="s">
        <v>34</v>
      </c>
      <c r="E279" s="25">
        <f>SUM(E274:E276)</f>
        <v>324893.80000000005</v>
      </c>
      <c r="F279" s="25">
        <f>SUM(F274:F276)</f>
        <v>910522.9999999999</v>
      </c>
      <c r="G279" s="25">
        <f>SUM(G274:G276)</f>
        <v>461197.3</v>
      </c>
      <c r="H279" s="25">
        <f>SUM(H274:H276)</f>
        <v>432912.69999999995</v>
      </c>
      <c r="I279" s="59">
        <f t="shared" si="38"/>
        <v>-28284.600000000035</v>
      </c>
      <c r="J279" s="59">
        <f t="shared" si="40"/>
        <v>93.86713668965537</v>
      </c>
      <c r="K279" s="59">
        <f t="shared" si="41"/>
        <v>47.54549857609308</v>
      </c>
      <c r="M279" s="59">
        <f t="shared" si="39"/>
        <v>108018.8999999999</v>
      </c>
      <c r="N279" s="66">
        <f t="shared" si="42"/>
        <v>133.24744885867318</v>
      </c>
    </row>
    <row r="280" spans="1:14" s="26" customFormat="1" ht="31.5">
      <c r="A280" s="111"/>
      <c r="B280" s="111"/>
      <c r="C280" s="28"/>
      <c r="D280" s="24" t="s">
        <v>211</v>
      </c>
      <c r="E280" s="25">
        <f>E281-E271</f>
        <v>324917.4</v>
      </c>
      <c r="F280" s="25">
        <f>F281-F271</f>
        <v>1182688.5</v>
      </c>
      <c r="G280" s="25">
        <f>G281-G271</f>
        <v>574006</v>
      </c>
      <c r="H280" s="25">
        <f>H281-H271</f>
        <v>539849.4999999999</v>
      </c>
      <c r="I280" s="59">
        <f t="shared" si="38"/>
        <v>-34156.50000000012</v>
      </c>
      <c r="J280" s="59">
        <f t="shared" si="40"/>
        <v>94.04945244474794</v>
      </c>
      <c r="K280" s="59">
        <f t="shared" si="41"/>
        <v>45.64595833983334</v>
      </c>
      <c r="M280" s="59">
        <f t="shared" si="39"/>
        <v>214932.09999999986</v>
      </c>
      <c r="N280" s="66">
        <f t="shared" si="42"/>
        <v>166.14976606362103</v>
      </c>
    </row>
    <row r="281" spans="1:14" s="26" customFormat="1" ht="31.5">
      <c r="A281" s="112"/>
      <c r="B281" s="112"/>
      <c r="C281" s="28"/>
      <c r="D281" s="24" t="s">
        <v>212</v>
      </c>
      <c r="E281" s="25">
        <f>E273+E279</f>
        <v>324917.4</v>
      </c>
      <c r="F281" s="25">
        <f>F273+F279</f>
        <v>1182688.5</v>
      </c>
      <c r="G281" s="25">
        <f>G273+G279</f>
        <v>574006</v>
      </c>
      <c r="H281" s="25">
        <f>H273+H279</f>
        <v>538797.8999999999</v>
      </c>
      <c r="I281" s="59">
        <f t="shared" si="38"/>
        <v>-35208.10000000009</v>
      </c>
      <c r="J281" s="59">
        <f t="shared" si="40"/>
        <v>93.86624878485588</v>
      </c>
      <c r="K281" s="59">
        <f t="shared" si="41"/>
        <v>45.557042281209284</v>
      </c>
      <c r="M281" s="59">
        <f t="shared" si="39"/>
        <v>213880.49999999988</v>
      </c>
      <c r="N281" s="66">
        <f t="shared" si="42"/>
        <v>165.82611457558133</v>
      </c>
    </row>
    <row r="282" spans="1:14" s="26" customFormat="1" ht="15.75" customHeight="1">
      <c r="A282" s="103" t="s">
        <v>129</v>
      </c>
      <c r="B282" s="98" t="s">
        <v>130</v>
      </c>
      <c r="C282" s="16" t="s">
        <v>16</v>
      </c>
      <c r="D282" s="21" t="s">
        <v>17</v>
      </c>
      <c r="E282" s="11"/>
      <c r="F282" s="25"/>
      <c r="G282" s="25"/>
      <c r="H282" s="11">
        <v>7.5</v>
      </c>
      <c r="I282" s="15">
        <f t="shared" si="38"/>
        <v>7.5</v>
      </c>
      <c r="J282" s="15"/>
      <c r="K282" s="15"/>
      <c r="L282" s="3"/>
      <c r="M282" s="15">
        <f t="shared" si="39"/>
        <v>7.5</v>
      </c>
      <c r="N282" s="64"/>
    </row>
    <row r="283" spans="1:14" s="26" customFormat="1" ht="15.75" customHeight="1">
      <c r="A283" s="104"/>
      <c r="B283" s="99"/>
      <c r="C283" s="16" t="s">
        <v>217</v>
      </c>
      <c r="D283" s="18" t="s">
        <v>46</v>
      </c>
      <c r="E283" s="11"/>
      <c r="F283" s="11"/>
      <c r="G283" s="11"/>
      <c r="H283" s="11">
        <v>-674.2</v>
      </c>
      <c r="I283" s="15">
        <f t="shared" si="38"/>
        <v>-674.2</v>
      </c>
      <c r="J283" s="15"/>
      <c r="K283" s="15"/>
      <c r="L283" s="3"/>
      <c r="M283" s="15">
        <f t="shared" si="39"/>
        <v>-674.2</v>
      </c>
      <c r="N283" s="64"/>
    </row>
    <row r="284" spans="1:14" s="26" customFormat="1" ht="15.75" customHeight="1">
      <c r="A284" s="104"/>
      <c r="B284" s="99"/>
      <c r="C284" s="16" t="s">
        <v>52</v>
      </c>
      <c r="D284" s="20" t="s">
        <v>53</v>
      </c>
      <c r="E284" s="11"/>
      <c r="F284" s="11">
        <v>1573.1</v>
      </c>
      <c r="G284" s="11"/>
      <c r="H284" s="11">
        <v>4401.2</v>
      </c>
      <c r="I284" s="15">
        <f t="shared" si="38"/>
        <v>4401.2</v>
      </c>
      <c r="J284" s="15"/>
      <c r="K284" s="15">
        <f aca="true" t="shared" si="43" ref="K284:K295">H284/F284*100</f>
        <v>279.7787807513826</v>
      </c>
      <c r="L284" s="3"/>
      <c r="M284" s="15">
        <f t="shared" si="39"/>
        <v>4401.2</v>
      </c>
      <c r="N284" s="64"/>
    </row>
    <row r="285" spans="1:14" s="26" customFormat="1" ht="15.75" customHeight="1">
      <c r="A285" s="111"/>
      <c r="B285" s="111"/>
      <c r="C285" s="28"/>
      <c r="D285" s="24" t="s">
        <v>31</v>
      </c>
      <c r="E285" s="25">
        <f>E282+E283+E284</f>
        <v>0</v>
      </c>
      <c r="F285" s="60">
        <f>F282+F283+F284</f>
        <v>1573.1</v>
      </c>
      <c r="G285" s="60">
        <f>G282+G283+G284</f>
        <v>0</v>
      </c>
      <c r="H285" s="25">
        <f>H282+H283+H284</f>
        <v>3734.5</v>
      </c>
      <c r="I285" s="59">
        <f t="shared" si="38"/>
        <v>3734.5</v>
      </c>
      <c r="J285" s="59"/>
      <c r="K285" s="59">
        <f t="shared" si="43"/>
        <v>237.3974953912657</v>
      </c>
      <c r="M285" s="59">
        <f t="shared" si="39"/>
        <v>3734.5</v>
      </c>
      <c r="N285" s="66"/>
    </row>
    <row r="286" spans="1:14" ht="15.75" customHeight="1">
      <c r="A286" s="111"/>
      <c r="B286" s="111"/>
      <c r="C286" s="16" t="s">
        <v>131</v>
      </c>
      <c r="D286" s="18" t="s">
        <v>132</v>
      </c>
      <c r="E286" s="11">
        <v>2201141.3</v>
      </c>
      <c r="F286" s="14">
        <v>5868800.8</v>
      </c>
      <c r="G286" s="11">
        <v>2123776.9</v>
      </c>
      <c r="H286" s="11">
        <v>2307990.2</v>
      </c>
      <c r="I286" s="15">
        <f t="shared" si="38"/>
        <v>184213.30000000028</v>
      </c>
      <c r="J286" s="15">
        <f aca="true" t="shared" si="44" ref="J286:J295">H286/G286*100</f>
        <v>108.67385364253657</v>
      </c>
      <c r="K286" s="15">
        <f t="shared" si="43"/>
        <v>39.32643616051852</v>
      </c>
      <c r="M286" s="15">
        <f t="shared" si="39"/>
        <v>106848.90000000037</v>
      </c>
      <c r="N286" s="64">
        <f aca="true" t="shared" si="45" ref="N286:N296">H286/E286*100</f>
        <v>104.8542499293435</v>
      </c>
    </row>
    <row r="287" spans="1:14" ht="15.75">
      <c r="A287" s="111"/>
      <c r="B287" s="111"/>
      <c r="C287" s="16" t="s">
        <v>133</v>
      </c>
      <c r="D287" s="18" t="s">
        <v>134</v>
      </c>
      <c r="E287" s="11">
        <v>204452.7</v>
      </c>
      <c r="F287" s="11">
        <v>432143.8</v>
      </c>
      <c r="G287" s="11">
        <v>205207</v>
      </c>
      <c r="H287" s="11">
        <v>205095.1</v>
      </c>
      <c r="I287" s="15">
        <f t="shared" si="38"/>
        <v>-111.89999999999418</v>
      </c>
      <c r="J287" s="15">
        <f t="shared" si="44"/>
        <v>99.94546969645285</v>
      </c>
      <c r="K287" s="15">
        <f t="shared" si="43"/>
        <v>47.459919591580395</v>
      </c>
      <c r="M287" s="15">
        <f t="shared" si="39"/>
        <v>642.3999999999942</v>
      </c>
      <c r="N287" s="64">
        <f t="shared" si="45"/>
        <v>100.31420470358181</v>
      </c>
    </row>
    <row r="288" spans="1:14" ht="31.5" hidden="1">
      <c r="A288" s="111"/>
      <c r="B288" s="111"/>
      <c r="C288" s="16" t="s">
        <v>16</v>
      </c>
      <c r="D288" s="21" t="s">
        <v>17</v>
      </c>
      <c r="E288" s="11"/>
      <c r="F288" s="11"/>
      <c r="G288" s="11"/>
      <c r="H288" s="11"/>
      <c r="I288" s="15">
        <f t="shared" si="38"/>
        <v>0</v>
      </c>
      <c r="J288" s="15" t="e">
        <f t="shared" si="44"/>
        <v>#DIV/0!</v>
      </c>
      <c r="K288" s="15" t="e">
        <f t="shared" si="43"/>
        <v>#DIV/0!</v>
      </c>
      <c r="M288" s="15">
        <f t="shared" si="39"/>
        <v>0</v>
      </c>
      <c r="N288" s="64" t="e">
        <f t="shared" si="45"/>
        <v>#DIV/0!</v>
      </c>
    </row>
    <row r="289" spans="1:14" ht="15.75">
      <c r="A289" s="111"/>
      <c r="B289" s="111"/>
      <c r="C289" s="16" t="s">
        <v>22</v>
      </c>
      <c r="D289" s="18" t="s">
        <v>23</v>
      </c>
      <c r="E289" s="11">
        <f>E290+E291+E292</f>
        <v>5730.900000000001</v>
      </c>
      <c r="F289" s="11">
        <f>F290+F291+F292</f>
        <v>15126</v>
      </c>
      <c r="G289" s="11">
        <f>G290+G291+G292</f>
        <v>7074.9</v>
      </c>
      <c r="H289" s="11">
        <f>H290+H291+H292</f>
        <v>1797.7000000000003</v>
      </c>
      <c r="I289" s="15">
        <f t="shared" si="38"/>
        <v>-5277.199999999999</v>
      </c>
      <c r="J289" s="15">
        <f t="shared" si="44"/>
        <v>25.409546424684454</v>
      </c>
      <c r="K289" s="15">
        <f t="shared" si="43"/>
        <v>11.884834060557981</v>
      </c>
      <c r="M289" s="15">
        <f t="shared" si="39"/>
        <v>-3933.2000000000003</v>
      </c>
      <c r="N289" s="64">
        <f t="shared" si="45"/>
        <v>31.368545952642695</v>
      </c>
    </row>
    <row r="290" spans="1:14" ht="78.75" hidden="1">
      <c r="A290" s="111"/>
      <c r="B290" s="111"/>
      <c r="C290" s="19" t="s">
        <v>135</v>
      </c>
      <c r="D290" s="20" t="s">
        <v>136</v>
      </c>
      <c r="E290" s="11">
        <v>1003.2</v>
      </c>
      <c r="F290" s="11">
        <v>2072</v>
      </c>
      <c r="G290" s="11">
        <v>677.5</v>
      </c>
      <c r="H290" s="11">
        <v>792.7</v>
      </c>
      <c r="I290" s="15">
        <f t="shared" si="38"/>
        <v>115.20000000000005</v>
      </c>
      <c r="J290" s="15">
        <f t="shared" si="44"/>
        <v>117.00369003690037</v>
      </c>
      <c r="K290" s="15">
        <f t="shared" si="43"/>
        <v>38.25772200772201</v>
      </c>
      <c r="M290" s="15">
        <f t="shared" si="39"/>
        <v>-210.5</v>
      </c>
      <c r="N290" s="64">
        <f t="shared" si="45"/>
        <v>79.0171451355662</v>
      </c>
    </row>
    <row r="291" spans="1:14" ht="63" hidden="1">
      <c r="A291" s="111"/>
      <c r="B291" s="111"/>
      <c r="C291" s="19" t="s">
        <v>137</v>
      </c>
      <c r="D291" s="20" t="s">
        <v>138</v>
      </c>
      <c r="E291" s="11">
        <v>3799.1</v>
      </c>
      <c r="F291" s="11">
        <f>11654.7+335.4</f>
        <v>11990.1</v>
      </c>
      <c r="G291" s="11">
        <v>6012.4</v>
      </c>
      <c r="H291" s="11">
        <v>343.6</v>
      </c>
      <c r="I291" s="15">
        <f t="shared" si="38"/>
        <v>-5668.799999999999</v>
      </c>
      <c r="J291" s="15">
        <f t="shared" si="44"/>
        <v>5.714855964340364</v>
      </c>
      <c r="K291" s="15">
        <f t="shared" si="43"/>
        <v>2.8656975337987176</v>
      </c>
      <c r="M291" s="15">
        <f t="shared" si="39"/>
        <v>-3455.5</v>
      </c>
      <c r="N291" s="64">
        <f t="shared" si="45"/>
        <v>9.044247321734096</v>
      </c>
    </row>
    <row r="292" spans="1:14" ht="47.25" hidden="1">
      <c r="A292" s="111"/>
      <c r="B292" s="111"/>
      <c r="C292" s="19" t="s">
        <v>25</v>
      </c>
      <c r="D292" s="20" t="s">
        <v>26</v>
      </c>
      <c r="E292" s="11">
        <v>928.6</v>
      </c>
      <c r="F292" s="11">
        <f>1000+63.9</f>
        <v>1063.9</v>
      </c>
      <c r="G292" s="11">
        <v>385</v>
      </c>
      <c r="H292" s="11">
        <v>661.4</v>
      </c>
      <c r="I292" s="15">
        <f t="shared" si="38"/>
        <v>276.4</v>
      </c>
      <c r="J292" s="15">
        <f t="shared" si="44"/>
        <v>171.7922077922078</v>
      </c>
      <c r="K292" s="15">
        <f t="shared" si="43"/>
        <v>62.167496945201606</v>
      </c>
      <c r="M292" s="15">
        <f t="shared" si="39"/>
        <v>-267.20000000000005</v>
      </c>
      <c r="N292" s="64">
        <f t="shared" si="45"/>
        <v>71.22550075382296</v>
      </c>
    </row>
    <row r="293" spans="1:14" s="26" customFormat="1" ht="15.75">
      <c r="A293" s="111"/>
      <c r="B293" s="111"/>
      <c r="C293" s="38"/>
      <c r="D293" s="24" t="s">
        <v>34</v>
      </c>
      <c r="E293" s="25">
        <f>E286+E287+E288+E289</f>
        <v>2411324.9</v>
      </c>
      <c r="F293" s="25">
        <f>F286+F287+F288+F289</f>
        <v>6316070.6</v>
      </c>
      <c r="G293" s="25">
        <f>G286+G287+G288+G289</f>
        <v>2336058.8</v>
      </c>
      <c r="H293" s="25">
        <f>H286+H287+H288+H289</f>
        <v>2514883.0000000005</v>
      </c>
      <c r="I293" s="59">
        <f t="shared" si="38"/>
        <v>178824.20000000065</v>
      </c>
      <c r="J293" s="59">
        <f t="shared" si="44"/>
        <v>107.65495286334405</v>
      </c>
      <c r="K293" s="59">
        <f t="shared" si="43"/>
        <v>39.81720850302086</v>
      </c>
      <c r="M293" s="59">
        <f t="shared" si="39"/>
        <v>103558.10000000056</v>
      </c>
      <c r="N293" s="66">
        <f t="shared" si="45"/>
        <v>104.29465560613589</v>
      </c>
    </row>
    <row r="294" spans="1:14" s="26" customFormat="1" ht="31.5">
      <c r="A294" s="111"/>
      <c r="B294" s="111"/>
      <c r="C294" s="38"/>
      <c r="D294" s="24" t="s">
        <v>211</v>
      </c>
      <c r="E294" s="25">
        <f>E285+E293-E283</f>
        <v>2411324.9</v>
      </c>
      <c r="F294" s="60">
        <f>F285+F293-F283</f>
        <v>6317643.699999999</v>
      </c>
      <c r="G294" s="60">
        <f>G285+G293-G283</f>
        <v>2336058.8</v>
      </c>
      <c r="H294" s="25">
        <f>H285+H293-H283</f>
        <v>2519291.7000000007</v>
      </c>
      <c r="I294" s="59">
        <f t="shared" si="38"/>
        <v>183232.90000000084</v>
      </c>
      <c r="J294" s="59">
        <f t="shared" si="44"/>
        <v>107.8436767088226</v>
      </c>
      <c r="K294" s="59">
        <f t="shared" si="43"/>
        <v>39.87707790485242</v>
      </c>
      <c r="M294" s="59">
        <f t="shared" si="39"/>
        <v>107966.80000000075</v>
      </c>
      <c r="N294" s="66">
        <f t="shared" si="45"/>
        <v>104.47748870340952</v>
      </c>
    </row>
    <row r="295" spans="1:14" s="26" customFormat="1" ht="31.5">
      <c r="A295" s="112"/>
      <c r="B295" s="112"/>
      <c r="C295" s="28"/>
      <c r="D295" s="24" t="s">
        <v>212</v>
      </c>
      <c r="E295" s="25">
        <f>E285+E293</f>
        <v>2411324.9</v>
      </c>
      <c r="F295" s="60">
        <f>F285+F293</f>
        <v>6317643.699999999</v>
      </c>
      <c r="G295" s="60">
        <f>G285+G293</f>
        <v>2336058.8</v>
      </c>
      <c r="H295" s="25">
        <f>H285+H293</f>
        <v>2518617.5000000005</v>
      </c>
      <c r="I295" s="59">
        <f t="shared" si="38"/>
        <v>182558.70000000065</v>
      </c>
      <c r="J295" s="59">
        <f t="shared" si="44"/>
        <v>107.81481613390899</v>
      </c>
      <c r="K295" s="59">
        <f t="shared" si="43"/>
        <v>39.8664062045791</v>
      </c>
      <c r="M295" s="59">
        <f t="shared" si="39"/>
        <v>107292.60000000056</v>
      </c>
      <c r="N295" s="66">
        <f t="shared" si="45"/>
        <v>104.4495289705672</v>
      </c>
    </row>
    <row r="296" spans="1:14" s="26" customFormat="1" ht="31.5">
      <c r="A296" s="98">
        <v>955</v>
      </c>
      <c r="B296" s="98" t="s">
        <v>195</v>
      </c>
      <c r="C296" s="16" t="s">
        <v>16</v>
      </c>
      <c r="D296" s="21" t="s">
        <v>17</v>
      </c>
      <c r="E296" s="11">
        <v>358.9</v>
      </c>
      <c r="F296" s="25"/>
      <c r="G296" s="25"/>
      <c r="H296" s="11">
        <v>140</v>
      </c>
      <c r="I296" s="15">
        <f t="shared" si="38"/>
        <v>140</v>
      </c>
      <c r="J296" s="15"/>
      <c r="K296" s="15"/>
      <c r="L296" s="3"/>
      <c r="M296" s="15">
        <f t="shared" si="39"/>
        <v>-218.89999999999998</v>
      </c>
      <c r="N296" s="64">
        <f t="shared" si="45"/>
        <v>39.008080245193646</v>
      </c>
    </row>
    <row r="297" spans="1:14" s="26" customFormat="1" ht="15.75">
      <c r="A297" s="111"/>
      <c r="B297" s="111"/>
      <c r="C297" s="16" t="s">
        <v>27</v>
      </c>
      <c r="D297" s="18" t="s">
        <v>28</v>
      </c>
      <c r="E297" s="25"/>
      <c r="F297" s="25"/>
      <c r="G297" s="25"/>
      <c r="H297" s="11">
        <v>46255.5</v>
      </c>
      <c r="I297" s="15">
        <f t="shared" si="38"/>
        <v>46255.5</v>
      </c>
      <c r="J297" s="15"/>
      <c r="K297" s="15"/>
      <c r="L297" s="3"/>
      <c r="M297" s="15">
        <f t="shared" si="39"/>
        <v>46255.5</v>
      </c>
      <c r="N297" s="64"/>
    </row>
    <row r="298" spans="1:14" ht="15.75" customHeight="1">
      <c r="A298" s="111"/>
      <c r="B298" s="111"/>
      <c r="C298" s="16" t="s">
        <v>217</v>
      </c>
      <c r="D298" s="18" t="s">
        <v>46</v>
      </c>
      <c r="E298" s="34"/>
      <c r="F298" s="34"/>
      <c r="G298" s="34"/>
      <c r="H298" s="34">
        <v>-2858.6</v>
      </c>
      <c r="I298" s="15">
        <f t="shared" si="38"/>
        <v>-2858.6</v>
      </c>
      <c r="J298" s="15"/>
      <c r="K298" s="15"/>
      <c r="M298" s="15">
        <f t="shared" si="39"/>
        <v>-2858.6</v>
      </c>
      <c r="N298" s="64"/>
    </row>
    <row r="299" spans="1:14" ht="15.75" hidden="1">
      <c r="A299" s="111"/>
      <c r="B299" s="111"/>
      <c r="C299" s="16" t="s">
        <v>49</v>
      </c>
      <c r="D299" s="18" t="s">
        <v>120</v>
      </c>
      <c r="E299" s="34"/>
      <c r="F299" s="34"/>
      <c r="G299" s="34"/>
      <c r="H299" s="34"/>
      <c r="I299" s="15">
        <f t="shared" si="38"/>
        <v>0</v>
      </c>
      <c r="J299" s="15" t="e">
        <f>H299/G299*100</f>
        <v>#DIV/0!</v>
      </c>
      <c r="K299" s="15" t="e">
        <f>H299/F299*100</f>
        <v>#DIV/0!</v>
      </c>
      <c r="M299" s="15">
        <f t="shared" si="39"/>
        <v>0</v>
      </c>
      <c r="N299" s="64"/>
    </row>
    <row r="300" spans="1:14" ht="15.75">
      <c r="A300" s="111"/>
      <c r="B300" s="111"/>
      <c r="C300" s="16" t="s">
        <v>50</v>
      </c>
      <c r="D300" s="18" t="s">
        <v>87</v>
      </c>
      <c r="E300" s="34"/>
      <c r="F300" s="34">
        <v>46255.5</v>
      </c>
      <c r="G300" s="34"/>
      <c r="H300" s="34"/>
      <c r="I300" s="15">
        <f t="shared" si="38"/>
        <v>0</v>
      </c>
      <c r="J300" s="15"/>
      <c r="K300" s="15">
        <f>H300/F300*100</f>
        <v>0</v>
      </c>
      <c r="M300" s="15">
        <f t="shared" si="39"/>
        <v>0</v>
      </c>
      <c r="N300" s="64"/>
    </row>
    <row r="301" spans="1:14" ht="31.5">
      <c r="A301" s="111"/>
      <c r="B301" s="111"/>
      <c r="C301" s="16"/>
      <c r="D301" s="24" t="s">
        <v>211</v>
      </c>
      <c r="E301" s="37">
        <f>E302-E298</f>
        <v>358.9</v>
      </c>
      <c r="F301" s="37">
        <f>F302-F298</f>
        <v>46255.5</v>
      </c>
      <c r="G301" s="37">
        <f>G302-G298</f>
        <v>0</v>
      </c>
      <c r="H301" s="37">
        <f>H302-H298</f>
        <v>46395.5</v>
      </c>
      <c r="I301" s="59">
        <f t="shared" si="38"/>
        <v>46395.5</v>
      </c>
      <c r="J301" s="59"/>
      <c r="K301" s="59">
        <f>H301/F301*100</f>
        <v>100.30266670990477</v>
      </c>
      <c r="L301" s="26"/>
      <c r="M301" s="59">
        <f t="shared" si="39"/>
        <v>46036.6</v>
      </c>
      <c r="N301" s="66">
        <f>H301/E301*100</f>
        <v>12927.13847868487</v>
      </c>
    </row>
    <row r="302" spans="1:14" s="26" customFormat="1" ht="33" customHeight="1">
      <c r="A302" s="112"/>
      <c r="B302" s="112"/>
      <c r="C302" s="23"/>
      <c r="D302" s="24" t="s">
        <v>212</v>
      </c>
      <c r="E302" s="37">
        <f>SUM(E296:E300)</f>
        <v>358.9</v>
      </c>
      <c r="F302" s="37">
        <f>SUM(F296:F300)</f>
        <v>46255.5</v>
      </c>
      <c r="G302" s="37">
        <f>SUM(G296:G300)</f>
        <v>0</v>
      </c>
      <c r="H302" s="37">
        <f>SUM(H296:H300)</f>
        <v>43536.9</v>
      </c>
      <c r="I302" s="59">
        <f t="shared" si="38"/>
        <v>43536.9</v>
      </c>
      <c r="J302" s="59"/>
      <c r="K302" s="59">
        <f>H302/F302*100</f>
        <v>94.12264487466355</v>
      </c>
      <c r="M302" s="59">
        <f t="shared" si="39"/>
        <v>43178</v>
      </c>
      <c r="N302" s="66">
        <f>H302/E302*100</f>
        <v>12130.649205906939</v>
      </c>
    </row>
    <row r="303" spans="1:14" s="26" customFormat="1" ht="31.5" customHeight="1">
      <c r="A303" s="103" t="s">
        <v>139</v>
      </c>
      <c r="B303" s="98" t="s">
        <v>140</v>
      </c>
      <c r="C303" s="16" t="s">
        <v>16</v>
      </c>
      <c r="D303" s="21" t="s">
        <v>17</v>
      </c>
      <c r="E303" s="34">
        <v>20.3</v>
      </c>
      <c r="F303" s="37"/>
      <c r="G303" s="37"/>
      <c r="H303" s="34">
        <v>210.9</v>
      </c>
      <c r="I303" s="15">
        <f t="shared" si="38"/>
        <v>210.9</v>
      </c>
      <c r="J303" s="15"/>
      <c r="K303" s="15"/>
      <c r="L303" s="3"/>
      <c r="M303" s="15">
        <f t="shared" si="39"/>
        <v>190.6</v>
      </c>
      <c r="N303" s="64">
        <f>H303/E303*100</f>
        <v>1038.9162561576354</v>
      </c>
    </row>
    <row r="304" spans="1:14" s="26" customFormat="1" ht="31.5" customHeight="1">
      <c r="A304" s="104"/>
      <c r="B304" s="99"/>
      <c r="C304" s="19" t="s">
        <v>18</v>
      </c>
      <c r="D304" s="22" t="s">
        <v>227</v>
      </c>
      <c r="E304" s="34"/>
      <c r="F304" s="37"/>
      <c r="G304" s="37"/>
      <c r="H304" s="34">
        <v>72.4</v>
      </c>
      <c r="I304" s="15">
        <f t="shared" si="38"/>
        <v>72.4</v>
      </c>
      <c r="J304" s="15"/>
      <c r="K304" s="15"/>
      <c r="L304" s="3"/>
      <c r="M304" s="15">
        <f t="shared" si="39"/>
        <v>72.4</v>
      </c>
      <c r="N304" s="64"/>
    </row>
    <row r="305" spans="1:14" ht="15.75" hidden="1">
      <c r="A305" s="104"/>
      <c r="B305" s="99"/>
      <c r="C305" s="16" t="s">
        <v>22</v>
      </c>
      <c r="D305" s="18" t="s">
        <v>23</v>
      </c>
      <c r="E305" s="11">
        <f>E306</f>
        <v>0</v>
      </c>
      <c r="F305" s="11">
        <f>F306</f>
        <v>0</v>
      </c>
      <c r="G305" s="11">
        <f>G306</f>
        <v>0</v>
      </c>
      <c r="H305" s="11">
        <f>H306</f>
        <v>0</v>
      </c>
      <c r="I305" s="15">
        <f t="shared" si="38"/>
        <v>0</v>
      </c>
      <c r="J305" s="15"/>
      <c r="K305" s="15"/>
      <c r="M305" s="15">
        <f t="shared" si="39"/>
        <v>0</v>
      </c>
      <c r="N305" s="64"/>
    </row>
    <row r="306" spans="1:14" ht="46.5" customHeight="1" hidden="1">
      <c r="A306" s="104"/>
      <c r="B306" s="99"/>
      <c r="C306" s="19" t="s">
        <v>25</v>
      </c>
      <c r="D306" s="20" t="s">
        <v>26</v>
      </c>
      <c r="E306" s="11"/>
      <c r="F306" s="11"/>
      <c r="G306" s="11"/>
      <c r="H306" s="11"/>
      <c r="I306" s="15">
        <f t="shared" si="38"/>
        <v>0</v>
      </c>
      <c r="J306" s="15"/>
      <c r="K306" s="15"/>
      <c r="M306" s="15">
        <f t="shared" si="39"/>
        <v>0</v>
      </c>
      <c r="N306" s="64"/>
    </row>
    <row r="307" spans="1:14" ht="15.75" customHeight="1">
      <c r="A307" s="104"/>
      <c r="B307" s="99"/>
      <c r="C307" s="16" t="s">
        <v>27</v>
      </c>
      <c r="D307" s="18" t="s">
        <v>28</v>
      </c>
      <c r="E307" s="11"/>
      <c r="F307" s="11"/>
      <c r="G307" s="11"/>
      <c r="H307" s="11">
        <v>90.5</v>
      </c>
      <c r="I307" s="15">
        <f t="shared" si="38"/>
        <v>90.5</v>
      </c>
      <c r="J307" s="15"/>
      <c r="K307" s="15"/>
      <c r="M307" s="15">
        <f t="shared" si="39"/>
        <v>90.5</v>
      </c>
      <c r="N307" s="64"/>
    </row>
    <row r="308" spans="1:14" ht="15.75" customHeight="1" hidden="1">
      <c r="A308" s="104"/>
      <c r="B308" s="99"/>
      <c r="C308" s="16" t="s">
        <v>29</v>
      </c>
      <c r="D308" s="18" t="s">
        <v>30</v>
      </c>
      <c r="E308" s="11"/>
      <c r="F308" s="11"/>
      <c r="G308" s="11"/>
      <c r="H308" s="11"/>
      <c r="I308" s="15">
        <f t="shared" si="38"/>
        <v>0</v>
      </c>
      <c r="J308" s="15"/>
      <c r="K308" s="15"/>
      <c r="M308" s="15">
        <f t="shared" si="39"/>
        <v>0</v>
      </c>
      <c r="N308" s="64"/>
    </row>
    <row r="309" spans="1:14" ht="15.75" customHeight="1">
      <c r="A309" s="104"/>
      <c r="B309" s="99"/>
      <c r="C309" s="16" t="s">
        <v>217</v>
      </c>
      <c r="D309" s="18" t="s">
        <v>46</v>
      </c>
      <c r="E309" s="11"/>
      <c r="F309" s="11"/>
      <c r="G309" s="11"/>
      <c r="H309" s="11">
        <v>-156.5</v>
      </c>
      <c r="I309" s="15">
        <f t="shared" si="38"/>
        <v>-156.5</v>
      </c>
      <c r="J309" s="15"/>
      <c r="K309" s="15"/>
      <c r="M309" s="15">
        <f t="shared" si="39"/>
        <v>-156.5</v>
      </c>
      <c r="N309" s="64"/>
    </row>
    <row r="310" spans="1:14" ht="15.75">
      <c r="A310" s="104"/>
      <c r="B310" s="99"/>
      <c r="C310" s="16" t="s">
        <v>50</v>
      </c>
      <c r="D310" s="18" t="s">
        <v>87</v>
      </c>
      <c r="E310" s="11">
        <v>144.8</v>
      </c>
      <c r="F310" s="11">
        <v>559.4</v>
      </c>
      <c r="G310" s="11">
        <v>325.9</v>
      </c>
      <c r="H310" s="11">
        <v>325.8</v>
      </c>
      <c r="I310" s="15">
        <f t="shared" si="38"/>
        <v>-0.0999999999999659</v>
      </c>
      <c r="J310" s="15">
        <f>H310/G310*100</f>
        <v>99.96931574102487</v>
      </c>
      <c r="K310" s="15">
        <f>H310/F310*100</f>
        <v>58.24097247050412</v>
      </c>
      <c r="M310" s="15">
        <f t="shared" si="39"/>
        <v>181</v>
      </c>
      <c r="N310" s="64">
        <f>H310/E310*100</f>
        <v>225</v>
      </c>
    </row>
    <row r="311" spans="1:14" ht="15.75">
      <c r="A311" s="104"/>
      <c r="B311" s="99"/>
      <c r="C311" s="16" t="s">
        <v>52</v>
      </c>
      <c r="D311" s="20" t="s">
        <v>53</v>
      </c>
      <c r="E311" s="11">
        <v>117968.1</v>
      </c>
      <c r="F311" s="11">
        <v>197660.9</v>
      </c>
      <c r="G311" s="11">
        <v>98830.4</v>
      </c>
      <c r="H311" s="11">
        <v>98830.5</v>
      </c>
      <c r="I311" s="15">
        <f t="shared" si="38"/>
        <v>0.10000000000582077</v>
      </c>
      <c r="J311" s="15">
        <f>H311/G311*100</f>
        <v>100.00010118344153</v>
      </c>
      <c r="K311" s="15">
        <f>H311/F311*100</f>
        <v>50.000025295847585</v>
      </c>
      <c r="M311" s="15">
        <f t="shared" si="39"/>
        <v>-19137.600000000006</v>
      </c>
      <c r="N311" s="64">
        <f>H311/E311*100</f>
        <v>83.77730928954522</v>
      </c>
    </row>
    <row r="312" spans="1:14" s="26" customFormat="1" ht="15.75">
      <c r="A312" s="104"/>
      <c r="B312" s="99"/>
      <c r="C312" s="8"/>
      <c r="D312" s="24" t="s">
        <v>31</v>
      </c>
      <c r="E312" s="37">
        <f>SUM(E303:E305,E307:E311)</f>
        <v>118133.20000000001</v>
      </c>
      <c r="F312" s="37">
        <f>SUM(F303:F305,F307:F311)</f>
        <v>198220.3</v>
      </c>
      <c r="G312" s="37">
        <f>SUM(G303:G305,G307:G311)</f>
        <v>99156.29999999999</v>
      </c>
      <c r="H312" s="37">
        <f>SUM(H303:H305,H307:H311)</f>
        <v>99373.6</v>
      </c>
      <c r="I312" s="59">
        <f t="shared" si="38"/>
        <v>217.30000000001746</v>
      </c>
      <c r="J312" s="59">
        <f>H312/G312*100</f>
        <v>100.21914895977362</v>
      </c>
      <c r="K312" s="59">
        <f>H312/F312*100</f>
        <v>50.13290767898142</v>
      </c>
      <c r="M312" s="59">
        <f t="shared" si="39"/>
        <v>-18759.600000000006</v>
      </c>
      <c r="N312" s="66">
        <f>H312/E312*100</f>
        <v>84.1199595033403</v>
      </c>
    </row>
    <row r="313" spans="1:14" ht="15.75">
      <c r="A313" s="104"/>
      <c r="B313" s="99"/>
      <c r="C313" s="16" t="s">
        <v>141</v>
      </c>
      <c r="D313" s="18" t="s">
        <v>142</v>
      </c>
      <c r="E313" s="11">
        <v>42544.6</v>
      </c>
      <c r="F313" s="11">
        <v>173920.5</v>
      </c>
      <c r="G313" s="11">
        <v>57842.8</v>
      </c>
      <c r="H313" s="11">
        <v>57629</v>
      </c>
      <c r="I313" s="15">
        <f t="shared" si="38"/>
        <v>-213.8000000000029</v>
      </c>
      <c r="J313" s="15">
        <f>H313/G313*100</f>
        <v>99.63037750592986</v>
      </c>
      <c r="K313" s="15">
        <f>H313/F313*100</f>
        <v>33.13525432597078</v>
      </c>
      <c r="M313" s="15">
        <f t="shared" si="39"/>
        <v>15084.400000000001</v>
      </c>
      <c r="N313" s="64">
        <f>H313/E313*100</f>
        <v>135.45549846514012</v>
      </c>
    </row>
    <row r="314" spans="1:14" ht="31.5">
      <c r="A314" s="104"/>
      <c r="B314" s="99"/>
      <c r="C314" s="16" t="s">
        <v>16</v>
      </c>
      <c r="D314" s="21" t="s">
        <v>17</v>
      </c>
      <c r="E314" s="11"/>
      <c r="F314" s="11"/>
      <c r="G314" s="11"/>
      <c r="H314" s="11">
        <v>0.5</v>
      </c>
      <c r="I314" s="15">
        <f t="shared" si="38"/>
        <v>0.5</v>
      </c>
      <c r="J314" s="15"/>
      <c r="K314" s="15"/>
      <c r="M314" s="15">
        <f t="shared" si="39"/>
        <v>0.5</v>
      </c>
      <c r="N314" s="64"/>
    </row>
    <row r="315" spans="1:14" ht="15.75">
      <c r="A315" s="104"/>
      <c r="B315" s="99"/>
      <c r="C315" s="16" t="s">
        <v>22</v>
      </c>
      <c r="D315" s="18" t="s">
        <v>23</v>
      </c>
      <c r="E315" s="11">
        <f>SUM(E316:E319)</f>
        <v>9983.5</v>
      </c>
      <c r="F315" s="11">
        <f>SUM(F316:F319)</f>
        <v>23545.1</v>
      </c>
      <c r="G315" s="11">
        <f>SUM(G316:G319)</f>
        <v>9433.8</v>
      </c>
      <c r="H315" s="11">
        <f>SUM(H316:H319)</f>
        <v>7749.8</v>
      </c>
      <c r="I315" s="15">
        <f t="shared" si="38"/>
        <v>-1683.999999999999</v>
      </c>
      <c r="J315" s="15">
        <f aca="true" t="shared" si="46" ref="J315:J326">H315/G315*100</f>
        <v>82.14929296783906</v>
      </c>
      <c r="K315" s="15">
        <f aca="true" t="shared" si="47" ref="K315:K326">H315/F315*100</f>
        <v>32.91470412102731</v>
      </c>
      <c r="M315" s="15">
        <f t="shared" si="39"/>
        <v>-2233.7</v>
      </c>
      <c r="N315" s="64">
        <f aca="true" t="shared" si="48" ref="N315:N326">H315/E315*100</f>
        <v>77.62608303701107</v>
      </c>
    </row>
    <row r="316" spans="1:14" s="26" customFormat="1" ht="63" hidden="1">
      <c r="A316" s="104"/>
      <c r="B316" s="99"/>
      <c r="C316" s="19" t="s">
        <v>143</v>
      </c>
      <c r="D316" s="20" t="s">
        <v>144</v>
      </c>
      <c r="E316" s="11">
        <v>208</v>
      </c>
      <c r="F316" s="11">
        <v>540</v>
      </c>
      <c r="G316" s="11">
        <v>197.9</v>
      </c>
      <c r="H316" s="11">
        <v>180</v>
      </c>
      <c r="I316" s="15">
        <f t="shared" si="38"/>
        <v>-17.900000000000006</v>
      </c>
      <c r="J316" s="15">
        <f t="shared" si="46"/>
        <v>90.95502779181405</v>
      </c>
      <c r="K316" s="15">
        <f t="shared" si="47"/>
        <v>33.33333333333333</v>
      </c>
      <c r="L316" s="3"/>
      <c r="M316" s="15">
        <f t="shared" si="39"/>
        <v>-28</v>
      </c>
      <c r="N316" s="64">
        <f t="shared" si="48"/>
        <v>86.53846153846155</v>
      </c>
    </row>
    <row r="317" spans="1:14" s="26" customFormat="1" ht="63" hidden="1">
      <c r="A317" s="104"/>
      <c r="B317" s="99"/>
      <c r="C317" s="19" t="s">
        <v>145</v>
      </c>
      <c r="D317" s="20" t="s">
        <v>146</v>
      </c>
      <c r="E317" s="11">
        <v>1030.6</v>
      </c>
      <c r="F317" s="11">
        <f>95+1400+316.3</f>
        <v>1811.3</v>
      </c>
      <c r="G317" s="11">
        <v>884.6</v>
      </c>
      <c r="H317" s="11">
        <v>235.8</v>
      </c>
      <c r="I317" s="15">
        <f t="shared" si="38"/>
        <v>-648.8</v>
      </c>
      <c r="J317" s="15">
        <f t="shared" si="46"/>
        <v>26.65611575853493</v>
      </c>
      <c r="K317" s="15">
        <f t="shared" si="47"/>
        <v>13.018274167724838</v>
      </c>
      <c r="L317" s="3"/>
      <c r="M317" s="15">
        <f t="shared" si="39"/>
        <v>-794.8</v>
      </c>
      <c r="N317" s="64">
        <f t="shared" si="48"/>
        <v>22.879875800504564</v>
      </c>
    </row>
    <row r="318" spans="1:14" s="26" customFormat="1" ht="47.25" hidden="1">
      <c r="A318" s="104"/>
      <c r="B318" s="99"/>
      <c r="C318" s="19" t="s">
        <v>147</v>
      </c>
      <c r="D318" s="20" t="s">
        <v>148</v>
      </c>
      <c r="E318" s="11">
        <v>2</v>
      </c>
      <c r="F318" s="11">
        <f>24.2</f>
        <v>24.2</v>
      </c>
      <c r="G318" s="11">
        <v>9</v>
      </c>
      <c r="H318" s="11"/>
      <c r="I318" s="15">
        <f t="shared" si="38"/>
        <v>-9</v>
      </c>
      <c r="J318" s="15">
        <f t="shared" si="46"/>
        <v>0</v>
      </c>
      <c r="K318" s="15">
        <f t="shared" si="47"/>
        <v>0</v>
      </c>
      <c r="L318" s="3"/>
      <c r="M318" s="15">
        <f t="shared" si="39"/>
        <v>-2</v>
      </c>
      <c r="N318" s="64">
        <f t="shared" si="48"/>
        <v>0</v>
      </c>
    </row>
    <row r="319" spans="1:14" s="26" customFormat="1" ht="47.25" hidden="1">
      <c r="A319" s="104"/>
      <c r="B319" s="99"/>
      <c r="C319" s="19" t="s">
        <v>25</v>
      </c>
      <c r="D319" s="20" t="s">
        <v>26</v>
      </c>
      <c r="E319" s="11">
        <v>8742.9</v>
      </c>
      <c r="F319" s="11">
        <f>3169.6+18000</f>
        <v>21169.6</v>
      </c>
      <c r="G319" s="11">
        <v>8342.3</v>
      </c>
      <c r="H319" s="11">
        <v>7334</v>
      </c>
      <c r="I319" s="15">
        <f t="shared" si="38"/>
        <v>-1008.2999999999993</v>
      </c>
      <c r="J319" s="15">
        <f t="shared" si="46"/>
        <v>87.91340517603061</v>
      </c>
      <c r="K319" s="15">
        <f t="shared" si="47"/>
        <v>34.64401783689819</v>
      </c>
      <c r="L319" s="3"/>
      <c r="M319" s="15">
        <f t="shared" si="39"/>
        <v>-1408.8999999999996</v>
      </c>
      <c r="N319" s="64">
        <f t="shared" si="48"/>
        <v>83.8852097130243</v>
      </c>
    </row>
    <row r="320" spans="1:14" s="26" customFormat="1" ht="15.75" hidden="1">
      <c r="A320" s="104"/>
      <c r="B320" s="99"/>
      <c r="C320" s="16" t="s">
        <v>52</v>
      </c>
      <c r="D320" s="20" t="s">
        <v>53</v>
      </c>
      <c r="E320" s="11"/>
      <c r="F320" s="11"/>
      <c r="G320" s="11"/>
      <c r="H320" s="11"/>
      <c r="I320" s="15">
        <f t="shared" si="38"/>
        <v>0</v>
      </c>
      <c r="J320" s="15" t="e">
        <f t="shared" si="46"/>
        <v>#DIV/0!</v>
      </c>
      <c r="K320" s="15" t="e">
        <f t="shared" si="47"/>
        <v>#DIV/0!</v>
      </c>
      <c r="L320" s="3"/>
      <c r="M320" s="15">
        <f t="shared" si="39"/>
        <v>0</v>
      </c>
      <c r="N320" s="64" t="e">
        <f t="shared" si="48"/>
        <v>#DIV/0!</v>
      </c>
    </row>
    <row r="321" spans="1:14" s="26" customFormat="1" ht="15.75">
      <c r="A321" s="104"/>
      <c r="B321" s="99"/>
      <c r="C321" s="28"/>
      <c r="D321" s="24" t="s">
        <v>34</v>
      </c>
      <c r="E321" s="37">
        <f>SUM(E313:E315,E320)</f>
        <v>52528.1</v>
      </c>
      <c r="F321" s="37">
        <f>SUM(F313:F315,F320)</f>
        <v>197465.6</v>
      </c>
      <c r="G321" s="37">
        <f>SUM(G313:G315,G320)</f>
        <v>67276.6</v>
      </c>
      <c r="H321" s="37">
        <f>SUM(H313:H315,H320)</f>
        <v>65379.3</v>
      </c>
      <c r="I321" s="59">
        <f t="shared" si="38"/>
        <v>-1897.300000000003</v>
      </c>
      <c r="J321" s="59">
        <f t="shared" si="46"/>
        <v>97.17985153827631</v>
      </c>
      <c r="K321" s="59">
        <f t="shared" si="47"/>
        <v>33.10920990795359</v>
      </c>
      <c r="M321" s="59">
        <f t="shared" si="39"/>
        <v>12851.200000000004</v>
      </c>
      <c r="N321" s="66">
        <f t="shared" si="48"/>
        <v>124.46538138634371</v>
      </c>
    </row>
    <row r="322" spans="1:14" s="26" customFormat="1" ht="31.5">
      <c r="A322" s="104"/>
      <c r="B322" s="99"/>
      <c r="C322" s="28"/>
      <c r="D322" s="24" t="s">
        <v>211</v>
      </c>
      <c r="E322" s="37">
        <f>E323-E309</f>
        <v>170661.30000000002</v>
      </c>
      <c r="F322" s="37">
        <f>F323-F309</f>
        <v>395685.9</v>
      </c>
      <c r="G322" s="37">
        <f>G323-G309</f>
        <v>166432.9</v>
      </c>
      <c r="H322" s="37">
        <f>H323-H309</f>
        <v>164909.40000000002</v>
      </c>
      <c r="I322" s="59">
        <f t="shared" si="38"/>
        <v>-1523.499999999971</v>
      </c>
      <c r="J322" s="59">
        <f t="shared" si="46"/>
        <v>99.08461608251736</v>
      </c>
      <c r="K322" s="59">
        <f t="shared" si="47"/>
        <v>41.67684519463545</v>
      </c>
      <c r="M322" s="59">
        <f t="shared" si="39"/>
        <v>-5751.899999999994</v>
      </c>
      <c r="N322" s="66">
        <f t="shared" si="48"/>
        <v>96.62964011173007</v>
      </c>
    </row>
    <row r="323" spans="1:14" s="26" customFormat="1" ht="31.5">
      <c r="A323" s="105"/>
      <c r="B323" s="100"/>
      <c r="C323" s="28"/>
      <c r="D323" s="24" t="s">
        <v>212</v>
      </c>
      <c r="E323" s="37">
        <f>E312+E321</f>
        <v>170661.30000000002</v>
      </c>
      <c r="F323" s="37">
        <f>F312+F321</f>
        <v>395685.9</v>
      </c>
      <c r="G323" s="37">
        <f>G312+G321</f>
        <v>166432.9</v>
      </c>
      <c r="H323" s="37">
        <f>H312+H321</f>
        <v>164752.90000000002</v>
      </c>
      <c r="I323" s="59">
        <f t="shared" si="38"/>
        <v>-1679.999999999971</v>
      </c>
      <c r="J323" s="59">
        <f t="shared" si="46"/>
        <v>98.99058419338967</v>
      </c>
      <c r="K323" s="59">
        <f t="shared" si="47"/>
        <v>41.63729362102618</v>
      </c>
      <c r="M323" s="59">
        <f t="shared" si="39"/>
        <v>-5908.399999999994</v>
      </c>
      <c r="N323" s="66">
        <f t="shared" si="48"/>
        <v>96.5379380093788</v>
      </c>
    </row>
    <row r="324" spans="1:14" ht="31.5" customHeight="1">
      <c r="A324" s="98" t="s">
        <v>149</v>
      </c>
      <c r="B324" s="98" t="s">
        <v>150</v>
      </c>
      <c r="C324" s="16" t="s">
        <v>151</v>
      </c>
      <c r="D324" s="18" t="s">
        <v>152</v>
      </c>
      <c r="E324" s="11">
        <v>148.5</v>
      </c>
      <c r="F324" s="11">
        <v>462</v>
      </c>
      <c r="G324" s="11">
        <v>220.5</v>
      </c>
      <c r="H324" s="11">
        <v>300</v>
      </c>
      <c r="I324" s="15">
        <f t="shared" si="38"/>
        <v>79.5</v>
      </c>
      <c r="J324" s="15">
        <f t="shared" si="46"/>
        <v>136.05442176870747</v>
      </c>
      <c r="K324" s="15">
        <f t="shared" si="47"/>
        <v>64.93506493506493</v>
      </c>
      <c r="M324" s="15">
        <f t="shared" si="39"/>
        <v>151.5</v>
      </c>
      <c r="N324" s="64">
        <f t="shared" si="48"/>
        <v>202.02020202020202</v>
      </c>
    </row>
    <row r="325" spans="1:14" ht="15.75" customHeight="1" hidden="1">
      <c r="A325" s="99"/>
      <c r="B325" s="99"/>
      <c r="C325" s="16" t="s">
        <v>10</v>
      </c>
      <c r="D325" s="17" t="s">
        <v>153</v>
      </c>
      <c r="E325" s="11"/>
      <c r="F325" s="11"/>
      <c r="G325" s="11"/>
      <c r="H325" s="11"/>
      <c r="I325" s="15">
        <f t="shared" si="38"/>
        <v>0</v>
      </c>
      <c r="J325" s="15" t="e">
        <f t="shared" si="46"/>
        <v>#DIV/0!</v>
      </c>
      <c r="K325" s="15" t="e">
        <f t="shared" si="47"/>
        <v>#DIV/0!</v>
      </c>
      <c r="M325" s="15">
        <f t="shared" si="39"/>
        <v>0</v>
      </c>
      <c r="N325" s="64" t="e">
        <f t="shared" si="48"/>
        <v>#DIV/0!</v>
      </c>
    </row>
    <row r="326" spans="1:14" ht="47.25">
      <c r="A326" s="99"/>
      <c r="B326" s="99"/>
      <c r="C326" s="19" t="s">
        <v>14</v>
      </c>
      <c r="D326" s="20" t="s">
        <v>201</v>
      </c>
      <c r="E326" s="11">
        <v>21012.6</v>
      </c>
      <c r="F326" s="11">
        <v>68493.4</v>
      </c>
      <c r="G326" s="11">
        <v>32427.4</v>
      </c>
      <c r="H326" s="11">
        <v>19076.7</v>
      </c>
      <c r="I326" s="15">
        <f aca="true" t="shared" si="49" ref="I326:I389">H326-G326</f>
        <v>-13350.7</v>
      </c>
      <c r="J326" s="15">
        <f t="shared" si="46"/>
        <v>58.828953292585894</v>
      </c>
      <c r="K326" s="15">
        <f t="shared" si="47"/>
        <v>27.85188061915455</v>
      </c>
      <c r="M326" s="15">
        <f aca="true" t="shared" si="50" ref="M326:M389">H326-E326</f>
        <v>-1935.8999999999978</v>
      </c>
      <c r="N326" s="64">
        <f t="shared" si="48"/>
        <v>90.78695639759002</v>
      </c>
    </row>
    <row r="327" spans="1:14" ht="31.5" customHeight="1">
      <c r="A327" s="99"/>
      <c r="B327" s="99"/>
      <c r="C327" s="16" t="s">
        <v>16</v>
      </c>
      <c r="D327" s="21" t="s">
        <v>17</v>
      </c>
      <c r="E327" s="11"/>
      <c r="F327" s="11"/>
      <c r="G327" s="11"/>
      <c r="H327" s="11">
        <v>12.9</v>
      </c>
      <c r="I327" s="15">
        <f t="shared" si="49"/>
        <v>12.9</v>
      </c>
      <c r="J327" s="15"/>
      <c r="K327" s="15"/>
      <c r="M327" s="15">
        <f t="shared" si="50"/>
        <v>12.9</v>
      </c>
      <c r="N327" s="64"/>
    </row>
    <row r="328" spans="1:14" ht="15.75" customHeight="1">
      <c r="A328" s="99"/>
      <c r="B328" s="99"/>
      <c r="C328" s="16" t="s">
        <v>22</v>
      </c>
      <c r="D328" s="18" t="s">
        <v>23</v>
      </c>
      <c r="E328" s="11">
        <f>E329</f>
        <v>0</v>
      </c>
      <c r="F328" s="11">
        <f>F329</f>
        <v>0</v>
      </c>
      <c r="G328" s="11">
        <f>G329</f>
        <v>0</v>
      </c>
      <c r="H328" s="11">
        <f>H329</f>
        <v>24.4</v>
      </c>
      <c r="I328" s="15">
        <f t="shared" si="49"/>
        <v>24.4</v>
      </c>
      <c r="J328" s="15"/>
      <c r="K328" s="15"/>
      <c r="M328" s="15">
        <f t="shared" si="50"/>
        <v>24.4</v>
      </c>
      <c r="N328" s="64"/>
    </row>
    <row r="329" spans="1:14" ht="15.75" customHeight="1" hidden="1">
      <c r="A329" s="99"/>
      <c r="B329" s="99"/>
      <c r="C329" s="19" t="s">
        <v>25</v>
      </c>
      <c r="D329" s="20" t="s">
        <v>26</v>
      </c>
      <c r="E329" s="11"/>
      <c r="F329" s="11"/>
      <c r="G329" s="11"/>
      <c r="H329" s="11">
        <v>24.4</v>
      </c>
      <c r="I329" s="15">
        <f t="shared" si="49"/>
        <v>24.4</v>
      </c>
      <c r="J329" s="15"/>
      <c r="K329" s="15"/>
      <c r="M329" s="15">
        <f t="shared" si="50"/>
        <v>24.4</v>
      </c>
      <c r="N329" s="64" t="e">
        <f aca="true" t="shared" si="51" ref="N329:N341">H329/E329*100</f>
        <v>#DIV/0!</v>
      </c>
    </row>
    <row r="330" spans="1:14" ht="15.75">
      <c r="A330" s="99"/>
      <c r="B330" s="99"/>
      <c r="C330" s="16" t="s">
        <v>27</v>
      </c>
      <c r="D330" s="18" t="s">
        <v>28</v>
      </c>
      <c r="E330" s="11">
        <v>-154.1</v>
      </c>
      <c r="F330" s="11"/>
      <c r="G330" s="11"/>
      <c r="H330" s="11">
        <v>22.3</v>
      </c>
      <c r="I330" s="15">
        <f t="shared" si="49"/>
        <v>22.3</v>
      </c>
      <c r="J330" s="15"/>
      <c r="K330" s="15"/>
      <c r="M330" s="15">
        <f t="shared" si="50"/>
        <v>176.4</v>
      </c>
      <c r="N330" s="64">
        <f t="shared" si="51"/>
        <v>-14.47112264763141</v>
      </c>
    </row>
    <row r="331" spans="1:14" ht="15.75" customHeight="1" hidden="1">
      <c r="A331" s="99"/>
      <c r="B331" s="99"/>
      <c r="C331" s="16" t="s">
        <v>29</v>
      </c>
      <c r="D331" s="18" t="s">
        <v>30</v>
      </c>
      <c r="E331" s="11"/>
      <c r="F331" s="11"/>
      <c r="G331" s="11"/>
      <c r="H331" s="11"/>
      <c r="I331" s="15">
        <f t="shared" si="49"/>
        <v>0</v>
      </c>
      <c r="J331" s="15" t="e">
        <f>H331/G331*100</f>
        <v>#DIV/0!</v>
      </c>
      <c r="K331" s="15" t="e">
        <f aca="true" t="shared" si="52" ref="K331:K340">H331/F331*100</f>
        <v>#DIV/0!</v>
      </c>
      <c r="M331" s="15">
        <f t="shared" si="50"/>
        <v>0</v>
      </c>
      <c r="N331" s="64" t="e">
        <f t="shared" si="51"/>
        <v>#DIV/0!</v>
      </c>
    </row>
    <row r="332" spans="1:14" ht="15.75" customHeight="1" hidden="1">
      <c r="A332" s="99"/>
      <c r="B332" s="99"/>
      <c r="C332" s="16" t="s">
        <v>217</v>
      </c>
      <c r="D332" s="18" t="s">
        <v>46</v>
      </c>
      <c r="E332" s="11"/>
      <c r="F332" s="11"/>
      <c r="G332" s="11"/>
      <c r="H332" s="11"/>
      <c r="I332" s="15">
        <f t="shared" si="49"/>
        <v>0</v>
      </c>
      <c r="J332" s="15" t="e">
        <f>H332/G332*100</f>
        <v>#DIV/0!</v>
      </c>
      <c r="K332" s="15" t="e">
        <f t="shared" si="52"/>
        <v>#DIV/0!</v>
      </c>
      <c r="M332" s="15">
        <f t="shared" si="50"/>
        <v>0</v>
      </c>
      <c r="N332" s="64" t="e">
        <f t="shared" si="51"/>
        <v>#DIV/0!</v>
      </c>
    </row>
    <row r="333" spans="1:14" ht="15.75">
      <c r="A333" s="99"/>
      <c r="B333" s="99"/>
      <c r="C333" s="16" t="s">
        <v>50</v>
      </c>
      <c r="D333" s="18" t="s">
        <v>51</v>
      </c>
      <c r="E333" s="11">
        <v>150.1</v>
      </c>
      <c r="F333" s="11">
        <v>22.2</v>
      </c>
      <c r="G333" s="11"/>
      <c r="H333" s="11"/>
      <c r="I333" s="15">
        <f t="shared" si="49"/>
        <v>0</v>
      </c>
      <c r="J333" s="15"/>
      <c r="K333" s="15">
        <f t="shared" si="52"/>
        <v>0</v>
      </c>
      <c r="M333" s="15">
        <f t="shared" si="50"/>
        <v>-150.1</v>
      </c>
      <c r="N333" s="64">
        <f t="shared" si="51"/>
        <v>0</v>
      </c>
    </row>
    <row r="334" spans="1:14" s="26" customFormat="1" ht="15.75">
      <c r="A334" s="99"/>
      <c r="B334" s="99"/>
      <c r="C334" s="23"/>
      <c r="D334" s="24" t="s">
        <v>31</v>
      </c>
      <c r="E334" s="37">
        <f>SUM(E324:E328,E330:E333)</f>
        <v>21157.1</v>
      </c>
      <c r="F334" s="37">
        <f>SUM(F324:F328,F330:F333)</f>
        <v>68977.59999999999</v>
      </c>
      <c r="G334" s="37">
        <f>SUM(G324:G328,G330:G333)</f>
        <v>32647.9</v>
      </c>
      <c r="H334" s="37">
        <f>SUM(H324:H328,H330:H333)</f>
        <v>19436.300000000003</v>
      </c>
      <c r="I334" s="59">
        <f t="shared" si="49"/>
        <v>-13211.599999999999</v>
      </c>
      <c r="J334" s="59">
        <f aca="true" t="shared" si="53" ref="J334:J340">H334/G334*100</f>
        <v>59.5330786972516</v>
      </c>
      <c r="K334" s="59">
        <f t="shared" si="52"/>
        <v>28.177698267263583</v>
      </c>
      <c r="M334" s="59">
        <f t="shared" si="50"/>
        <v>-1720.7999999999956</v>
      </c>
      <c r="N334" s="66">
        <f t="shared" si="51"/>
        <v>91.86656016183694</v>
      </c>
    </row>
    <row r="335" spans="1:14" ht="15.75">
      <c r="A335" s="99"/>
      <c r="B335" s="99"/>
      <c r="C335" s="16" t="s">
        <v>154</v>
      </c>
      <c r="D335" s="18" t="s">
        <v>155</v>
      </c>
      <c r="E335" s="11">
        <v>191.7</v>
      </c>
      <c r="F335" s="11">
        <v>373.8</v>
      </c>
      <c r="G335" s="11">
        <v>187</v>
      </c>
      <c r="H335" s="11">
        <v>235</v>
      </c>
      <c r="I335" s="15">
        <f t="shared" si="49"/>
        <v>48</v>
      </c>
      <c r="J335" s="15">
        <f t="shared" si="53"/>
        <v>125.66844919786095</v>
      </c>
      <c r="K335" s="15">
        <f t="shared" si="52"/>
        <v>62.86784376672016</v>
      </c>
      <c r="M335" s="15">
        <f t="shared" si="50"/>
        <v>43.30000000000001</v>
      </c>
      <c r="N335" s="64">
        <f t="shared" si="51"/>
        <v>122.58737610850288</v>
      </c>
    </row>
    <row r="336" spans="1:14" ht="15.75">
      <c r="A336" s="99"/>
      <c r="B336" s="99"/>
      <c r="C336" s="16" t="s">
        <v>22</v>
      </c>
      <c r="D336" s="18" t="s">
        <v>23</v>
      </c>
      <c r="E336" s="11">
        <f>SUM(E337:E338)</f>
        <v>4139.8</v>
      </c>
      <c r="F336" s="58">
        <f>SUM(F337:F338)</f>
        <v>8425</v>
      </c>
      <c r="G336" s="58">
        <f>SUM(G337:G338)</f>
        <v>3666.5</v>
      </c>
      <c r="H336" s="11">
        <f>SUM(H337:H338)</f>
        <v>6166.9</v>
      </c>
      <c r="I336" s="15">
        <f t="shared" si="49"/>
        <v>2500.3999999999996</v>
      </c>
      <c r="J336" s="15">
        <f t="shared" si="53"/>
        <v>168.1958270830492</v>
      </c>
      <c r="K336" s="15">
        <f t="shared" si="52"/>
        <v>73.19762611275964</v>
      </c>
      <c r="M336" s="15">
        <f t="shared" si="50"/>
        <v>2027.0999999999995</v>
      </c>
      <c r="N336" s="64">
        <f t="shared" si="51"/>
        <v>148.96613362964393</v>
      </c>
    </row>
    <row r="337" spans="1:14" s="26" customFormat="1" ht="48.75" customHeight="1" hidden="1">
      <c r="A337" s="99"/>
      <c r="B337" s="99"/>
      <c r="C337" s="19" t="s">
        <v>156</v>
      </c>
      <c r="D337" s="20" t="s">
        <v>157</v>
      </c>
      <c r="E337" s="11">
        <v>3859.1</v>
      </c>
      <c r="F337" s="11">
        <f>8000+25</f>
        <v>8025</v>
      </c>
      <c r="G337" s="11">
        <v>3500</v>
      </c>
      <c r="H337" s="11">
        <v>5510</v>
      </c>
      <c r="I337" s="15">
        <f t="shared" si="49"/>
        <v>2010</v>
      </c>
      <c r="J337" s="15">
        <f t="shared" si="53"/>
        <v>157.42857142857142</v>
      </c>
      <c r="K337" s="15">
        <f t="shared" si="52"/>
        <v>68.66043613707166</v>
      </c>
      <c r="L337" s="3"/>
      <c r="M337" s="15">
        <f t="shared" si="50"/>
        <v>1650.9</v>
      </c>
      <c r="N337" s="64">
        <f t="shared" si="51"/>
        <v>142.77940452437096</v>
      </c>
    </row>
    <row r="338" spans="1:14" s="26" customFormat="1" ht="48.75" customHeight="1" hidden="1">
      <c r="A338" s="99"/>
      <c r="B338" s="99"/>
      <c r="C338" s="19" t="s">
        <v>25</v>
      </c>
      <c r="D338" s="20" t="s">
        <v>26</v>
      </c>
      <c r="E338" s="11">
        <v>280.7</v>
      </c>
      <c r="F338" s="11">
        <v>400</v>
      </c>
      <c r="G338" s="11">
        <v>166.5</v>
      </c>
      <c r="H338" s="11">
        <v>656.9</v>
      </c>
      <c r="I338" s="15">
        <f t="shared" si="49"/>
        <v>490.4</v>
      </c>
      <c r="J338" s="15">
        <f t="shared" si="53"/>
        <v>394.53453453453454</v>
      </c>
      <c r="K338" s="15">
        <f t="shared" si="52"/>
        <v>164.225</v>
      </c>
      <c r="L338" s="3"/>
      <c r="M338" s="15">
        <f t="shared" si="50"/>
        <v>376.2</v>
      </c>
      <c r="N338" s="64">
        <f t="shared" si="51"/>
        <v>234.02208763804774</v>
      </c>
    </row>
    <row r="339" spans="1:14" s="26" customFormat="1" ht="15.75">
      <c r="A339" s="99"/>
      <c r="B339" s="99"/>
      <c r="C339" s="28"/>
      <c r="D339" s="24" t="s">
        <v>34</v>
      </c>
      <c r="E339" s="37">
        <f>SUM(E335:E336)</f>
        <v>4331.5</v>
      </c>
      <c r="F339" s="37">
        <f>SUM(F335:F336)</f>
        <v>8798.8</v>
      </c>
      <c r="G339" s="37">
        <f>SUM(G335:G336)</f>
        <v>3853.5</v>
      </c>
      <c r="H339" s="37">
        <f>SUM(H335:H336)</f>
        <v>6401.9</v>
      </c>
      <c r="I339" s="59">
        <f t="shared" si="49"/>
        <v>2548.3999999999996</v>
      </c>
      <c r="J339" s="59">
        <f t="shared" si="53"/>
        <v>166.13208771246917</v>
      </c>
      <c r="K339" s="59">
        <f t="shared" si="52"/>
        <v>72.75878528890304</v>
      </c>
      <c r="M339" s="59">
        <f t="shared" si="50"/>
        <v>2070.3999999999996</v>
      </c>
      <c r="N339" s="66">
        <f t="shared" si="51"/>
        <v>147.7986840586402</v>
      </c>
    </row>
    <row r="340" spans="1:14" s="26" customFormat="1" ht="15.75">
      <c r="A340" s="100"/>
      <c r="B340" s="100"/>
      <c r="C340" s="23"/>
      <c r="D340" s="24" t="s">
        <v>35</v>
      </c>
      <c r="E340" s="37">
        <f>E334+E339</f>
        <v>25488.6</v>
      </c>
      <c r="F340" s="37">
        <f>F334+F339</f>
        <v>77776.4</v>
      </c>
      <c r="G340" s="37">
        <f>G334+G339</f>
        <v>36501.4</v>
      </c>
      <c r="H340" s="37">
        <f>H334+H339</f>
        <v>25838.200000000004</v>
      </c>
      <c r="I340" s="59">
        <f t="shared" si="49"/>
        <v>-10663.199999999997</v>
      </c>
      <c r="J340" s="59">
        <f t="shared" si="53"/>
        <v>70.78687392812331</v>
      </c>
      <c r="K340" s="59">
        <f t="shared" si="52"/>
        <v>33.221131345755275</v>
      </c>
      <c r="M340" s="59">
        <f t="shared" si="50"/>
        <v>349.6000000000058</v>
      </c>
      <c r="N340" s="66">
        <f t="shared" si="51"/>
        <v>101.37159357516697</v>
      </c>
    </row>
    <row r="341" spans="1:14" s="26" customFormat="1" ht="15.75">
      <c r="A341" s="114" t="s">
        <v>215</v>
      </c>
      <c r="B341" s="114" t="s">
        <v>214</v>
      </c>
      <c r="C341" s="16" t="s">
        <v>217</v>
      </c>
      <c r="D341" s="18" t="s">
        <v>46</v>
      </c>
      <c r="E341" s="34">
        <v>-99.4</v>
      </c>
      <c r="F341" s="37"/>
      <c r="G341" s="37"/>
      <c r="H341" s="37"/>
      <c r="I341" s="15">
        <f t="shared" si="49"/>
        <v>0</v>
      </c>
      <c r="J341" s="15"/>
      <c r="K341" s="15"/>
      <c r="L341" s="3"/>
      <c r="M341" s="15">
        <f t="shared" si="50"/>
        <v>99.4</v>
      </c>
      <c r="N341" s="64">
        <f t="shared" si="51"/>
        <v>0</v>
      </c>
    </row>
    <row r="342" spans="1:14" s="26" customFormat="1" ht="31.5">
      <c r="A342" s="114"/>
      <c r="B342" s="114"/>
      <c r="C342" s="23"/>
      <c r="D342" s="24" t="s">
        <v>211</v>
      </c>
      <c r="E342" s="37">
        <f>E341-E341</f>
        <v>0</v>
      </c>
      <c r="F342" s="57">
        <f>F341-F341</f>
        <v>0</v>
      </c>
      <c r="G342" s="57">
        <f>G341-G341</f>
        <v>0</v>
      </c>
      <c r="H342" s="37">
        <f>H341-H341</f>
        <v>0</v>
      </c>
      <c r="I342" s="59">
        <f t="shared" si="49"/>
        <v>0</v>
      </c>
      <c r="J342" s="59"/>
      <c r="K342" s="59"/>
      <c r="M342" s="59">
        <f t="shared" si="50"/>
        <v>0</v>
      </c>
      <c r="N342" s="66"/>
    </row>
    <row r="343" spans="1:14" s="26" customFormat="1" ht="31.5">
      <c r="A343" s="114"/>
      <c r="B343" s="114"/>
      <c r="C343" s="23"/>
      <c r="D343" s="24" t="s">
        <v>212</v>
      </c>
      <c r="E343" s="37">
        <f>E341</f>
        <v>-99.4</v>
      </c>
      <c r="F343" s="57">
        <f>F341</f>
        <v>0</v>
      </c>
      <c r="G343" s="57">
        <f>G341</f>
        <v>0</v>
      </c>
      <c r="H343" s="37">
        <f>H341</f>
        <v>0</v>
      </c>
      <c r="I343" s="59">
        <f t="shared" si="49"/>
        <v>0</v>
      </c>
      <c r="J343" s="59"/>
      <c r="K343" s="59"/>
      <c r="M343" s="59">
        <f t="shared" si="50"/>
        <v>99.4</v>
      </c>
      <c r="N343" s="66">
        <f aca="true" t="shared" si="54" ref="N343:N354">H343/E343*100</f>
        <v>0</v>
      </c>
    </row>
    <row r="344" spans="1:14" ht="31.5">
      <c r="A344" s="113" t="s">
        <v>158</v>
      </c>
      <c r="B344" s="114" t="s">
        <v>159</v>
      </c>
      <c r="C344" s="16" t="s">
        <v>16</v>
      </c>
      <c r="D344" s="21" t="s">
        <v>17</v>
      </c>
      <c r="E344" s="11">
        <v>36354.1</v>
      </c>
      <c r="F344" s="11"/>
      <c r="G344" s="11"/>
      <c r="H344" s="11">
        <v>15133.8</v>
      </c>
      <c r="I344" s="15">
        <f t="shared" si="49"/>
        <v>15133.8</v>
      </c>
      <c r="J344" s="15"/>
      <c r="K344" s="15"/>
      <c r="M344" s="15">
        <f t="shared" si="50"/>
        <v>-21220.3</v>
      </c>
      <c r="N344" s="64">
        <f t="shared" si="54"/>
        <v>41.62886717041544</v>
      </c>
    </row>
    <row r="345" spans="1:14" ht="15.75" customHeight="1" hidden="1">
      <c r="A345" s="113"/>
      <c r="B345" s="114"/>
      <c r="C345" s="16" t="s">
        <v>22</v>
      </c>
      <c r="D345" s="18" t="s">
        <v>23</v>
      </c>
      <c r="E345" s="11"/>
      <c r="F345" s="11"/>
      <c r="G345" s="11"/>
      <c r="H345" s="11"/>
      <c r="I345" s="15">
        <f t="shared" si="49"/>
        <v>0</v>
      </c>
      <c r="J345" s="15"/>
      <c r="K345" s="15"/>
      <c r="M345" s="15">
        <f t="shared" si="50"/>
        <v>0</v>
      </c>
      <c r="N345" s="64" t="e">
        <f t="shared" si="54"/>
        <v>#DIV/0!</v>
      </c>
    </row>
    <row r="346" spans="1:14" ht="15.75" customHeight="1">
      <c r="A346" s="113"/>
      <c r="B346" s="114"/>
      <c r="C346" s="16" t="s">
        <v>27</v>
      </c>
      <c r="D346" s="18" t="s">
        <v>28</v>
      </c>
      <c r="E346" s="11">
        <v>8.7</v>
      </c>
      <c r="F346" s="11"/>
      <c r="G346" s="11"/>
      <c r="H346" s="11">
        <v>5647.6</v>
      </c>
      <c r="I346" s="15">
        <f t="shared" si="49"/>
        <v>5647.6</v>
      </c>
      <c r="J346" s="15"/>
      <c r="K346" s="15"/>
      <c r="M346" s="15">
        <f t="shared" si="50"/>
        <v>5638.900000000001</v>
      </c>
      <c r="N346" s="64">
        <f t="shared" si="54"/>
        <v>64914.94252873564</v>
      </c>
    </row>
    <row r="347" spans="1:14" ht="15.75" customHeight="1">
      <c r="A347" s="113"/>
      <c r="B347" s="114"/>
      <c r="C347" s="16" t="s">
        <v>217</v>
      </c>
      <c r="D347" s="18" t="s">
        <v>46</v>
      </c>
      <c r="E347" s="11">
        <v>-853</v>
      </c>
      <c r="F347" s="11"/>
      <c r="G347" s="11"/>
      <c r="H347" s="11">
        <v>-384.6</v>
      </c>
      <c r="I347" s="15">
        <f t="shared" si="49"/>
        <v>-384.6</v>
      </c>
      <c r="J347" s="15"/>
      <c r="K347" s="15"/>
      <c r="M347" s="15">
        <f t="shared" si="50"/>
        <v>468.4</v>
      </c>
      <c r="N347" s="64">
        <f t="shared" si="54"/>
        <v>45.08792497069168</v>
      </c>
    </row>
    <row r="348" spans="1:14" ht="15.75">
      <c r="A348" s="113"/>
      <c r="B348" s="114"/>
      <c r="C348" s="16" t="s">
        <v>50</v>
      </c>
      <c r="D348" s="18" t="s">
        <v>51</v>
      </c>
      <c r="E348" s="11">
        <v>1641.2</v>
      </c>
      <c r="F348" s="11">
        <v>6660.3</v>
      </c>
      <c r="G348" s="11">
        <v>438.5</v>
      </c>
      <c r="H348" s="11">
        <v>438.5</v>
      </c>
      <c r="I348" s="15">
        <f t="shared" si="49"/>
        <v>0</v>
      </c>
      <c r="J348" s="15">
        <f>H348/G348*100</f>
        <v>100</v>
      </c>
      <c r="K348" s="15">
        <f>H348/F348*100</f>
        <v>6.583787517078809</v>
      </c>
      <c r="M348" s="15">
        <f t="shared" si="50"/>
        <v>-1202.7</v>
      </c>
      <c r="N348" s="64">
        <f t="shared" si="54"/>
        <v>26.71825493541311</v>
      </c>
    </row>
    <row r="349" spans="1:14" ht="31.5">
      <c r="A349" s="113"/>
      <c r="B349" s="114"/>
      <c r="C349" s="16"/>
      <c r="D349" s="24" t="s">
        <v>211</v>
      </c>
      <c r="E349" s="25">
        <f>E350-E347</f>
        <v>38003.99999999999</v>
      </c>
      <c r="F349" s="25">
        <f>F350-F347</f>
        <v>6660.3</v>
      </c>
      <c r="G349" s="25">
        <f>G350-G347</f>
        <v>438.5</v>
      </c>
      <c r="H349" s="25">
        <f>H350-H347</f>
        <v>21219.9</v>
      </c>
      <c r="I349" s="59">
        <f t="shared" si="49"/>
        <v>20781.4</v>
      </c>
      <c r="J349" s="59">
        <f>H349/G349*100</f>
        <v>4839.201824401369</v>
      </c>
      <c r="K349" s="59">
        <f>H349/F349*100</f>
        <v>318.6027656411874</v>
      </c>
      <c r="L349" s="26"/>
      <c r="M349" s="59">
        <f t="shared" si="50"/>
        <v>-16784.09999999999</v>
      </c>
      <c r="N349" s="66">
        <f t="shared" si="54"/>
        <v>55.83596463530156</v>
      </c>
    </row>
    <row r="350" spans="1:14" s="26" customFormat="1" ht="31.5">
      <c r="A350" s="113"/>
      <c r="B350" s="114"/>
      <c r="C350" s="8"/>
      <c r="D350" s="24" t="s">
        <v>212</v>
      </c>
      <c r="E350" s="37">
        <f>SUM(E344:E348)</f>
        <v>37150.99999999999</v>
      </c>
      <c r="F350" s="37">
        <f>SUM(F344:F348)</f>
        <v>6660.3</v>
      </c>
      <c r="G350" s="37">
        <f>SUM(G344:G348)</f>
        <v>438.5</v>
      </c>
      <c r="H350" s="37">
        <f>SUM(H344:H348)</f>
        <v>20835.300000000003</v>
      </c>
      <c r="I350" s="59">
        <f t="shared" si="49"/>
        <v>20396.800000000003</v>
      </c>
      <c r="J350" s="59">
        <f>H350/G350*100</f>
        <v>4751.493728620298</v>
      </c>
      <c r="K350" s="59">
        <f>H350/F350*100</f>
        <v>312.8282509796856</v>
      </c>
      <c r="M350" s="59">
        <f t="shared" si="50"/>
        <v>-16315.69999999999</v>
      </c>
      <c r="N350" s="66">
        <f t="shared" si="54"/>
        <v>56.08274339856264</v>
      </c>
    </row>
    <row r="351" spans="1:14" s="26" customFormat="1" ht="31.5" customHeight="1">
      <c r="A351" s="103" t="s">
        <v>160</v>
      </c>
      <c r="B351" s="98" t="s">
        <v>161</v>
      </c>
      <c r="C351" s="16" t="s">
        <v>16</v>
      </c>
      <c r="D351" s="21" t="s">
        <v>17</v>
      </c>
      <c r="E351" s="34">
        <v>26</v>
      </c>
      <c r="F351" s="37"/>
      <c r="G351" s="37"/>
      <c r="H351" s="34">
        <v>180.2</v>
      </c>
      <c r="I351" s="15">
        <f t="shared" si="49"/>
        <v>180.2</v>
      </c>
      <c r="J351" s="15"/>
      <c r="K351" s="15"/>
      <c r="L351" s="3"/>
      <c r="M351" s="15">
        <f t="shared" si="50"/>
        <v>154.2</v>
      </c>
      <c r="N351" s="64">
        <f t="shared" si="54"/>
        <v>693.076923076923</v>
      </c>
    </row>
    <row r="352" spans="1:14" s="26" customFormat="1" ht="15.75" customHeight="1" hidden="1">
      <c r="A352" s="111"/>
      <c r="B352" s="111"/>
      <c r="C352" s="16" t="s">
        <v>22</v>
      </c>
      <c r="D352" s="18" t="s">
        <v>23</v>
      </c>
      <c r="E352" s="34">
        <f>E353</f>
        <v>0</v>
      </c>
      <c r="F352" s="34">
        <f>F353</f>
        <v>0</v>
      </c>
      <c r="G352" s="34">
        <f>G353</f>
        <v>0</v>
      </c>
      <c r="H352" s="34">
        <f>H353</f>
        <v>0</v>
      </c>
      <c r="I352" s="15">
        <f t="shared" si="49"/>
        <v>0</v>
      </c>
      <c r="J352" s="15"/>
      <c r="K352" s="15"/>
      <c r="L352" s="3"/>
      <c r="M352" s="15">
        <f t="shared" si="50"/>
        <v>0</v>
      </c>
      <c r="N352" s="64" t="e">
        <f t="shared" si="54"/>
        <v>#DIV/0!</v>
      </c>
    </row>
    <row r="353" spans="1:14" s="26" customFormat="1" ht="47.25" hidden="1">
      <c r="A353" s="111"/>
      <c r="B353" s="111"/>
      <c r="C353" s="19" t="s">
        <v>25</v>
      </c>
      <c r="D353" s="20" t="s">
        <v>26</v>
      </c>
      <c r="E353" s="11"/>
      <c r="F353" s="11"/>
      <c r="G353" s="11"/>
      <c r="H353" s="11"/>
      <c r="I353" s="15">
        <f t="shared" si="49"/>
        <v>0</v>
      </c>
      <c r="J353" s="15"/>
      <c r="K353" s="15"/>
      <c r="L353" s="3"/>
      <c r="M353" s="15">
        <f t="shared" si="50"/>
        <v>0</v>
      </c>
      <c r="N353" s="64" t="e">
        <f t="shared" si="54"/>
        <v>#DIV/0!</v>
      </c>
    </row>
    <row r="354" spans="1:14" s="26" customFormat="1" ht="15.75">
      <c r="A354" s="111"/>
      <c r="B354" s="111"/>
      <c r="C354" s="16" t="s">
        <v>27</v>
      </c>
      <c r="D354" s="18" t="s">
        <v>28</v>
      </c>
      <c r="E354" s="34">
        <v>221.3</v>
      </c>
      <c r="F354" s="37"/>
      <c r="G354" s="37"/>
      <c r="H354" s="34">
        <v>2738.4</v>
      </c>
      <c r="I354" s="15">
        <f t="shared" si="49"/>
        <v>2738.4</v>
      </c>
      <c r="J354" s="15"/>
      <c r="K354" s="15"/>
      <c r="L354" s="3"/>
      <c r="M354" s="15">
        <f t="shared" si="50"/>
        <v>2517.1</v>
      </c>
      <c r="N354" s="64">
        <f t="shared" si="54"/>
        <v>1237.4152733845458</v>
      </c>
    </row>
    <row r="355" spans="1:14" s="26" customFormat="1" ht="15.75">
      <c r="A355" s="111"/>
      <c r="B355" s="111"/>
      <c r="C355" s="16" t="s">
        <v>29</v>
      </c>
      <c r="D355" s="18" t="s">
        <v>30</v>
      </c>
      <c r="E355" s="34"/>
      <c r="F355" s="37"/>
      <c r="G355" s="37"/>
      <c r="H355" s="34">
        <v>30</v>
      </c>
      <c r="I355" s="15">
        <f t="shared" si="49"/>
        <v>30</v>
      </c>
      <c r="J355" s="15"/>
      <c r="K355" s="15"/>
      <c r="L355" s="3"/>
      <c r="M355" s="15">
        <f t="shared" si="50"/>
        <v>30</v>
      </c>
      <c r="N355" s="64"/>
    </row>
    <row r="356" spans="1:14" s="26" customFormat="1" ht="15.75">
      <c r="A356" s="111"/>
      <c r="B356" s="111"/>
      <c r="C356" s="16" t="s">
        <v>217</v>
      </c>
      <c r="D356" s="18" t="s">
        <v>46</v>
      </c>
      <c r="E356" s="34"/>
      <c r="F356" s="37"/>
      <c r="G356" s="37"/>
      <c r="H356" s="34">
        <v>-15.1</v>
      </c>
      <c r="I356" s="15">
        <f t="shared" si="49"/>
        <v>-15.1</v>
      </c>
      <c r="J356" s="15"/>
      <c r="K356" s="15"/>
      <c r="L356" s="3"/>
      <c r="M356" s="15">
        <f t="shared" si="50"/>
        <v>-15.1</v>
      </c>
      <c r="N356" s="64"/>
    </row>
    <row r="357" spans="1:14" ht="15.75">
      <c r="A357" s="111"/>
      <c r="B357" s="111"/>
      <c r="C357" s="16" t="s">
        <v>49</v>
      </c>
      <c r="D357" s="18" t="s">
        <v>120</v>
      </c>
      <c r="E357" s="34"/>
      <c r="F357" s="34">
        <v>16763.1</v>
      </c>
      <c r="G357" s="34">
        <f>5741.8+(10690.1/3*2)</f>
        <v>12868.533333333333</v>
      </c>
      <c r="H357" s="34">
        <v>5290.8</v>
      </c>
      <c r="I357" s="15">
        <f t="shared" si="49"/>
        <v>-7577.733333333333</v>
      </c>
      <c r="J357" s="15">
        <f>H357/G357*100</f>
        <v>41.114242493317036</v>
      </c>
      <c r="K357" s="15">
        <f>H357/F357*100</f>
        <v>31.562181219464186</v>
      </c>
      <c r="M357" s="15">
        <f t="shared" si="50"/>
        <v>5290.8</v>
      </c>
      <c r="N357" s="64"/>
    </row>
    <row r="358" spans="1:14" ht="15.75">
      <c r="A358" s="111"/>
      <c r="B358" s="111"/>
      <c r="C358" s="16" t="s">
        <v>50</v>
      </c>
      <c r="D358" s="18" t="s">
        <v>51</v>
      </c>
      <c r="E358" s="34"/>
      <c r="F358" s="34">
        <v>2735.9</v>
      </c>
      <c r="G358" s="34"/>
      <c r="H358" s="34"/>
      <c r="I358" s="15">
        <f t="shared" si="49"/>
        <v>0</v>
      </c>
      <c r="J358" s="15"/>
      <c r="K358" s="15">
        <f>H358/F358*100</f>
        <v>0</v>
      </c>
      <c r="M358" s="15">
        <f t="shared" si="50"/>
        <v>0</v>
      </c>
      <c r="N358" s="64"/>
    </row>
    <row r="359" spans="1:14" ht="15.75" hidden="1">
      <c r="A359" s="111"/>
      <c r="B359" s="111"/>
      <c r="C359" s="16" t="s">
        <v>52</v>
      </c>
      <c r="D359" s="20" t="s">
        <v>53</v>
      </c>
      <c r="E359" s="34"/>
      <c r="F359" s="34"/>
      <c r="G359" s="34"/>
      <c r="H359" s="34"/>
      <c r="I359" s="15">
        <f t="shared" si="49"/>
        <v>0</v>
      </c>
      <c r="J359" s="15" t="e">
        <f>H359/G359*100</f>
        <v>#DIV/0!</v>
      </c>
      <c r="K359" s="15" t="e">
        <f>H359/F359*100</f>
        <v>#DIV/0!</v>
      </c>
      <c r="M359" s="15">
        <f t="shared" si="50"/>
        <v>0</v>
      </c>
      <c r="N359" s="64" t="e">
        <f>H359/E359*100</f>
        <v>#DIV/0!</v>
      </c>
    </row>
    <row r="360" spans="1:14" ht="31.5">
      <c r="A360" s="111"/>
      <c r="B360" s="111"/>
      <c r="C360" s="16"/>
      <c r="D360" s="24" t="s">
        <v>211</v>
      </c>
      <c r="E360" s="37">
        <f>E361-E356</f>
        <v>247.3</v>
      </c>
      <c r="F360" s="37">
        <f>F361-F356</f>
        <v>19499</v>
      </c>
      <c r="G360" s="37">
        <f>G361-G356</f>
        <v>12868.533333333333</v>
      </c>
      <c r="H360" s="37">
        <f>H361-H356</f>
        <v>8239.4</v>
      </c>
      <c r="I360" s="59">
        <f t="shared" si="49"/>
        <v>-4629.133333333333</v>
      </c>
      <c r="J360" s="59">
        <f>H360/G360*100</f>
        <v>64.0274986012392</v>
      </c>
      <c r="K360" s="59">
        <f>H360/F360*100</f>
        <v>42.255500282065746</v>
      </c>
      <c r="L360" s="26"/>
      <c r="M360" s="59">
        <f t="shared" si="50"/>
        <v>7992.099999999999</v>
      </c>
      <c r="N360" s="66">
        <f>H360/E360*100</f>
        <v>3331.742822482814</v>
      </c>
    </row>
    <row r="361" spans="1:14" s="26" customFormat="1" ht="31.5">
      <c r="A361" s="112"/>
      <c r="B361" s="112"/>
      <c r="C361" s="8"/>
      <c r="D361" s="24" t="s">
        <v>212</v>
      </c>
      <c r="E361" s="37">
        <f>SUM(E351:E352,E354:E359)</f>
        <v>247.3</v>
      </c>
      <c r="F361" s="37">
        <f>SUM(F351:F352,F354:F359)</f>
        <v>19499</v>
      </c>
      <c r="G361" s="37">
        <f>SUM(G351:G352,G354:G359)</f>
        <v>12868.533333333333</v>
      </c>
      <c r="H361" s="37">
        <f>SUM(H351:H352,H354:H359)</f>
        <v>8224.3</v>
      </c>
      <c r="I361" s="59">
        <f t="shared" si="49"/>
        <v>-4644.233333333334</v>
      </c>
      <c r="J361" s="59">
        <f>H361/G361*100</f>
        <v>63.910158111776525</v>
      </c>
      <c r="K361" s="59">
        <f>H361/F361*100</f>
        <v>42.17806041335453</v>
      </c>
      <c r="M361" s="59">
        <f t="shared" si="50"/>
        <v>7976.999999999999</v>
      </c>
      <c r="N361" s="66">
        <f>H361/E361*100</f>
        <v>3325.636878285483</v>
      </c>
    </row>
    <row r="362" spans="1:14" s="26" customFormat="1" ht="31.5">
      <c r="A362" s="98">
        <v>977</v>
      </c>
      <c r="B362" s="98" t="s">
        <v>196</v>
      </c>
      <c r="C362" s="16" t="s">
        <v>16</v>
      </c>
      <c r="D362" s="21" t="s">
        <v>17</v>
      </c>
      <c r="E362" s="34"/>
      <c r="F362" s="34"/>
      <c r="G362" s="34"/>
      <c r="H362" s="34">
        <v>19.6</v>
      </c>
      <c r="I362" s="15">
        <f t="shared" si="49"/>
        <v>19.6</v>
      </c>
      <c r="J362" s="15"/>
      <c r="K362" s="15"/>
      <c r="L362" s="3"/>
      <c r="M362" s="15">
        <f t="shared" si="50"/>
        <v>19.6</v>
      </c>
      <c r="N362" s="64"/>
    </row>
    <row r="363" spans="1:14" s="26" customFormat="1" ht="15.75">
      <c r="A363" s="99"/>
      <c r="B363" s="99"/>
      <c r="C363" s="16" t="s">
        <v>22</v>
      </c>
      <c r="D363" s="18" t="s">
        <v>23</v>
      </c>
      <c r="E363" s="34">
        <f>E364+E365</f>
        <v>139.2</v>
      </c>
      <c r="F363" s="34">
        <f>F364+F365</f>
        <v>0</v>
      </c>
      <c r="G363" s="34">
        <f>G364+G365</f>
        <v>0</v>
      </c>
      <c r="H363" s="34">
        <f>H364+H365</f>
        <v>18.7</v>
      </c>
      <c r="I363" s="15">
        <f t="shared" si="49"/>
        <v>18.7</v>
      </c>
      <c r="J363" s="15"/>
      <c r="K363" s="15"/>
      <c r="L363" s="3"/>
      <c r="M363" s="15">
        <f t="shared" si="50"/>
        <v>-120.49999999999999</v>
      </c>
      <c r="N363" s="64">
        <f aca="true" t="shared" si="55" ref="N363:N374">H363/E363*100</f>
        <v>13.433908045977011</v>
      </c>
    </row>
    <row r="364" spans="1:14" s="26" customFormat="1" ht="31.5" hidden="1">
      <c r="A364" s="99"/>
      <c r="B364" s="99"/>
      <c r="C364" s="19" t="s">
        <v>40</v>
      </c>
      <c r="D364" s="20" t="s">
        <v>41</v>
      </c>
      <c r="E364" s="34">
        <v>139.2</v>
      </c>
      <c r="F364" s="34"/>
      <c r="G364" s="34"/>
      <c r="H364" s="34"/>
      <c r="I364" s="15">
        <f t="shared" si="49"/>
        <v>0</v>
      </c>
      <c r="J364" s="15"/>
      <c r="K364" s="15"/>
      <c r="L364" s="3"/>
      <c r="M364" s="15">
        <f t="shared" si="50"/>
        <v>-139.2</v>
      </c>
      <c r="N364" s="64">
        <f t="shared" si="55"/>
        <v>0</v>
      </c>
    </row>
    <row r="365" spans="1:14" s="26" customFormat="1" ht="48" customHeight="1" hidden="1">
      <c r="A365" s="99"/>
      <c r="B365" s="99"/>
      <c r="C365" s="19" t="s">
        <v>25</v>
      </c>
      <c r="D365" s="20" t="s">
        <v>26</v>
      </c>
      <c r="E365" s="34"/>
      <c r="F365" s="34"/>
      <c r="G365" s="34"/>
      <c r="H365" s="34">
        <v>18.7</v>
      </c>
      <c r="I365" s="15">
        <f t="shared" si="49"/>
        <v>18.7</v>
      </c>
      <c r="J365" s="15"/>
      <c r="K365" s="15"/>
      <c r="L365" s="3"/>
      <c r="M365" s="15">
        <f t="shared" si="50"/>
        <v>18.7</v>
      </c>
      <c r="N365" s="64" t="e">
        <f t="shared" si="55"/>
        <v>#DIV/0!</v>
      </c>
    </row>
    <row r="366" spans="1:14" s="26" customFormat="1" ht="15.75">
      <c r="A366" s="99"/>
      <c r="B366" s="99"/>
      <c r="C366" s="16" t="s">
        <v>27</v>
      </c>
      <c r="D366" s="18" t="s">
        <v>28</v>
      </c>
      <c r="E366" s="34">
        <v>7.3</v>
      </c>
      <c r="F366" s="34"/>
      <c r="G366" s="34"/>
      <c r="H366" s="34"/>
      <c r="I366" s="15">
        <f t="shared" si="49"/>
        <v>0</v>
      </c>
      <c r="J366" s="15"/>
      <c r="K366" s="15"/>
      <c r="L366" s="3"/>
      <c r="M366" s="15">
        <f t="shared" si="50"/>
        <v>-7.3</v>
      </c>
      <c r="N366" s="64">
        <f t="shared" si="55"/>
        <v>0</v>
      </c>
    </row>
    <row r="367" spans="1:14" s="26" customFormat="1" ht="15.75">
      <c r="A367" s="99"/>
      <c r="B367" s="99"/>
      <c r="C367" s="16"/>
      <c r="D367" s="24" t="s">
        <v>31</v>
      </c>
      <c r="E367" s="37">
        <f>SUM(E362,E363,E366)</f>
        <v>146.5</v>
      </c>
      <c r="F367" s="37">
        <f>SUM(F362,F363,F366)</f>
        <v>0</v>
      </c>
      <c r="G367" s="37">
        <f>SUM(G362,G363,G366)</f>
        <v>0</v>
      </c>
      <c r="H367" s="37">
        <f>SUM(H362,H363,H366)</f>
        <v>38.3</v>
      </c>
      <c r="I367" s="59">
        <f t="shared" si="49"/>
        <v>38.3</v>
      </c>
      <c r="J367" s="59"/>
      <c r="K367" s="59"/>
      <c r="M367" s="59">
        <f t="shared" si="50"/>
        <v>-108.2</v>
      </c>
      <c r="N367" s="66">
        <f t="shared" si="55"/>
        <v>26.143344709897608</v>
      </c>
    </row>
    <row r="368" spans="1:14" s="26" customFormat="1" ht="15.75">
      <c r="A368" s="99"/>
      <c r="B368" s="99"/>
      <c r="C368" s="16" t="s">
        <v>22</v>
      </c>
      <c r="D368" s="18" t="s">
        <v>23</v>
      </c>
      <c r="E368" s="34">
        <f>E369</f>
        <v>20</v>
      </c>
      <c r="F368" s="34">
        <f>F369</f>
        <v>0</v>
      </c>
      <c r="G368" s="34">
        <f>G369</f>
        <v>0</v>
      </c>
      <c r="H368" s="34">
        <f>H369</f>
        <v>10</v>
      </c>
      <c r="I368" s="15">
        <f t="shared" si="49"/>
        <v>10</v>
      </c>
      <c r="J368" s="15"/>
      <c r="K368" s="15"/>
      <c r="L368" s="3"/>
      <c r="M368" s="15">
        <f t="shared" si="50"/>
        <v>-10</v>
      </c>
      <c r="N368" s="64">
        <f t="shared" si="55"/>
        <v>50</v>
      </c>
    </row>
    <row r="369" spans="1:14" s="26" customFormat="1" ht="63" hidden="1">
      <c r="A369" s="99"/>
      <c r="B369" s="99"/>
      <c r="C369" s="16" t="s">
        <v>176</v>
      </c>
      <c r="D369" s="68" t="s">
        <v>177</v>
      </c>
      <c r="E369" s="34">
        <v>20</v>
      </c>
      <c r="F369" s="34"/>
      <c r="G369" s="34"/>
      <c r="H369" s="34">
        <v>10</v>
      </c>
      <c r="I369" s="15">
        <f t="shared" si="49"/>
        <v>10</v>
      </c>
      <c r="J369" s="15"/>
      <c r="K369" s="15"/>
      <c r="L369" s="3"/>
      <c r="M369" s="15">
        <f t="shared" si="50"/>
        <v>-10</v>
      </c>
      <c r="N369" s="64">
        <f t="shared" si="55"/>
        <v>50</v>
      </c>
    </row>
    <row r="370" spans="1:14" s="26" customFormat="1" ht="15.75">
      <c r="A370" s="99"/>
      <c r="B370" s="99"/>
      <c r="C370" s="28"/>
      <c r="D370" s="24" t="s">
        <v>34</v>
      </c>
      <c r="E370" s="37">
        <f>E368</f>
        <v>20</v>
      </c>
      <c r="F370" s="37">
        <f>F368</f>
        <v>0</v>
      </c>
      <c r="G370" s="37">
        <f>G368</f>
        <v>0</v>
      </c>
      <c r="H370" s="37">
        <f>H368</f>
        <v>10</v>
      </c>
      <c r="I370" s="59">
        <f t="shared" si="49"/>
        <v>10</v>
      </c>
      <c r="J370" s="59"/>
      <c r="K370" s="59"/>
      <c r="M370" s="59">
        <f t="shared" si="50"/>
        <v>-10</v>
      </c>
      <c r="N370" s="66">
        <f t="shared" si="55"/>
        <v>50</v>
      </c>
    </row>
    <row r="371" spans="1:14" s="26" customFormat="1" ht="18" customHeight="1">
      <c r="A371" s="100"/>
      <c r="B371" s="100"/>
      <c r="C371" s="23"/>
      <c r="D371" s="24" t="s">
        <v>35</v>
      </c>
      <c r="E371" s="37">
        <f>E367+E370</f>
        <v>166.5</v>
      </c>
      <c r="F371" s="37">
        <f>F367+F370</f>
        <v>0</v>
      </c>
      <c r="G371" s="37">
        <f>G367+G370</f>
        <v>0</v>
      </c>
      <c r="H371" s="37">
        <f>H367+H370</f>
        <v>48.3</v>
      </c>
      <c r="I371" s="59">
        <f t="shared" si="49"/>
        <v>48.3</v>
      </c>
      <c r="J371" s="59"/>
      <c r="K371" s="59"/>
      <c r="M371" s="59">
        <f t="shared" si="50"/>
        <v>-118.2</v>
      </c>
      <c r="N371" s="66">
        <f t="shared" si="55"/>
        <v>29.009009009009006</v>
      </c>
    </row>
    <row r="372" spans="1:14" s="26" customFormat="1" ht="18" customHeight="1" hidden="1">
      <c r="A372" s="98">
        <v>978</v>
      </c>
      <c r="B372" s="98" t="s">
        <v>199</v>
      </c>
      <c r="C372" s="16" t="s">
        <v>29</v>
      </c>
      <c r="D372" s="18" t="s">
        <v>178</v>
      </c>
      <c r="E372" s="34"/>
      <c r="F372" s="34"/>
      <c r="G372" s="34"/>
      <c r="H372" s="34"/>
      <c r="I372" s="15">
        <f t="shared" si="49"/>
        <v>0</v>
      </c>
      <c r="J372" s="15" t="e">
        <f>H372/G372*100</f>
        <v>#DIV/0!</v>
      </c>
      <c r="K372" s="15" t="e">
        <f>H372/F372*100</f>
        <v>#DIV/0!</v>
      </c>
      <c r="L372" s="3"/>
      <c r="M372" s="15">
        <f t="shared" si="50"/>
        <v>0</v>
      </c>
      <c r="N372" s="64" t="e">
        <f t="shared" si="55"/>
        <v>#DIV/0!</v>
      </c>
    </row>
    <row r="373" spans="1:14" s="26" customFormat="1" ht="27.75" customHeight="1" hidden="1">
      <c r="A373" s="100"/>
      <c r="B373" s="100"/>
      <c r="C373" s="23"/>
      <c r="D373" s="24" t="s">
        <v>35</v>
      </c>
      <c r="E373" s="37">
        <f>E372</f>
        <v>0</v>
      </c>
      <c r="F373" s="37">
        <f>F372</f>
        <v>0</v>
      </c>
      <c r="G373" s="37">
        <f>G372</f>
        <v>0</v>
      </c>
      <c r="H373" s="37">
        <f>H372</f>
        <v>0</v>
      </c>
      <c r="I373" s="15">
        <f t="shared" si="49"/>
        <v>0</v>
      </c>
      <c r="J373" s="15" t="e">
        <f>H373/G373*100</f>
        <v>#DIV/0!</v>
      </c>
      <c r="K373" s="15" t="e">
        <f>H373/F373*100</f>
        <v>#DIV/0!</v>
      </c>
      <c r="L373" s="3"/>
      <c r="M373" s="15">
        <f t="shared" si="50"/>
        <v>0</v>
      </c>
      <c r="N373" s="64" t="e">
        <f t="shared" si="55"/>
        <v>#DIV/0!</v>
      </c>
    </row>
    <row r="374" spans="1:14" s="26" customFormat="1" ht="18" customHeight="1">
      <c r="A374" s="98">
        <v>985</v>
      </c>
      <c r="B374" s="98" t="s">
        <v>198</v>
      </c>
      <c r="C374" s="16" t="s">
        <v>16</v>
      </c>
      <c r="D374" s="21" t="s">
        <v>17</v>
      </c>
      <c r="E374" s="34">
        <v>73.1</v>
      </c>
      <c r="F374" s="34"/>
      <c r="G374" s="34"/>
      <c r="H374" s="34">
        <v>12.5</v>
      </c>
      <c r="I374" s="15">
        <f t="shared" si="49"/>
        <v>12.5</v>
      </c>
      <c r="J374" s="15"/>
      <c r="K374" s="15"/>
      <c r="L374" s="3"/>
      <c r="M374" s="15">
        <f t="shared" si="50"/>
        <v>-60.599999999999994</v>
      </c>
      <c r="N374" s="64">
        <f t="shared" si="55"/>
        <v>17.099863201094394</v>
      </c>
    </row>
    <row r="375" spans="1:14" s="26" customFormat="1" ht="18" customHeight="1">
      <c r="A375" s="99"/>
      <c r="B375" s="99"/>
      <c r="C375" s="16" t="s">
        <v>27</v>
      </c>
      <c r="D375" s="18" t="s">
        <v>28</v>
      </c>
      <c r="E375" s="34"/>
      <c r="F375" s="34"/>
      <c r="G375" s="34"/>
      <c r="H375" s="34">
        <v>111.3</v>
      </c>
      <c r="I375" s="15">
        <f t="shared" si="49"/>
        <v>111.3</v>
      </c>
      <c r="J375" s="15"/>
      <c r="K375" s="15"/>
      <c r="L375" s="3"/>
      <c r="M375" s="15">
        <f t="shared" si="50"/>
        <v>111.3</v>
      </c>
      <c r="N375" s="64"/>
    </row>
    <row r="376" spans="1:14" s="26" customFormat="1" ht="18" customHeight="1">
      <c r="A376" s="99"/>
      <c r="B376" s="99"/>
      <c r="C376" s="16" t="s">
        <v>50</v>
      </c>
      <c r="D376" s="18" t="s">
        <v>51</v>
      </c>
      <c r="E376" s="34"/>
      <c r="F376" s="34">
        <v>111.3</v>
      </c>
      <c r="G376" s="34"/>
      <c r="H376" s="34"/>
      <c r="I376" s="15">
        <f t="shared" si="49"/>
        <v>0</v>
      </c>
      <c r="J376" s="15"/>
      <c r="K376" s="15">
        <f>H376/F376*100</f>
        <v>0</v>
      </c>
      <c r="L376" s="3"/>
      <c r="M376" s="15">
        <f t="shared" si="50"/>
        <v>0</v>
      </c>
      <c r="N376" s="64"/>
    </row>
    <row r="377" spans="1:14" s="26" customFormat="1" ht="18" customHeight="1">
      <c r="A377" s="100"/>
      <c r="B377" s="100"/>
      <c r="C377" s="23"/>
      <c r="D377" s="24" t="s">
        <v>35</v>
      </c>
      <c r="E377" s="37">
        <f>E374+E375+E376</f>
        <v>73.1</v>
      </c>
      <c r="F377" s="37">
        <f>F374+F375+F376</f>
        <v>111.3</v>
      </c>
      <c r="G377" s="37">
        <f>G374+G375+G376</f>
        <v>0</v>
      </c>
      <c r="H377" s="37">
        <f>H374+H375+H376</f>
        <v>123.8</v>
      </c>
      <c r="I377" s="59">
        <f t="shared" si="49"/>
        <v>123.8</v>
      </c>
      <c r="J377" s="59"/>
      <c r="K377" s="59">
        <f>H377/F377*100</f>
        <v>111.23090745732256</v>
      </c>
      <c r="M377" s="59">
        <f t="shared" si="50"/>
        <v>50.7</v>
      </c>
      <c r="N377" s="66">
        <f>H377/E377*100</f>
        <v>169.35704514363886</v>
      </c>
    </row>
    <row r="378" spans="1:14" s="26" customFormat="1" ht="78.75">
      <c r="A378" s="103" t="s">
        <v>162</v>
      </c>
      <c r="B378" s="98" t="s">
        <v>163</v>
      </c>
      <c r="C378" s="19" t="s">
        <v>14</v>
      </c>
      <c r="D378" s="20" t="s">
        <v>116</v>
      </c>
      <c r="E378" s="37"/>
      <c r="F378" s="34">
        <v>44501.2</v>
      </c>
      <c r="G378" s="34">
        <v>18676.1</v>
      </c>
      <c r="H378" s="34">
        <v>20312.6</v>
      </c>
      <c r="I378" s="15">
        <f t="shared" si="49"/>
        <v>1636.5</v>
      </c>
      <c r="J378" s="15">
        <f>H378/G378*100</f>
        <v>108.76253607551898</v>
      </c>
      <c r="K378" s="15">
        <f>H378/F378*100</f>
        <v>45.6450612567751</v>
      </c>
      <c r="L378" s="3"/>
      <c r="M378" s="15">
        <f t="shared" si="50"/>
        <v>20312.6</v>
      </c>
      <c r="N378" s="64"/>
    </row>
    <row r="379" spans="1:14" s="26" customFormat="1" ht="31.5">
      <c r="A379" s="104"/>
      <c r="B379" s="99"/>
      <c r="C379" s="16" t="s">
        <v>16</v>
      </c>
      <c r="D379" s="21" t="s">
        <v>17</v>
      </c>
      <c r="E379" s="37"/>
      <c r="F379" s="34"/>
      <c r="G379" s="34"/>
      <c r="H379" s="34">
        <v>2</v>
      </c>
      <c r="I379" s="15">
        <f t="shared" si="49"/>
        <v>2</v>
      </c>
      <c r="J379" s="15"/>
      <c r="K379" s="15"/>
      <c r="L379" s="3"/>
      <c r="M379" s="15">
        <f t="shared" si="50"/>
        <v>2</v>
      </c>
      <c r="N379" s="64"/>
    </row>
    <row r="380" spans="1:14" s="26" customFormat="1" ht="15.75" customHeight="1">
      <c r="A380" s="111"/>
      <c r="B380" s="111"/>
      <c r="C380" s="16" t="s">
        <v>101</v>
      </c>
      <c r="D380" s="18" t="s">
        <v>102</v>
      </c>
      <c r="E380" s="34"/>
      <c r="F380" s="34">
        <v>389.3</v>
      </c>
      <c r="G380" s="34"/>
      <c r="H380" s="34"/>
      <c r="I380" s="15">
        <f t="shared" si="49"/>
        <v>0</v>
      </c>
      <c r="J380" s="15"/>
      <c r="K380" s="15">
        <f>H380/F380*100</f>
        <v>0</v>
      </c>
      <c r="L380" s="3"/>
      <c r="M380" s="15">
        <f t="shared" si="50"/>
        <v>0</v>
      </c>
      <c r="N380" s="64"/>
    </row>
    <row r="381" spans="1:14" s="26" customFormat="1" ht="15.75" customHeight="1">
      <c r="A381" s="111"/>
      <c r="B381" s="111"/>
      <c r="C381" s="16" t="s">
        <v>27</v>
      </c>
      <c r="D381" s="18" t="s">
        <v>28</v>
      </c>
      <c r="E381" s="34"/>
      <c r="F381" s="34"/>
      <c r="G381" s="34"/>
      <c r="H381" s="34">
        <v>22.3</v>
      </c>
      <c r="I381" s="15">
        <f t="shared" si="49"/>
        <v>22.3</v>
      </c>
      <c r="J381" s="15"/>
      <c r="K381" s="15"/>
      <c r="L381" s="3"/>
      <c r="M381" s="15">
        <f t="shared" si="50"/>
        <v>22.3</v>
      </c>
      <c r="N381" s="64"/>
    </row>
    <row r="382" spans="1:14" s="26" customFormat="1" ht="15.75" customHeight="1">
      <c r="A382" s="111"/>
      <c r="B382" s="111"/>
      <c r="C382" s="16" t="s">
        <v>217</v>
      </c>
      <c r="D382" s="18" t="s">
        <v>46</v>
      </c>
      <c r="E382" s="34"/>
      <c r="F382" s="34"/>
      <c r="G382" s="34"/>
      <c r="H382" s="34">
        <v>-6048.3</v>
      </c>
      <c r="I382" s="15">
        <f t="shared" si="49"/>
        <v>-6048.3</v>
      </c>
      <c r="J382" s="15"/>
      <c r="K382" s="15"/>
      <c r="L382" s="3"/>
      <c r="M382" s="15">
        <f t="shared" si="50"/>
        <v>-6048.3</v>
      </c>
      <c r="N382" s="64"/>
    </row>
    <row r="383" spans="1:14" s="26" customFormat="1" ht="15.75">
      <c r="A383" s="111"/>
      <c r="B383" s="111"/>
      <c r="C383" s="16" t="s">
        <v>49</v>
      </c>
      <c r="D383" s="18" t="s">
        <v>86</v>
      </c>
      <c r="E383" s="11">
        <v>266037.8</v>
      </c>
      <c r="F383" s="11"/>
      <c r="G383" s="11"/>
      <c r="H383" s="11"/>
      <c r="I383" s="15">
        <f t="shared" si="49"/>
        <v>0</v>
      </c>
      <c r="J383" s="15"/>
      <c r="K383" s="15"/>
      <c r="L383" s="3"/>
      <c r="M383" s="15">
        <f t="shared" si="50"/>
        <v>-266037.8</v>
      </c>
      <c r="N383" s="64">
        <f aca="true" t="shared" si="56" ref="N383:N392">H383/E383*100</f>
        <v>0</v>
      </c>
    </row>
    <row r="384" spans="1:14" s="26" customFormat="1" ht="15.75">
      <c r="A384" s="111"/>
      <c r="B384" s="111"/>
      <c r="C384" s="16" t="s">
        <v>50</v>
      </c>
      <c r="D384" s="18" t="s">
        <v>51</v>
      </c>
      <c r="E384" s="11">
        <v>23814.5</v>
      </c>
      <c r="F384" s="34">
        <v>539038.4</v>
      </c>
      <c r="G384" s="34">
        <v>62399</v>
      </c>
      <c r="H384" s="34">
        <v>63397.4</v>
      </c>
      <c r="I384" s="15">
        <f t="shared" si="49"/>
        <v>998.4000000000015</v>
      </c>
      <c r="J384" s="15">
        <f>H384/G384*100</f>
        <v>101.60002564143656</v>
      </c>
      <c r="K384" s="15">
        <f>H384/F384*100</f>
        <v>11.761202912445569</v>
      </c>
      <c r="L384" s="3"/>
      <c r="M384" s="15">
        <f t="shared" si="50"/>
        <v>39582.9</v>
      </c>
      <c r="N384" s="64">
        <f t="shared" si="56"/>
        <v>266.2134413907494</v>
      </c>
    </row>
    <row r="385" spans="1:14" s="26" customFormat="1" ht="15.75" customHeight="1">
      <c r="A385" s="111"/>
      <c r="B385" s="111"/>
      <c r="C385" s="16" t="s">
        <v>52</v>
      </c>
      <c r="D385" s="20" t="s">
        <v>53</v>
      </c>
      <c r="E385" s="34">
        <v>6426.4</v>
      </c>
      <c r="F385" s="34"/>
      <c r="G385" s="34"/>
      <c r="H385" s="34"/>
      <c r="I385" s="15">
        <f t="shared" si="49"/>
        <v>0</v>
      </c>
      <c r="J385" s="15"/>
      <c r="K385" s="15"/>
      <c r="L385" s="3"/>
      <c r="M385" s="15">
        <f t="shared" si="50"/>
        <v>-6426.4</v>
      </c>
      <c r="N385" s="64">
        <f t="shared" si="56"/>
        <v>0</v>
      </c>
    </row>
    <row r="386" spans="1:14" s="26" customFormat="1" ht="31.5">
      <c r="A386" s="111"/>
      <c r="B386" s="111"/>
      <c r="C386" s="16"/>
      <c r="D386" s="24" t="s">
        <v>211</v>
      </c>
      <c r="E386" s="37">
        <f>E387-E382</f>
        <v>296278.7</v>
      </c>
      <c r="F386" s="37">
        <f>F387-F382</f>
        <v>583928.9</v>
      </c>
      <c r="G386" s="37">
        <f>G387-G382</f>
        <v>81075.1</v>
      </c>
      <c r="H386" s="37">
        <f>H387-H382</f>
        <v>83734.3</v>
      </c>
      <c r="I386" s="59">
        <f t="shared" si="49"/>
        <v>2659.199999999997</v>
      </c>
      <c r="J386" s="59">
        <f>H386/G386*100</f>
        <v>103.27992194890909</v>
      </c>
      <c r="K386" s="59">
        <f>H386/F386*100</f>
        <v>14.339810891360234</v>
      </c>
      <c r="M386" s="59">
        <f t="shared" si="50"/>
        <v>-212544.40000000002</v>
      </c>
      <c r="N386" s="66">
        <f t="shared" si="56"/>
        <v>28.262004659801732</v>
      </c>
    </row>
    <row r="387" spans="1:14" s="26" customFormat="1" ht="31.5">
      <c r="A387" s="112"/>
      <c r="B387" s="112"/>
      <c r="C387" s="8"/>
      <c r="D387" s="24" t="s">
        <v>212</v>
      </c>
      <c r="E387" s="37">
        <f>SUM(E378:E385)</f>
        <v>296278.7</v>
      </c>
      <c r="F387" s="57">
        <f>SUM(F378:F385)</f>
        <v>583928.9</v>
      </c>
      <c r="G387" s="57">
        <f>SUM(G378:G385)</f>
        <v>81075.1</v>
      </c>
      <c r="H387" s="37">
        <f>SUM(H378:H385)</f>
        <v>77686</v>
      </c>
      <c r="I387" s="59">
        <f t="shared" si="49"/>
        <v>-3389.100000000006</v>
      </c>
      <c r="J387" s="59">
        <f>H387/G387*100</f>
        <v>95.81980164070102</v>
      </c>
      <c r="K387" s="59">
        <f>H387/F387*100</f>
        <v>13.304016978779437</v>
      </c>
      <c r="M387" s="59">
        <f t="shared" si="50"/>
        <v>-218592.7</v>
      </c>
      <c r="N387" s="66">
        <f t="shared" si="56"/>
        <v>26.22058217482391</v>
      </c>
    </row>
    <row r="388" spans="1:14" ht="63">
      <c r="A388" s="103" t="s">
        <v>164</v>
      </c>
      <c r="B388" s="98" t="s">
        <v>165</v>
      </c>
      <c r="C388" s="19" t="s">
        <v>60</v>
      </c>
      <c r="D388" s="33" t="s">
        <v>61</v>
      </c>
      <c r="E388" s="11">
        <v>175582</v>
      </c>
      <c r="F388" s="11">
        <v>610333.4</v>
      </c>
      <c r="G388" s="11">
        <v>150907.3</v>
      </c>
      <c r="H388" s="11">
        <v>139155.7</v>
      </c>
      <c r="I388" s="15">
        <f t="shared" si="49"/>
        <v>-11751.599999999977</v>
      </c>
      <c r="J388" s="15">
        <f>H388/G388*100</f>
        <v>92.21270276520754</v>
      </c>
      <c r="K388" s="15">
        <f>H388/F388*100</f>
        <v>22.79994835609521</v>
      </c>
      <c r="M388" s="15">
        <f t="shared" si="50"/>
        <v>-36426.29999999999</v>
      </c>
      <c r="N388" s="64">
        <f t="shared" si="56"/>
        <v>79.25396680753153</v>
      </c>
    </row>
    <row r="389" spans="1:14" ht="31.5">
      <c r="A389" s="104"/>
      <c r="B389" s="99"/>
      <c r="C389" s="16" t="s">
        <v>168</v>
      </c>
      <c r="D389" s="18" t="s">
        <v>169</v>
      </c>
      <c r="E389" s="11">
        <v>2495.9</v>
      </c>
      <c r="F389" s="11">
        <v>35694.5</v>
      </c>
      <c r="G389" s="11">
        <v>8500</v>
      </c>
      <c r="H389" s="11">
        <v>9120.3</v>
      </c>
      <c r="I389" s="15">
        <f t="shared" si="49"/>
        <v>620.2999999999993</v>
      </c>
      <c r="J389" s="15">
        <f>H389/G389*100</f>
        <v>107.29764705882351</v>
      </c>
      <c r="K389" s="15">
        <f>H389/F389*100</f>
        <v>25.550995251369258</v>
      </c>
      <c r="M389" s="15">
        <f t="shared" si="50"/>
        <v>6624.4</v>
      </c>
      <c r="N389" s="64">
        <f t="shared" si="56"/>
        <v>365.4112744901638</v>
      </c>
    </row>
    <row r="390" spans="1:14" ht="31.5" customHeight="1">
      <c r="A390" s="104"/>
      <c r="B390" s="99"/>
      <c r="C390" s="16" t="s">
        <v>16</v>
      </c>
      <c r="D390" s="21" t="s">
        <v>17</v>
      </c>
      <c r="E390" s="61">
        <v>145.7</v>
      </c>
      <c r="F390" s="11"/>
      <c r="G390" s="11"/>
      <c r="H390" s="11">
        <v>139.8</v>
      </c>
      <c r="I390" s="15">
        <f aca="true" t="shared" si="57" ref="I390:I411">H390-G390</f>
        <v>139.8</v>
      </c>
      <c r="J390" s="15"/>
      <c r="K390" s="15"/>
      <c r="M390" s="15">
        <f aca="true" t="shared" si="58" ref="M390:M411">H390-E390</f>
        <v>-5.899999999999977</v>
      </c>
      <c r="N390" s="64">
        <f t="shared" si="56"/>
        <v>95.9505833905285</v>
      </c>
    </row>
    <row r="391" spans="1:14" ht="47.25">
      <c r="A391" s="104"/>
      <c r="B391" s="99"/>
      <c r="C391" s="19" t="s">
        <v>62</v>
      </c>
      <c r="D391" s="20" t="s">
        <v>63</v>
      </c>
      <c r="E391" s="11">
        <v>134153.7</v>
      </c>
      <c r="F391" s="11">
        <f>187221.4+1709.2</f>
        <v>188930.6</v>
      </c>
      <c r="G391" s="11">
        <v>69202.7</v>
      </c>
      <c r="H391" s="11">
        <v>127077.8</v>
      </c>
      <c r="I391" s="15">
        <f t="shared" si="57"/>
        <v>57875.100000000006</v>
      </c>
      <c r="J391" s="15">
        <f>H391/G391*100</f>
        <v>183.63127450229544</v>
      </c>
      <c r="K391" s="15">
        <f>H391/F391*100</f>
        <v>67.26162940254252</v>
      </c>
      <c r="M391" s="15">
        <f t="shared" si="58"/>
        <v>-7075.900000000009</v>
      </c>
      <c r="N391" s="64">
        <f t="shared" si="56"/>
        <v>94.7255275106091</v>
      </c>
    </row>
    <row r="392" spans="1:14" ht="15.75">
      <c r="A392" s="104"/>
      <c r="B392" s="99"/>
      <c r="C392" s="16" t="s">
        <v>27</v>
      </c>
      <c r="D392" s="18" t="s">
        <v>28</v>
      </c>
      <c r="E392" s="11">
        <v>-410.7</v>
      </c>
      <c r="F392" s="11"/>
      <c r="G392" s="11"/>
      <c r="H392" s="11">
        <v>-697.1</v>
      </c>
      <c r="I392" s="15">
        <f t="shared" si="57"/>
        <v>-697.1</v>
      </c>
      <c r="J392" s="15"/>
      <c r="K392" s="15"/>
      <c r="M392" s="15">
        <f t="shared" si="58"/>
        <v>-286.40000000000003</v>
      </c>
      <c r="N392" s="64">
        <f t="shared" si="56"/>
        <v>169.7345994643292</v>
      </c>
    </row>
    <row r="393" spans="1:14" ht="15.75">
      <c r="A393" s="104"/>
      <c r="B393" s="99"/>
      <c r="C393" s="16" t="s">
        <v>50</v>
      </c>
      <c r="D393" s="18" t="s">
        <v>51</v>
      </c>
      <c r="E393" s="11"/>
      <c r="F393" s="11">
        <v>27.8</v>
      </c>
      <c r="G393" s="11"/>
      <c r="H393" s="11"/>
      <c r="I393" s="15">
        <f t="shared" si="57"/>
        <v>0</v>
      </c>
      <c r="J393" s="15"/>
      <c r="K393" s="15">
        <f>H393/F393*100</f>
        <v>0</v>
      </c>
      <c r="M393" s="15">
        <f t="shared" si="58"/>
        <v>0</v>
      </c>
      <c r="N393" s="64"/>
    </row>
    <row r="394" spans="1:14" s="26" customFormat="1" ht="15.75">
      <c r="A394" s="104"/>
      <c r="B394" s="99"/>
      <c r="C394" s="23"/>
      <c r="D394" s="24" t="s">
        <v>31</v>
      </c>
      <c r="E394" s="37">
        <f>SUM(E388:E393)</f>
        <v>311966.60000000003</v>
      </c>
      <c r="F394" s="37">
        <f>SUM(F388:F393)</f>
        <v>834986.3</v>
      </c>
      <c r="G394" s="37">
        <f>SUM(G388:G393)</f>
        <v>228610</v>
      </c>
      <c r="H394" s="37">
        <f>SUM(H388:H393)</f>
        <v>274796.5</v>
      </c>
      <c r="I394" s="59">
        <f t="shared" si="57"/>
        <v>46186.5</v>
      </c>
      <c r="J394" s="59">
        <f>H394/G394*100</f>
        <v>120.20318446262192</v>
      </c>
      <c r="K394" s="59">
        <f>H394/F394*100</f>
        <v>32.9103004444504</v>
      </c>
      <c r="M394" s="59">
        <f t="shared" si="58"/>
        <v>-37170.100000000035</v>
      </c>
      <c r="N394" s="66">
        <f>H394/E394*100</f>
        <v>88.08523091895093</v>
      </c>
    </row>
    <row r="395" spans="1:14" ht="15.75">
      <c r="A395" s="104"/>
      <c r="B395" s="99"/>
      <c r="C395" s="16" t="s">
        <v>170</v>
      </c>
      <c r="D395" s="18" t="s">
        <v>171</v>
      </c>
      <c r="E395" s="11">
        <v>22325.7</v>
      </c>
      <c r="F395" s="11">
        <v>231414</v>
      </c>
      <c r="G395" s="11">
        <v>27304.1</v>
      </c>
      <c r="H395" s="11">
        <v>29502.7</v>
      </c>
      <c r="I395" s="15">
        <f t="shared" si="57"/>
        <v>2198.600000000002</v>
      </c>
      <c r="J395" s="15">
        <f>H395/G395*100</f>
        <v>108.05227053812432</v>
      </c>
      <c r="K395" s="15">
        <f>H395/F395*100</f>
        <v>12.748882954358857</v>
      </c>
      <c r="M395" s="15">
        <f t="shared" si="58"/>
        <v>7177</v>
      </c>
      <c r="N395" s="64">
        <f>H395/E395*100</f>
        <v>132.1468083867471</v>
      </c>
    </row>
    <row r="396" spans="1:14" ht="15.75">
      <c r="A396" s="104"/>
      <c r="B396" s="99"/>
      <c r="C396" s="16" t="s">
        <v>172</v>
      </c>
      <c r="D396" s="18" t="s">
        <v>173</v>
      </c>
      <c r="E396" s="11">
        <v>1302451.3</v>
      </c>
      <c r="F396" s="11">
        <v>3295898.2</v>
      </c>
      <c r="G396" s="11">
        <v>1448768.1</v>
      </c>
      <c r="H396" s="11">
        <v>1374759.5</v>
      </c>
      <c r="I396" s="15">
        <f t="shared" si="57"/>
        <v>-74008.6000000001</v>
      </c>
      <c r="J396" s="15">
        <f>H396/G396*100</f>
        <v>94.89161861032142</v>
      </c>
      <c r="K396" s="15">
        <f>H396/F396*100</f>
        <v>41.71122457605031</v>
      </c>
      <c r="M396" s="15">
        <f t="shared" si="58"/>
        <v>72308.19999999995</v>
      </c>
      <c r="N396" s="64">
        <f>H396/E396*100</f>
        <v>105.55170085822019</v>
      </c>
    </row>
    <row r="397" spans="1:14" ht="15.75">
      <c r="A397" s="104"/>
      <c r="B397" s="99"/>
      <c r="C397" s="16" t="s">
        <v>166</v>
      </c>
      <c r="D397" s="27" t="s">
        <v>167</v>
      </c>
      <c r="E397" s="34">
        <v>-9323</v>
      </c>
      <c r="F397" s="11"/>
      <c r="G397" s="11"/>
      <c r="H397" s="11">
        <v>23460.3</v>
      </c>
      <c r="I397" s="15">
        <f t="shared" si="57"/>
        <v>23460.3</v>
      </c>
      <c r="J397" s="15"/>
      <c r="K397" s="15"/>
      <c r="M397" s="15">
        <f t="shared" si="58"/>
        <v>32783.3</v>
      </c>
      <c r="N397" s="64">
        <f>H397/E397*100</f>
        <v>-251.6389574171404</v>
      </c>
    </row>
    <row r="398" spans="1:14" ht="63">
      <c r="A398" s="104"/>
      <c r="B398" s="99"/>
      <c r="C398" s="19" t="s">
        <v>60</v>
      </c>
      <c r="D398" s="33" t="s">
        <v>61</v>
      </c>
      <c r="E398" s="34"/>
      <c r="F398" s="11"/>
      <c r="G398" s="11"/>
      <c r="H398" s="11">
        <v>-24.9</v>
      </c>
      <c r="I398" s="15">
        <f t="shared" si="57"/>
        <v>-24.9</v>
      </c>
      <c r="J398" s="15"/>
      <c r="K398" s="15"/>
      <c r="M398" s="15">
        <f t="shared" si="58"/>
        <v>-24.9</v>
      </c>
      <c r="N398" s="64"/>
    </row>
    <row r="399" spans="1:14" ht="15.75">
      <c r="A399" s="104"/>
      <c r="B399" s="99"/>
      <c r="C399" s="16" t="s">
        <v>22</v>
      </c>
      <c r="D399" s="18" t="s">
        <v>23</v>
      </c>
      <c r="E399" s="11">
        <f>E400</f>
        <v>183.4</v>
      </c>
      <c r="F399" s="11">
        <f>F400</f>
        <v>548.2</v>
      </c>
      <c r="G399" s="11">
        <f>G400</f>
        <v>168.3</v>
      </c>
      <c r="H399" s="11">
        <f>H400</f>
        <v>228.5</v>
      </c>
      <c r="I399" s="15">
        <f t="shared" si="57"/>
        <v>60.19999999999999</v>
      </c>
      <c r="J399" s="15">
        <f aca="true" t="shared" si="59" ref="J399:J407">H399/G399*100</f>
        <v>135.76945929887106</v>
      </c>
      <c r="K399" s="15">
        <f aca="true" t="shared" si="60" ref="K399:K411">H399/F399*100</f>
        <v>41.681867931411894</v>
      </c>
      <c r="M399" s="15">
        <f t="shared" si="58"/>
        <v>45.099999999999994</v>
      </c>
      <c r="N399" s="64">
        <f aca="true" t="shared" si="61" ref="N399:N407">H399/E399*100</f>
        <v>124.59105779716467</v>
      </c>
    </row>
    <row r="400" spans="1:14" ht="31.5" customHeight="1" hidden="1">
      <c r="A400" s="104"/>
      <c r="B400" s="99"/>
      <c r="C400" s="19" t="s">
        <v>174</v>
      </c>
      <c r="D400" s="20" t="s">
        <v>175</v>
      </c>
      <c r="E400" s="11">
        <v>183.4</v>
      </c>
      <c r="F400" s="11">
        <f>115+433.2</f>
        <v>548.2</v>
      </c>
      <c r="G400" s="11">
        <v>168.3</v>
      </c>
      <c r="H400" s="11">
        <v>228.5</v>
      </c>
      <c r="I400" s="15">
        <f t="shared" si="57"/>
        <v>60.19999999999999</v>
      </c>
      <c r="J400" s="15">
        <f t="shared" si="59"/>
        <v>135.76945929887106</v>
      </c>
      <c r="K400" s="15">
        <f t="shared" si="60"/>
        <v>41.681867931411894</v>
      </c>
      <c r="M400" s="15">
        <f t="shared" si="58"/>
        <v>45.099999999999994</v>
      </c>
      <c r="N400" s="64">
        <f t="shared" si="61"/>
        <v>124.59105779716467</v>
      </c>
    </row>
    <row r="401" spans="1:14" s="26" customFormat="1" ht="15.75">
      <c r="A401" s="104"/>
      <c r="B401" s="99"/>
      <c r="C401" s="23"/>
      <c r="D401" s="24" t="s">
        <v>34</v>
      </c>
      <c r="E401" s="37">
        <f>SUM(E395:E399)</f>
        <v>1315637.4</v>
      </c>
      <c r="F401" s="37">
        <f>SUM(F395:F399)</f>
        <v>3527860.4000000004</v>
      </c>
      <c r="G401" s="37">
        <f>SUM(G395:G399)</f>
        <v>1476240.5000000002</v>
      </c>
      <c r="H401" s="37">
        <f>SUM(H395:H399)</f>
        <v>1427926.1</v>
      </c>
      <c r="I401" s="59">
        <f t="shared" si="57"/>
        <v>-48314.40000000014</v>
      </c>
      <c r="J401" s="59">
        <f t="shared" si="59"/>
        <v>96.72719993795049</v>
      </c>
      <c r="K401" s="59">
        <f t="shared" si="60"/>
        <v>40.47569739437535</v>
      </c>
      <c r="M401" s="59">
        <f t="shared" si="58"/>
        <v>112288.70000000019</v>
      </c>
      <c r="N401" s="66">
        <f t="shared" si="61"/>
        <v>108.53492763279611</v>
      </c>
    </row>
    <row r="402" spans="1:14" s="26" customFormat="1" ht="15.75">
      <c r="A402" s="105"/>
      <c r="B402" s="100"/>
      <c r="C402" s="23"/>
      <c r="D402" s="24" t="s">
        <v>35</v>
      </c>
      <c r="E402" s="37">
        <f>E394+E401</f>
        <v>1627604</v>
      </c>
      <c r="F402" s="37">
        <f>F394+F401</f>
        <v>4362846.7</v>
      </c>
      <c r="G402" s="37">
        <f>G394+G401</f>
        <v>1704850.5000000002</v>
      </c>
      <c r="H402" s="37">
        <f>H394+H401</f>
        <v>1702722.6</v>
      </c>
      <c r="I402" s="59">
        <f t="shared" si="57"/>
        <v>-2127.9000000001397</v>
      </c>
      <c r="J402" s="59">
        <f t="shared" si="59"/>
        <v>99.87518553679632</v>
      </c>
      <c r="K402" s="59">
        <f t="shared" si="60"/>
        <v>39.02778889755627</v>
      </c>
      <c r="M402" s="59">
        <f t="shared" si="58"/>
        <v>75118.6000000001</v>
      </c>
      <c r="N402" s="66">
        <f t="shared" si="61"/>
        <v>104.61528725660543</v>
      </c>
    </row>
    <row r="403" spans="1:14" s="26" customFormat="1" ht="15.75" hidden="1">
      <c r="A403" s="98"/>
      <c r="B403" s="98" t="s">
        <v>213</v>
      </c>
      <c r="C403" s="16" t="s">
        <v>166</v>
      </c>
      <c r="D403" s="27" t="s">
        <v>167</v>
      </c>
      <c r="E403" s="34"/>
      <c r="F403" s="37"/>
      <c r="G403" s="37"/>
      <c r="H403" s="34"/>
      <c r="I403" s="15">
        <f t="shared" si="57"/>
        <v>0</v>
      </c>
      <c r="J403" s="15" t="e">
        <f t="shared" si="59"/>
        <v>#DIV/0!</v>
      </c>
      <c r="K403" s="15" t="e">
        <f t="shared" si="60"/>
        <v>#DIV/0!</v>
      </c>
      <c r="L403" s="3"/>
      <c r="M403" s="15">
        <f t="shared" si="58"/>
        <v>0</v>
      </c>
      <c r="N403" s="64" t="e">
        <f t="shared" si="61"/>
        <v>#DIV/0!</v>
      </c>
    </row>
    <row r="404" spans="1:14" s="26" customFormat="1" ht="80.25" customHeight="1" hidden="1">
      <c r="A404" s="99"/>
      <c r="B404" s="99"/>
      <c r="C404" s="29" t="s">
        <v>54</v>
      </c>
      <c r="D404" s="30" t="s">
        <v>228</v>
      </c>
      <c r="E404" s="11"/>
      <c r="F404" s="11"/>
      <c r="G404" s="11"/>
      <c r="H404" s="11"/>
      <c r="I404" s="15">
        <f t="shared" si="57"/>
        <v>0</v>
      </c>
      <c r="J404" s="15" t="e">
        <f t="shared" si="59"/>
        <v>#DIV/0!</v>
      </c>
      <c r="K404" s="15" t="e">
        <f t="shared" si="60"/>
        <v>#DIV/0!</v>
      </c>
      <c r="L404" s="3"/>
      <c r="M404" s="15">
        <f t="shared" si="58"/>
        <v>0</v>
      </c>
      <c r="N404" s="64" t="e">
        <f t="shared" si="61"/>
        <v>#DIV/0!</v>
      </c>
    </row>
    <row r="405" spans="1:14" s="26" customFormat="1" ht="78.75" hidden="1">
      <c r="A405" s="99"/>
      <c r="B405" s="99"/>
      <c r="C405" s="31" t="s">
        <v>56</v>
      </c>
      <c r="D405" s="30" t="s">
        <v>57</v>
      </c>
      <c r="E405" s="11"/>
      <c r="F405" s="11"/>
      <c r="G405" s="11"/>
      <c r="H405" s="11"/>
      <c r="I405" s="15">
        <f t="shared" si="57"/>
        <v>0</v>
      </c>
      <c r="J405" s="15" t="e">
        <f t="shared" si="59"/>
        <v>#DIV/0!</v>
      </c>
      <c r="K405" s="15" t="e">
        <f t="shared" si="60"/>
        <v>#DIV/0!</v>
      </c>
      <c r="L405" s="3"/>
      <c r="M405" s="15">
        <f t="shared" si="58"/>
        <v>0</v>
      </c>
      <c r="N405" s="64" t="e">
        <f t="shared" si="61"/>
        <v>#DIV/0!</v>
      </c>
    </row>
    <row r="406" spans="1:14" ht="15.75" hidden="1">
      <c r="A406" s="111"/>
      <c r="B406" s="111"/>
      <c r="C406" s="16" t="s">
        <v>22</v>
      </c>
      <c r="D406" s="18" t="s">
        <v>23</v>
      </c>
      <c r="E406" s="11">
        <f>SUM(E407:E407)</f>
        <v>0</v>
      </c>
      <c r="F406" s="11">
        <f>SUM(F407:F407)</f>
        <v>0</v>
      </c>
      <c r="G406" s="11">
        <f>SUM(G407:G407)</f>
        <v>0</v>
      </c>
      <c r="H406" s="11">
        <f>SUM(H407:H407)</f>
        <v>0</v>
      </c>
      <c r="I406" s="15">
        <f t="shared" si="57"/>
        <v>0</v>
      </c>
      <c r="J406" s="15" t="e">
        <f t="shared" si="59"/>
        <v>#DIV/0!</v>
      </c>
      <c r="K406" s="15" t="e">
        <f t="shared" si="60"/>
        <v>#DIV/0!</v>
      </c>
      <c r="M406" s="15">
        <f t="shared" si="58"/>
        <v>0</v>
      </c>
      <c r="N406" s="64" t="e">
        <f t="shared" si="61"/>
        <v>#DIV/0!</v>
      </c>
    </row>
    <row r="407" spans="1:14" ht="63" hidden="1">
      <c r="A407" s="111"/>
      <c r="B407" s="111"/>
      <c r="C407" s="16" t="s">
        <v>176</v>
      </c>
      <c r="D407" s="68" t="s">
        <v>177</v>
      </c>
      <c r="E407" s="11"/>
      <c r="F407" s="11"/>
      <c r="G407" s="11"/>
      <c r="H407" s="11"/>
      <c r="I407" s="15">
        <f t="shared" si="57"/>
        <v>0</v>
      </c>
      <c r="J407" s="15" t="e">
        <f t="shared" si="59"/>
        <v>#DIV/0!</v>
      </c>
      <c r="K407" s="15" t="e">
        <f t="shared" si="60"/>
        <v>#DIV/0!</v>
      </c>
      <c r="M407" s="15">
        <f t="shared" si="58"/>
        <v>0</v>
      </c>
      <c r="N407" s="64" t="e">
        <f t="shared" si="61"/>
        <v>#DIV/0!</v>
      </c>
    </row>
    <row r="408" spans="1:14" ht="15.75" customHeight="1">
      <c r="A408" s="111"/>
      <c r="B408" s="111"/>
      <c r="C408" s="16" t="s">
        <v>49</v>
      </c>
      <c r="D408" s="18" t="s">
        <v>86</v>
      </c>
      <c r="E408" s="11"/>
      <c r="F408" s="11">
        <f>82641.6-26154.3</f>
        <v>56487.3</v>
      </c>
      <c r="G408" s="11"/>
      <c r="H408" s="11"/>
      <c r="I408" s="15">
        <f t="shared" si="57"/>
        <v>0</v>
      </c>
      <c r="J408" s="15"/>
      <c r="K408" s="15">
        <f t="shared" si="60"/>
        <v>0</v>
      </c>
      <c r="M408" s="15">
        <f t="shared" si="58"/>
        <v>0</v>
      </c>
      <c r="N408" s="64"/>
    </row>
    <row r="409" spans="1:14" ht="15.75" customHeight="1" hidden="1">
      <c r="A409" s="111"/>
      <c r="B409" s="111"/>
      <c r="C409" s="16" t="s">
        <v>50</v>
      </c>
      <c r="D409" s="18" t="s">
        <v>51</v>
      </c>
      <c r="E409" s="11"/>
      <c r="F409" s="11"/>
      <c r="G409" s="11"/>
      <c r="H409" s="11"/>
      <c r="I409" s="15">
        <f t="shared" si="57"/>
        <v>0</v>
      </c>
      <c r="J409" s="15"/>
      <c r="K409" s="15" t="e">
        <f t="shared" si="60"/>
        <v>#DIV/0!</v>
      </c>
      <c r="M409" s="15">
        <f t="shared" si="58"/>
        <v>0</v>
      </c>
      <c r="N409" s="64"/>
    </row>
    <row r="410" spans="1:14" ht="15.75" customHeight="1" hidden="1">
      <c r="A410" s="111"/>
      <c r="B410" s="111"/>
      <c r="C410" s="16" t="s">
        <v>52</v>
      </c>
      <c r="D410" s="20" t="s">
        <v>53</v>
      </c>
      <c r="E410" s="11"/>
      <c r="F410" s="11"/>
      <c r="G410" s="11"/>
      <c r="H410" s="11"/>
      <c r="I410" s="15">
        <f t="shared" si="57"/>
        <v>0</v>
      </c>
      <c r="J410" s="15"/>
      <c r="K410" s="15" t="e">
        <f t="shared" si="60"/>
        <v>#DIV/0!</v>
      </c>
      <c r="M410" s="15">
        <f t="shared" si="58"/>
        <v>0</v>
      </c>
      <c r="N410" s="64"/>
    </row>
    <row r="411" spans="1:14" s="26" customFormat="1" ht="15.75">
      <c r="A411" s="112"/>
      <c r="B411" s="112"/>
      <c r="C411" s="23"/>
      <c r="D411" s="24" t="s">
        <v>179</v>
      </c>
      <c r="E411" s="37">
        <f>SUM(E403:E406,E408:E410)</f>
        <v>0</v>
      </c>
      <c r="F411" s="37">
        <f>SUM(F403:F406,F408:F410)</f>
        <v>56487.3</v>
      </c>
      <c r="G411" s="37">
        <f>SUM(G403:G406,G408:G410)</f>
        <v>0</v>
      </c>
      <c r="H411" s="37">
        <f>SUM(H403:H406,H408:H410)</f>
        <v>0</v>
      </c>
      <c r="I411" s="59">
        <f t="shared" si="57"/>
        <v>0</v>
      </c>
      <c r="J411" s="59"/>
      <c r="K411" s="59">
        <f t="shared" si="60"/>
        <v>0</v>
      </c>
      <c r="M411" s="59">
        <f t="shared" si="58"/>
        <v>0</v>
      </c>
      <c r="N411" s="66"/>
    </row>
    <row r="412" spans="1:14" s="26" customFormat="1" ht="33.75" customHeight="1">
      <c r="A412" s="121" t="s">
        <v>207</v>
      </c>
      <c r="B412" s="121"/>
      <c r="C412" s="121"/>
      <c r="D412" s="121"/>
      <c r="E412" s="75">
        <f>E430+E444</f>
        <v>6121574.7</v>
      </c>
      <c r="F412" s="75">
        <f>F430+F444</f>
        <v>16093387.500000002</v>
      </c>
      <c r="G412" s="75">
        <f>G430+G444</f>
        <v>6290126</v>
      </c>
      <c r="H412" s="75">
        <f>H430+H444</f>
        <v>6465886.700000001</v>
      </c>
      <c r="I412" s="76">
        <f>H412-G412</f>
        <v>175760.70000000112</v>
      </c>
      <c r="J412" s="76">
        <f>H412/G412*100</f>
        <v>102.79423178486411</v>
      </c>
      <c r="K412" s="76">
        <f>H412/F412*100</f>
        <v>40.1772883428054</v>
      </c>
      <c r="L412" s="84"/>
      <c r="M412" s="76">
        <f>H412-E412</f>
        <v>344312.00000000093</v>
      </c>
      <c r="N412" s="78">
        <f>H412/E412*100</f>
        <v>105.62456584904535</v>
      </c>
    </row>
    <row r="413" spans="1:14" s="26" customFormat="1" ht="15.75" hidden="1">
      <c r="A413" s="85"/>
      <c r="B413" s="85"/>
      <c r="C413" s="86"/>
      <c r="D413" s="74"/>
      <c r="E413" s="75"/>
      <c r="F413" s="75"/>
      <c r="G413" s="75"/>
      <c r="H413" s="75"/>
      <c r="I413" s="87"/>
      <c r="J413" s="87"/>
      <c r="K413" s="87"/>
      <c r="L413" s="88"/>
      <c r="M413" s="87"/>
      <c r="N413" s="89"/>
    </row>
    <row r="414" spans="1:14" s="26" customFormat="1" ht="33.75" customHeight="1">
      <c r="A414" s="121" t="s">
        <v>208</v>
      </c>
      <c r="B414" s="121"/>
      <c r="C414" s="121"/>
      <c r="D414" s="121"/>
      <c r="E414" s="75">
        <f>E430+E444+E483</f>
        <v>6075939.9</v>
      </c>
      <c r="F414" s="75">
        <f>F430+F444+F483</f>
        <v>16093387.500000002</v>
      </c>
      <c r="G414" s="75">
        <f>G430+G444+G483</f>
        <v>6290126</v>
      </c>
      <c r="H414" s="75">
        <f>H430+H444+H483</f>
        <v>6331174.400000001</v>
      </c>
      <c r="I414" s="76">
        <f>H414-G414</f>
        <v>41048.400000001304</v>
      </c>
      <c r="J414" s="76">
        <f>H414/G414*100</f>
        <v>100.65258470180089</v>
      </c>
      <c r="K414" s="76">
        <f>H414/F414*100</f>
        <v>39.34022218752889</v>
      </c>
      <c r="L414" s="84"/>
      <c r="M414" s="76">
        <f>H414-E414</f>
        <v>255234.50000000093</v>
      </c>
      <c r="N414" s="78">
        <f>H414/E414*100</f>
        <v>104.2007410244463</v>
      </c>
    </row>
    <row r="415" spans="1:14" s="26" customFormat="1" ht="15.75" hidden="1">
      <c r="A415" s="85"/>
      <c r="B415" s="85"/>
      <c r="C415" s="86"/>
      <c r="D415" s="90"/>
      <c r="E415" s="75"/>
      <c r="F415" s="75"/>
      <c r="G415" s="75"/>
      <c r="H415" s="75"/>
      <c r="I415" s="87"/>
      <c r="J415" s="87"/>
      <c r="K415" s="87"/>
      <c r="L415" s="88"/>
      <c r="M415" s="87"/>
      <c r="N415" s="89"/>
    </row>
    <row r="416" spans="1:14" s="26" customFormat="1" ht="27" customHeight="1">
      <c r="A416" s="125" t="s">
        <v>209</v>
      </c>
      <c r="B416" s="125"/>
      <c r="C416" s="125"/>
      <c r="D416" s="125"/>
      <c r="E416" s="75">
        <f>E418-E483</f>
        <v>8734768.499999998</v>
      </c>
      <c r="F416" s="75">
        <f>F418-F483</f>
        <v>19689624.800000004</v>
      </c>
      <c r="G416" s="75">
        <f>G418-G483</f>
        <v>7884663.333333333</v>
      </c>
      <c r="H416" s="75">
        <f>H418-H483</f>
        <v>7979929.7</v>
      </c>
      <c r="I416" s="76">
        <f>H416-G416</f>
        <v>95266.36666666716</v>
      </c>
      <c r="J416" s="76">
        <f>H416/G416*100</f>
        <v>101.2082490099979</v>
      </c>
      <c r="K416" s="76">
        <f>H416/F416*100</f>
        <v>40.528602149899775</v>
      </c>
      <c r="L416" s="84"/>
      <c r="M416" s="76">
        <f>H416-E416</f>
        <v>-754838.799999998</v>
      </c>
      <c r="N416" s="78">
        <f>H416/E416*100</f>
        <v>91.35822775383231</v>
      </c>
    </row>
    <row r="417" spans="1:14" s="26" customFormat="1" ht="15.75" hidden="1">
      <c r="A417" s="85"/>
      <c r="B417" s="85"/>
      <c r="C417" s="86"/>
      <c r="D417" s="90"/>
      <c r="E417" s="75"/>
      <c r="F417" s="75"/>
      <c r="G417" s="75"/>
      <c r="H417" s="75"/>
      <c r="I417" s="87"/>
      <c r="J417" s="87"/>
      <c r="K417" s="87"/>
      <c r="L417" s="88"/>
      <c r="M417" s="87"/>
      <c r="N417" s="89"/>
    </row>
    <row r="418" spans="1:14" s="26" customFormat="1" ht="27" customHeight="1">
      <c r="A418" s="125" t="s">
        <v>210</v>
      </c>
      <c r="B418" s="125"/>
      <c r="C418" s="125"/>
      <c r="D418" s="125"/>
      <c r="E418" s="75">
        <f>E27+E47+E60+E81+E97+E110+E115+E127+E140+E153+E166+E180+E193+E203+E216+E229+E244+E256+E267+E281+E295+E323+E340+E350+E361+E387+E402+E411+E302+E377+E371+E373+E343+E63</f>
        <v>8689133.699999997</v>
      </c>
      <c r="F418" s="75">
        <f>F27+F47+F60+F81+F97+F110+F115+F127+F140+F153+F166+F180+F193+F203+F216+F229+F244+F256+F267+F281+F295+F323+F340+F350+F361+F387+F402+F411+F302+F377+F371+F373+F343+F63</f>
        <v>19689624.800000004</v>
      </c>
      <c r="G418" s="75">
        <f>G27+G47+G60+G81+G97+G110+G115+G127+G140+G153+G166+G180+G193+G203+G216+G229+G244+G256+G267+G281+G295+G323+G340+G350+G361+G387+G402+G411+G302+G377+G371+G373+G343+G63</f>
        <v>7884663.333333333</v>
      </c>
      <c r="H418" s="75">
        <f>H27+H47+H60+H81+H97+H110+H115+H127+H140+H153+H166+H180+H193+H203+H216+H229+H244+H256+H267+H281+H295+H323+H340+H350+H361+H387+H402+H411+H302+H377+H371+H373+H343+H63</f>
        <v>7845217.4</v>
      </c>
      <c r="I418" s="76">
        <f>H418-G418</f>
        <v>-39445.93333333265</v>
      </c>
      <c r="J418" s="76">
        <f>H418/G418*100</f>
        <v>99.49971315621595</v>
      </c>
      <c r="K418" s="76">
        <f>H418/F418*100</f>
        <v>39.84442303847252</v>
      </c>
      <c r="L418" s="84"/>
      <c r="M418" s="76">
        <f>H418-E418</f>
        <v>-843916.299999997</v>
      </c>
      <c r="N418" s="78">
        <f>H418/E418*100</f>
        <v>90.28768195844428</v>
      </c>
    </row>
    <row r="419" spans="1:14" s="26" customFormat="1" ht="15.75">
      <c r="A419" s="49"/>
      <c r="B419" s="49"/>
      <c r="C419" s="71"/>
      <c r="D419" s="42"/>
      <c r="E419" s="72"/>
      <c r="F419" s="72"/>
      <c r="G419" s="72"/>
      <c r="H419" s="72"/>
      <c r="I419" s="73"/>
      <c r="J419" s="73"/>
      <c r="K419" s="73"/>
      <c r="L419" s="52"/>
      <c r="M419" s="73"/>
      <c r="N419" s="83"/>
    </row>
    <row r="420" spans="1:14" s="26" customFormat="1" ht="31.5" customHeight="1">
      <c r="A420" s="126" t="s">
        <v>180</v>
      </c>
      <c r="B420" s="126"/>
      <c r="C420" s="126"/>
      <c r="D420" s="126"/>
      <c r="E420" s="32">
        <f>E422</f>
        <v>12700</v>
      </c>
      <c r="F420" s="32">
        <f>F422</f>
        <v>24300.2</v>
      </c>
      <c r="G420" s="32">
        <f>G422</f>
        <v>0</v>
      </c>
      <c r="H420" s="32">
        <f>H422</f>
        <v>0</v>
      </c>
      <c r="I420" s="59">
        <f>H420-G420</f>
        <v>0</v>
      </c>
      <c r="J420" s="59"/>
      <c r="K420" s="59">
        <f>H420/F420*100</f>
        <v>0</v>
      </c>
      <c r="M420" s="59">
        <f>H420-E420</f>
        <v>-12700</v>
      </c>
      <c r="N420" s="66">
        <f>H420/E420*100</f>
        <v>0</v>
      </c>
    </row>
    <row r="421" spans="1:14" ht="31.5" customHeight="1">
      <c r="A421" s="103" t="s">
        <v>6</v>
      </c>
      <c r="B421" s="98" t="s">
        <v>7</v>
      </c>
      <c r="C421" s="19" t="s">
        <v>181</v>
      </c>
      <c r="D421" s="20" t="s">
        <v>182</v>
      </c>
      <c r="E421" s="14">
        <v>12700</v>
      </c>
      <c r="F421" s="14">
        <v>24300.2</v>
      </c>
      <c r="G421" s="14"/>
      <c r="H421" s="14"/>
      <c r="I421" s="15">
        <f>H421-G421</f>
        <v>0</v>
      </c>
      <c r="J421" s="15"/>
      <c r="K421" s="15">
        <f>H421/F421*100</f>
        <v>0</v>
      </c>
      <c r="M421" s="15">
        <f>H421-E421</f>
        <v>-12700</v>
      </c>
      <c r="N421" s="64">
        <f>H421/E421*100</f>
        <v>0</v>
      </c>
    </row>
    <row r="422" spans="1:14" s="26" customFormat="1" ht="15.75" customHeight="1">
      <c r="A422" s="112"/>
      <c r="B422" s="112"/>
      <c r="C422" s="28"/>
      <c r="D422" s="24" t="s">
        <v>179</v>
      </c>
      <c r="E422" s="32">
        <f>SUM(E421:E421)</f>
        <v>12700</v>
      </c>
      <c r="F422" s="32">
        <f>SUM(F421:F421)</f>
        <v>24300.2</v>
      </c>
      <c r="G422" s="32">
        <f>SUM(G421:G421)</f>
        <v>0</v>
      </c>
      <c r="H422" s="32">
        <f>SUM(H421:H421)</f>
        <v>0</v>
      </c>
      <c r="I422" s="59">
        <f>H422-G422</f>
        <v>0</v>
      </c>
      <c r="J422" s="59"/>
      <c r="K422" s="59">
        <f>H422/F422*100</f>
        <v>0</v>
      </c>
      <c r="M422" s="59">
        <f>H422-E422</f>
        <v>-12700</v>
      </c>
      <c r="N422" s="66">
        <f>H422/E422*100</f>
        <v>0</v>
      </c>
    </row>
    <row r="423" spans="1:11" ht="15.75" hidden="1">
      <c r="A423" s="40"/>
      <c r="B423" s="40"/>
      <c r="C423" s="41"/>
      <c r="D423" s="42"/>
      <c r="E423" s="43"/>
      <c r="F423" s="44"/>
      <c r="G423" s="44"/>
      <c r="H423" s="44"/>
      <c r="I423" s="45"/>
      <c r="J423" s="45"/>
      <c r="K423" s="45"/>
    </row>
    <row r="424" spans="1:11" ht="15.75" hidden="1">
      <c r="A424" s="40"/>
      <c r="B424" s="40"/>
      <c r="C424" s="41"/>
      <c r="D424" s="42" t="s">
        <v>183</v>
      </c>
      <c r="E424" s="106"/>
      <c r="F424" s="107"/>
      <c r="G424" s="107"/>
      <c r="H424" s="107"/>
      <c r="I424" s="109"/>
      <c r="J424" s="107"/>
      <c r="K424" s="107"/>
    </row>
    <row r="425" spans="1:11" ht="15.75" hidden="1">
      <c r="A425" s="40"/>
      <c r="B425" s="40"/>
      <c r="C425" s="41"/>
      <c r="D425" s="42"/>
      <c r="E425" s="106"/>
      <c r="F425" s="108"/>
      <c r="G425" s="108"/>
      <c r="H425" s="108"/>
      <c r="I425" s="110"/>
      <c r="J425" s="110"/>
      <c r="K425" s="110"/>
    </row>
    <row r="426" spans="1:11" ht="18" customHeight="1" hidden="1">
      <c r="A426" s="102" t="s">
        <v>219</v>
      </c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</row>
    <row r="427" spans="2:14" ht="18" customHeight="1" hidden="1">
      <c r="B427" s="2"/>
      <c r="C427" s="2"/>
      <c r="D427" s="2"/>
      <c r="E427" s="2"/>
      <c r="F427" s="2"/>
      <c r="G427" s="2"/>
      <c r="H427" s="2"/>
      <c r="K427" s="7"/>
      <c r="L427" s="7"/>
      <c r="N427" s="7" t="s">
        <v>0</v>
      </c>
    </row>
    <row r="428" spans="1:14" ht="57.75" customHeight="1" hidden="1">
      <c r="A428" s="119" t="s">
        <v>1</v>
      </c>
      <c r="B428" s="96" t="s">
        <v>2</v>
      </c>
      <c r="C428" s="119" t="s">
        <v>3</v>
      </c>
      <c r="D428" s="96" t="s">
        <v>4</v>
      </c>
      <c r="E428" s="117" t="s">
        <v>220</v>
      </c>
      <c r="F428" s="96" t="s">
        <v>205</v>
      </c>
      <c r="G428" s="96" t="s">
        <v>221</v>
      </c>
      <c r="H428" s="96" t="s">
        <v>222</v>
      </c>
      <c r="I428" s="91" t="s">
        <v>223</v>
      </c>
      <c r="J428" s="96" t="s">
        <v>224</v>
      </c>
      <c r="K428" s="96" t="s">
        <v>5</v>
      </c>
      <c r="M428" s="91" t="s">
        <v>216</v>
      </c>
      <c r="N428" s="96" t="s">
        <v>218</v>
      </c>
    </row>
    <row r="429" spans="1:14" ht="51.75" customHeight="1" hidden="1">
      <c r="A429" s="120"/>
      <c r="B429" s="97"/>
      <c r="C429" s="120"/>
      <c r="D429" s="97"/>
      <c r="E429" s="118"/>
      <c r="F429" s="97"/>
      <c r="G429" s="97"/>
      <c r="H429" s="97"/>
      <c r="I429" s="92"/>
      <c r="J429" s="97"/>
      <c r="K429" s="97"/>
      <c r="M429" s="92"/>
      <c r="N429" s="97"/>
    </row>
    <row r="430" spans="1:14" s="26" customFormat="1" ht="15.75" hidden="1">
      <c r="A430" s="98"/>
      <c r="B430" s="98"/>
      <c r="C430" s="23"/>
      <c r="D430" s="24" t="s">
        <v>184</v>
      </c>
      <c r="E430" s="37">
        <f>SUM(E443,E431:E438)</f>
        <v>5308180.3</v>
      </c>
      <c r="F430" s="37">
        <f>SUM(F443,F431:F438)</f>
        <v>13500868.100000001</v>
      </c>
      <c r="G430" s="37">
        <f>SUM(G443,G431:G438)</f>
        <v>5528428.7</v>
      </c>
      <c r="H430" s="37">
        <f>SUM(H443,H431:H438)</f>
        <v>5579455.800000001</v>
      </c>
      <c r="I430" s="59">
        <f aca="true" t="shared" si="62" ref="I430:I461">H430-G430</f>
        <v>51027.10000000056</v>
      </c>
      <c r="J430" s="59">
        <f aca="true" t="shared" si="63" ref="J430:J442">H430/G430*100</f>
        <v>100.92299462955904</v>
      </c>
      <c r="K430" s="59">
        <f aca="true" t="shared" si="64" ref="K430:K442">H430/F430*100</f>
        <v>41.326644765902124</v>
      </c>
      <c r="L430" s="37">
        <f>SUM(L443,L431:L438)</f>
        <v>0</v>
      </c>
      <c r="M430" s="65">
        <f aca="true" t="shared" si="65" ref="M430:M461">H430-E430</f>
        <v>271275.50000000093</v>
      </c>
      <c r="N430" s="66">
        <f aca="true" t="shared" si="66" ref="N430:N444">H430/E430*100</f>
        <v>105.1105178171887</v>
      </c>
    </row>
    <row r="431" spans="1:14" ht="15.75" hidden="1">
      <c r="A431" s="99"/>
      <c r="B431" s="99"/>
      <c r="C431" s="16" t="s">
        <v>131</v>
      </c>
      <c r="D431" s="18" t="s">
        <v>132</v>
      </c>
      <c r="E431" s="34">
        <f aca="true" t="shared" si="67" ref="E431:H437">SUMIF($C$6:$C$421,$C431,E$6:E$421)</f>
        <v>2201141.3</v>
      </c>
      <c r="F431" s="34">
        <f t="shared" si="67"/>
        <v>5868800.8</v>
      </c>
      <c r="G431" s="34">
        <f t="shared" si="67"/>
        <v>2123776.9</v>
      </c>
      <c r="H431" s="34">
        <f t="shared" si="67"/>
        <v>2307990.2</v>
      </c>
      <c r="I431" s="15">
        <f t="shared" si="62"/>
        <v>184213.30000000028</v>
      </c>
      <c r="J431" s="15">
        <f t="shared" si="63"/>
        <v>108.67385364253657</v>
      </c>
      <c r="K431" s="15">
        <f t="shared" si="64"/>
        <v>39.32643616051852</v>
      </c>
      <c r="L431" s="34"/>
      <c r="M431" s="63">
        <f t="shared" si="65"/>
        <v>106848.90000000037</v>
      </c>
      <c r="N431" s="64">
        <f t="shared" si="66"/>
        <v>104.8542499293435</v>
      </c>
    </row>
    <row r="432" spans="1:14" ht="15.75" hidden="1">
      <c r="A432" s="99"/>
      <c r="B432" s="99"/>
      <c r="C432" s="16" t="s">
        <v>133</v>
      </c>
      <c r="D432" s="18" t="s">
        <v>134</v>
      </c>
      <c r="E432" s="34">
        <f t="shared" si="67"/>
        <v>204452.7</v>
      </c>
      <c r="F432" s="34">
        <f t="shared" si="67"/>
        <v>432143.8</v>
      </c>
      <c r="G432" s="34">
        <f t="shared" si="67"/>
        <v>205207</v>
      </c>
      <c r="H432" s="34">
        <f t="shared" si="67"/>
        <v>205095.1</v>
      </c>
      <c r="I432" s="15">
        <f t="shared" si="62"/>
        <v>-111.89999999999418</v>
      </c>
      <c r="J432" s="15">
        <f t="shared" si="63"/>
        <v>99.94546969645285</v>
      </c>
      <c r="K432" s="15">
        <f t="shared" si="64"/>
        <v>47.459919591580395</v>
      </c>
      <c r="L432" s="34"/>
      <c r="M432" s="63">
        <f t="shared" si="65"/>
        <v>642.3999999999942</v>
      </c>
      <c r="N432" s="64">
        <f t="shared" si="66"/>
        <v>100.31420470358181</v>
      </c>
    </row>
    <row r="433" spans="1:14" ht="15.75" hidden="1">
      <c r="A433" s="99"/>
      <c r="B433" s="99"/>
      <c r="C433" s="16" t="s">
        <v>154</v>
      </c>
      <c r="D433" s="18" t="s">
        <v>155</v>
      </c>
      <c r="E433" s="34">
        <f t="shared" si="67"/>
        <v>191.7</v>
      </c>
      <c r="F433" s="34">
        <f t="shared" si="67"/>
        <v>373.8</v>
      </c>
      <c r="G433" s="34">
        <f t="shared" si="67"/>
        <v>187</v>
      </c>
      <c r="H433" s="34">
        <f t="shared" si="67"/>
        <v>235</v>
      </c>
      <c r="I433" s="15">
        <f t="shared" si="62"/>
        <v>48</v>
      </c>
      <c r="J433" s="15">
        <f t="shared" si="63"/>
        <v>125.66844919786095</v>
      </c>
      <c r="K433" s="15">
        <f t="shared" si="64"/>
        <v>62.86784376672016</v>
      </c>
      <c r="L433" s="34"/>
      <c r="M433" s="63">
        <f t="shared" si="65"/>
        <v>43.30000000000001</v>
      </c>
      <c r="N433" s="64">
        <f t="shared" si="66"/>
        <v>122.58737610850288</v>
      </c>
    </row>
    <row r="434" spans="1:14" ht="15.75" hidden="1">
      <c r="A434" s="99"/>
      <c r="B434" s="99"/>
      <c r="C434" s="16" t="s">
        <v>170</v>
      </c>
      <c r="D434" s="18" t="s">
        <v>171</v>
      </c>
      <c r="E434" s="34">
        <f t="shared" si="67"/>
        <v>22325.7</v>
      </c>
      <c r="F434" s="34">
        <f t="shared" si="67"/>
        <v>231414</v>
      </c>
      <c r="G434" s="34">
        <f t="shared" si="67"/>
        <v>27304.1</v>
      </c>
      <c r="H434" s="34">
        <f t="shared" si="67"/>
        <v>29502.7</v>
      </c>
      <c r="I434" s="15">
        <f t="shared" si="62"/>
        <v>2198.600000000002</v>
      </c>
      <c r="J434" s="15">
        <f t="shared" si="63"/>
        <v>108.05227053812432</v>
      </c>
      <c r="K434" s="15">
        <f t="shared" si="64"/>
        <v>12.748882954358857</v>
      </c>
      <c r="L434" s="34"/>
      <c r="M434" s="63">
        <f t="shared" si="65"/>
        <v>7177</v>
      </c>
      <c r="N434" s="64">
        <f t="shared" si="66"/>
        <v>132.1468083867471</v>
      </c>
    </row>
    <row r="435" spans="1:14" ht="15.75" hidden="1">
      <c r="A435" s="99"/>
      <c r="B435" s="99"/>
      <c r="C435" s="16" t="s">
        <v>32</v>
      </c>
      <c r="D435" s="27" t="s">
        <v>33</v>
      </c>
      <c r="E435" s="34">
        <f t="shared" si="67"/>
        <v>1248577.3</v>
      </c>
      <c r="F435" s="34">
        <f t="shared" si="67"/>
        <v>2667978.6</v>
      </c>
      <c r="G435" s="34">
        <f t="shared" si="67"/>
        <v>1232491.1</v>
      </c>
      <c r="H435" s="34">
        <f t="shared" si="67"/>
        <v>1170553.5</v>
      </c>
      <c r="I435" s="15">
        <f t="shared" si="62"/>
        <v>-61937.60000000009</v>
      </c>
      <c r="J435" s="15">
        <f t="shared" si="63"/>
        <v>94.97460062794774</v>
      </c>
      <c r="K435" s="15">
        <f t="shared" si="64"/>
        <v>43.874171254597016</v>
      </c>
      <c r="L435" s="34"/>
      <c r="M435" s="63">
        <f t="shared" si="65"/>
        <v>-78023.80000000005</v>
      </c>
      <c r="N435" s="64">
        <f t="shared" si="66"/>
        <v>93.75098361951638</v>
      </c>
    </row>
    <row r="436" spans="1:14" ht="15.75" hidden="1">
      <c r="A436" s="99"/>
      <c r="B436" s="99"/>
      <c r="C436" s="16" t="s">
        <v>125</v>
      </c>
      <c r="D436" s="27" t="s">
        <v>126</v>
      </c>
      <c r="E436" s="34">
        <f t="shared" si="67"/>
        <v>270324</v>
      </c>
      <c r="F436" s="34">
        <f t="shared" si="67"/>
        <v>666607.6</v>
      </c>
      <c r="G436" s="34">
        <f t="shared" si="67"/>
        <v>370812.5</v>
      </c>
      <c r="H436" s="34">
        <f t="shared" si="67"/>
        <v>345203.1</v>
      </c>
      <c r="I436" s="15">
        <f t="shared" si="62"/>
        <v>-25609.400000000023</v>
      </c>
      <c r="J436" s="15">
        <f t="shared" si="63"/>
        <v>93.09370638799932</v>
      </c>
      <c r="K436" s="15">
        <f t="shared" si="64"/>
        <v>51.78505315570959</v>
      </c>
      <c r="L436" s="34"/>
      <c r="M436" s="63">
        <f t="shared" si="65"/>
        <v>74879.09999999998</v>
      </c>
      <c r="N436" s="64">
        <f t="shared" si="66"/>
        <v>127.6997602876548</v>
      </c>
    </row>
    <row r="437" spans="1:14" ht="15.75" hidden="1">
      <c r="A437" s="99"/>
      <c r="B437" s="99"/>
      <c r="C437" s="16" t="s">
        <v>172</v>
      </c>
      <c r="D437" s="18" t="s">
        <v>173</v>
      </c>
      <c r="E437" s="34">
        <f t="shared" si="67"/>
        <v>1302451.3</v>
      </c>
      <c r="F437" s="34">
        <f t="shared" si="67"/>
        <v>3295898.2</v>
      </c>
      <c r="G437" s="34">
        <f t="shared" si="67"/>
        <v>1448768.1</v>
      </c>
      <c r="H437" s="34">
        <f t="shared" si="67"/>
        <v>1374759.5</v>
      </c>
      <c r="I437" s="15">
        <f t="shared" si="62"/>
        <v>-74008.6000000001</v>
      </c>
      <c r="J437" s="15">
        <f t="shared" si="63"/>
        <v>94.89161861032142</v>
      </c>
      <c r="K437" s="15">
        <f t="shared" si="64"/>
        <v>41.71122457605031</v>
      </c>
      <c r="L437" s="34"/>
      <c r="M437" s="63">
        <f t="shared" si="65"/>
        <v>72308.19999999995</v>
      </c>
      <c r="N437" s="64">
        <f t="shared" si="66"/>
        <v>105.55170085822019</v>
      </c>
    </row>
    <row r="438" spans="1:14" ht="15.75" hidden="1">
      <c r="A438" s="99"/>
      <c r="B438" s="99"/>
      <c r="C438" s="31" t="s">
        <v>185</v>
      </c>
      <c r="D438" s="18" t="s">
        <v>186</v>
      </c>
      <c r="E438" s="34">
        <f>SUM(E439:E442)</f>
        <v>67878.8</v>
      </c>
      <c r="F438" s="34">
        <f>SUM(F439:F442)</f>
        <v>337651.3</v>
      </c>
      <c r="G438" s="34">
        <f>SUM(G439:G442)</f>
        <v>119882</v>
      </c>
      <c r="H438" s="34">
        <f>SUM(H439:H442)</f>
        <v>122527.6</v>
      </c>
      <c r="I438" s="15">
        <f t="shared" si="62"/>
        <v>2645.600000000006</v>
      </c>
      <c r="J438" s="15">
        <f t="shared" si="63"/>
        <v>102.2068367227774</v>
      </c>
      <c r="K438" s="15">
        <f t="shared" si="64"/>
        <v>36.288206205632854</v>
      </c>
      <c r="L438" s="34">
        <f>SUM(L439:L442)</f>
        <v>0</v>
      </c>
      <c r="M438" s="63">
        <f t="shared" si="65"/>
        <v>54648.8</v>
      </c>
      <c r="N438" s="64">
        <f t="shared" si="66"/>
        <v>180.50937848046814</v>
      </c>
    </row>
    <row r="439" spans="1:14" ht="15.75" customHeight="1" hidden="1">
      <c r="A439" s="99"/>
      <c r="B439" s="99"/>
      <c r="C439" s="16" t="s">
        <v>141</v>
      </c>
      <c r="D439" s="18" t="s">
        <v>142</v>
      </c>
      <c r="E439" s="34">
        <f aca="true" t="shared" si="68" ref="E439:H443">SUMIF($C$6:$C$421,$C439,E$6:E$421)</f>
        <v>42544.6</v>
      </c>
      <c r="F439" s="34">
        <f t="shared" si="68"/>
        <v>173920.5</v>
      </c>
      <c r="G439" s="34">
        <f t="shared" si="68"/>
        <v>57842.8</v>
      </c>
      <c r="H439" s="34">
        <f t="shared" si="68"/>
        <v>57629</v>
      </c>
      <c r="I439" s="15">
        <f t="shared" si="62"/>
        <v>-213.8000000000029</v>
      </c>
      <c r="J439" s="15">
        <f t="shared" si="63"/>
        <v>99.63037750592986</v>
      </c>
      <c r="K439" s="15">
        <f t="shared" si="64"/>
        <v>33.13525432597078</v>
      </c>
      <c r="L439" s="34"/>
      <c r="M439" s="63">
        <f t="shared" si="65"/>
        <v>15084.400000000001</v>
      </c>
      <c r="N439" s="64">
        <f t="shared" si="66"/>
        <v>135.45549846514012</v>
      </c>
    </row>
    <row r="440" spans="1:14" ht="94.5" customHeight="1" hidden="1">
      <c r="A440" s="99"/>
      <c r="B440" s="99"/>
      <c r="C440" s="29" t="s">
        <v>203</v>
      </c>
      <c r="D440" s="30" t="s">
        <v>228</v>
      </c>
      <c r="E440" s="34">
        <f t="shared" si="68"/>
        <v>243.8</v>
      </c>
      <c r="F440" s="34">
        <f t="shared" si="68"/>
        <v>485</v>
      </c>
      <c r="G440" s="34">
        <f t="shared" si="68"/>
        <v>199.1</v>
      </c>
      <c r="H440" s="34">
        <f t="shared" si="68"/>
        <v>371.6</v>
      </c>
      <c r="I440" s="15">
        <f t="shared" si="62"/>
        <v>172.50000000000003</v>
      </c>
      <c r="J440" s="15">
        <f t="shared" si="63"/>
        <v>186.63987945755903</v>
      </c>
      <c r="K440" s="15">
        <f t="shared" si="64"/>
        <v>76.61855670103094</v>
      </c>
      <c r="L440" s="34"/>
      <c r="M440" s="63">
        <f t="shared" si="65"/>
        <v>127.80000000000001</v>
      </c>
      <c r="N440" s="64">
        <f t="shared" si="66"/>
        <v>152.42001640689088</v>
      </c>
    </row>
    <row r="441" spans="1:14" ht="15.75" customHeight="1" hidden="1">
      <c r="A441" s="99"/>
      <c r="B441" s="99"/>
      <c r="C441" s="16" t="s">
        <v>121</v>
      </c>
      <c r="D441" s="18" t="s">
        <v>122</v>
      </c>
      <c r="E441" s="34">
        <f t="shared" si="68"/>
        <v>24941.9</v>
      </c>
      <c r="F441" s="34">
        <f t="shared" si="68"/>
        <v>162783.8</v>
      </c>
      <c r="G441" s="34">
        <f t="shared" si="68"/>
        <v>61619.6</v>
      </c>
      <c r="H441" s="34">
        <f t="shared" si="68"/>
        <v>64227</v>
      </c>
      <c r="I441" s="15">
        <f t="shared" si="62"/>
        <v>2607.4000000000015</v>
      </c>
      <c r="J441" s="15">
        <f t="shared" si="63"/>
        <v>104.23144583866173</v>
      </c>
      <c r="K441" s="15">
        <f t="shared" si="64"/>
        <v>39.4554003531064</v>
      </c>
      <c r="L441" s="34"/>
      <c r="M441" s="63">
        <f t="shared" si="65"/>
        <v>39285.1</v>
      </c>
      <c r="N441" s="64">
        <f t="shared" si="66"/>
        <v>257.50644497812914</v>
      </c>
    </row>
    <row r="442" spans="1:14" ht="31.5" customHeight="1" hidden="1">
      <c r="A442" s="99"/>
      <c r="B442" s="99"/>
      <c r="C442" s="16" t="s">
        <v>151</v>
      </c>
      <c r="D442" s="18" t="s">
        <v>152</v>
      </c>
      <c r="E442" s="34">
        <f t="shared" si="68"/>
        <v>148.5</v>
      </c>
      <c r="F442" s="34">
        <f t="shared" si="68"/>
        <v>462</v>
      </c>
      <c r="G442" s="34">
        <f t="shared" si="68"/>
        <v>220.5</v>
      </c>
      <c r="H442" s="34">
        <f t="shared" si="68"/>
        <v>300</v>
      </c>
      <c r="I442" s="15">
        <f t="shared" si="62"/>
        <v>79.5</v>
      </c>
      <c r="J442" s="15">
        <f t="shared" si="63"/>
        <v>136.05442176870747</v>
      </c>
      <c r="K442" s="15">
        <f t="shared" si="64"/>
        <v>64.93506493506493</v>
      </c>
      <c r="L442" s="34"/>
      <c r="M442" s="63">
        <f t="shared" si="65"/>
        <v>151.5</v>
      </c>
      <c r="N442" s="64">
        <f t="shared" si="66"/>
        <v>202.02020202020202</v>
      </c>
    </row>
    <row r="443" spans="1:14" ht="15.75" hidden="1">
      <c r="A443" s="99"/>
      <c r="B443" s="99"/>
      <c r="C443" s="16" t="s">
        <v>166</v>
      </c>
      <c r="D443" s="18" t="s">
        <v>167</v>
      </c>
      <c r="E443" s="34">
        <f t="shared" si="68"/>
        <v>-9162.5</v>
      </c>
      <c r="F443" s="34">
        <f t="shared" si="68"/>
        <v>0</v>
      </c>
      <c r="G443" s="34">
        <f t="shared" si="68"/>
        <v>0</v>
      </c>
      <c r="H443" s="34">
        <f t="shared" si="68"/>
        <v>23589.1</v>
      </c>
      <c r="I443" s="15">
        <f t="shared" si="62"/>
        <v>23589.1</v>
      </c>
      <c r="J443" s="15"/>
      <c r="K443" s="15"/>
      <c r="L443" s="34"/>
      <c r="M443" s="63">
        <f t="shared" si="65"/>
        <v>32751.6</v>
      </c>
      <c r="N443" s="64">
        <f t="shared" si="66"/>
        <v>-257.4526603001364</v>
      </c>
    </row>
    <row r="444" spans="1:14" s="26" customFormat="1" ht="31.5" hidden="1">
      <c r="A444" s="99"/>
      <c r="B444" s="99"/>
      <c r="C444" s="23"/>
      <c r="D444" s="24" t="s">
        <v>206</v>
      </c>
      <c r="E444" s="37">
        <f>SUM(E445:E459,E480:E483)-E483</f>
        <v>813394.4</v>
      </c>
      <c r="F444" s="37">
        <f>SUM(F445:F459,F480:F483)-F483</f>
        <v>2592519.4000000004</v>
      </c>
      <c r="G444" s="37">
        <f>SUM(G445:G459,G480:G483)-G483</f>
        <v>761697.2999999999</v>
      </c>
      <c r="H444" s="37">
        <f>SUM(H445:H459,H480:H483)-H483</f>
        <v>886430.8999999999</v>
      </c>
      <c r="I444" s="59">
        <f t="shared" si="62"/>
        <v>124733.59999999998</v>
      </c>
      <c r="J444" s="59">
        <f>H444/G444*100</f>
        <v>116.37574401274627</v>
      </c>
      <c r="K444" s="59">
        <f>H444/F444*100</f>
        <v>34.191871428233085</v>
      </c>
      <c r="L444" s="37">
        <f>SUM(L445:L459,L480:L483)</f>
        <v>0</v>
      </c>
      <c r="M444" s="65">
        <f t="shared" si="65"/>
        <v>73036.49999999988</v>
      </c>
      <c r="N444" s="66">
        <f t="shared" si="66"/>
        <v>108.97922336322942</v>
      </c>
    </row>
    <row r="445" spans="1:14" ht="15.75" customHeight="1" hidden="1">
      <c r="A445" s="99"/>
      <c r="B445" s="99"/>
      <c r="C445" s="16" t="s">
        <v>8</v>
      </c>
      <c r="D445" s="18" t="s">
        <v>9</v>
      </c>
      <c r="E445" s="34">
        <f aca="true" t="shared" si="69" ref="E445:H464">SUMIF($C$6:$C$421,$C445,E$6:E$421)</f>
        <v>0</v>
      </c>
      <c r="F445" s="34">
        <f t="shared" si="69"/>
        <v>0</v>
      </c>
      <c r="G445" s="34">
        <f t="shared" si="69"/>
        <v>0</v>
      </c>
      <c r="H445" s="34">
        <f t="shared" si="69"/>
        <v>0</v>
      </c>
      <c r="I445" s="15">
        <f t="shared" si="62"/>
        <v>0</v>
      </c>
      <c r="J445" s="15"/>
      <c r="K445" s="15"/>
      <c r="L445" s="34"/>
      <c r="M445" s="63">
        <f t="shared" si="65"/>
        <v>0</v>
      </c>
      <c r="N445" s="64"/>
    </row>
    <row r="446" spans="1:14" ht="31.5" customHeight="1" hidden="1">
      <c r="A446" s="99"/>
      <c r="B446" s="99"/>
      <c r="C446" s="16" t="s">
        <v>38</v>
      </c>
      <c r="D446" s="18" t="s">
        <v>39</v>
      </c>
      <c r="E446" s="34">
        <f t="shared" si="69"/>
        <v>0</v>
      </c>
      <c r="F446" s="34">
        <f t="shared" si="69"/>
        <v>0</v>
      </c>
      <c r="G446" s="34">
        <f t="shared" si="69"/>
        <v>0</v>
      </c>
      <c r="H446" s="34">
        <f t="shared" si="69"/>
        <v>0</v>
      </c>
      <c r="I446" s="15">
        <f t="shared" si="62"/>
        <v>0</v>
      </c>
      <c r="J446" s="15"/>
      <c r="K446" s="15"/>
      <c r="L446" s="34"/>
      <c r="M446" s="63">
        <f t="shared" si="65"/>
        <v>0</v>
      </c>
      <c r="N446" s="64"/>
    </row>
    <row r="447" spans="1:14" ht="78.75" hidden="1">
      <c r="A447" s="99"/>
      <c r="B447" s="99"/>
      <c r="C447" s="19" t="s">
        <v>60</v>
      </c>
      <c r="D447" s="33" t="s">
        <v>229</v>
      </c>
      <c r="E447" s="34">
        <f t="shared" si="69"/>
        <v>175582</v>
      </c>
      <c r="F447" s="34">
        <f t="shared" si="69"/>
        <v>610333.4</v>
      </c>
      <c r="G447" s="34">
        <f t="shared" si="69"/>
        <v>150907.3</v>
      </c>
      <c r="H447" s="34">
        <f t="shared" si="69"/>
        <v>143057.80000000002</v>
      </c>
      <c r="I447" s="15">
        <f t="shared" si="62"/>
        <v>-7849.499999999971</v>
      </c>
      <c r="J447" s="15">
        <f>H447/G447*100</f>
        <v>94.79846236729438</v>
      </c>
      <c r="K447" s="15">
        <f aca="true" t="shared" si="70" ref="K447:K454">H447/F447*100</f>
        <v>23.439287445189795</v>
      </c>
      <c r="L447" s="34"/>
      <c r="M447" s="63">
        <f t="shared" si="65"/>
        <v>-32524.199999999983</v>
      </c>
      <c r="N447" s="64">
        <f aca="true" t="shared" si="71" ref="N447:N453">H447/E447*100</f>
        <v>81.47634723377112</v>
      </c>
    </row>
    <row r="448" spans="1:14" ht="31.5" hidden="1">
      <c r="A448" s="99"/>
      <c r="B448" s="99"/>
      <c r="C448" s="16" t="s">
        <v>168</v>
      </c>
      <c r="D448" s="18" t="s">
        <v>169</v>
      </c>
      <c r="E448" s="34">
        <f t="shared" si="69"/>
        <v>2495.9</v>
      </c>
      <c r="F448" s="34">
        <f t="shared" si="69"/>
        <v>35694.5</v>
      </c>
      <c r="G448" s="34">
        <f t="shared" si="69"/>
        <v>8500</v>
      </c>
      <c r="H448" s="34">
        <f t="shared" si="69"/>
        <v>9120.3</v>
      </c>
      <c r="I448" s="15">
        <f t="shared" si="62"/>
        <v>620.2999999999993</v>
      </c>
      <c r="J448" s="15"/>
      <c r="K448" s="15">
        <f t="shared" si="70"/>
        <v>25.550995251369258</v>
      </c>
      <c r="L448" s="34"/>
      <c r="M448" s="63">
        <f t="shared" si="65"/>
        <v>6624.4</v>
      </c>
      <c r="N448" s="64">
        <f t="shared" si="71"/>
        <v>365.4112744901638</v>
      </c>
    </row>
    <row r="449" spans="1:14" ht="15.75" hidden="1">
      <c r="A449" s="99"/>
      <c r="B449" s="99"/>
      <c r="C449" s="16" t="s">
        <v>10</v>
      </c>
      <c r="D449" s="17" t="s">
        <v>153</v>
      </c>
      <c r="E449" s="34">
        <f t="shared" si="69"/>
        <v>236232.6</v>
      </c>
      <c r="F449" s="34">
        <f t="shared" si="69"/>
        <v>352527.3</v>
      </c>
      <c r="G449" s="34">
        <f t="shared" si="69"/>
        <v>170000</v>
      </c>
      <c r="H449" s="34">
        <f t="shared" si="69"/>
        <v>175159.6</v>
      </c>
      <c r="I449" s="15">
        <f t="shared" si="62"/>
        <v>5159.600000000006</v>
      </c>
      <c r="J449" s="15">
        <f>H449/G449*100</f>
        <v>103.03505882352941</v>
      </c>
      <c r="K449" s="15">
        <f t="shared" si="70"/>
        <v>49.68681858114251</v>
      </c>
      <c r="L449" s="34"/>
      <c r="M449" s="63">
        <f t="shared" si="65"/>
        <v>-61073</v>
      </c>
      <c r="N449" s="64">
        <f t="shared" si="71"/>
        <v>74.14709062170081</v>
      </c>
    </row>
    <row r="450" spans="1:14" ht="31.5" hidden="1">
      <c r="A450" s="99"/>
      <c r="B450" s="99"/>
      <c r="C450" s="16" t="s">
        <v>12</v>
      </c>
      <c r="D450" s="18" t="s">
        <v>13</v>
      </c>
      <c r="E450" s="34">
        <f t="shared" si="69"/>
        <v>2721.3</v>
      </c>
      <c r="F450" s="34">
        <f t="shared" si="69"/>
        <v>3225.3</v>
      </c>
      <c r="G450" s="34">
        <f t="shared" si="69"/>
        <v>3225.3</v>
      </c>
      <c r="H450" s="34">
        <f t="shared" si="69"/>
        <v>3453.5</v>
      </c>
      <c r="I450" s="15">
        <f t="shared" si="62"/>
        <v>228.19999999999982</v>
      </c>
      <c r="J450" s="15"/>
      <c r="K450" s="15">
        <f t="shared" si="70"/>
        <v>107.07531082379933</v>
      </c>
      <c r="L450" s="34"/>
      <c r="M450" s="63">
        <f t="shared" si="65"/>
        <v>732.1999999999998</v>
      </c>
      <c r="N450" s="64">
        <f t="shared" si="71"/>
        <v>126.90625803843751</v>
      </c>
    </row>
    <row r="451" spans="1:14" ht="66" customHeight="1" hidden="1">
      <c r="A451" s="99"/>
      <c r="B451" s="99"/>
      <c r="C451" s="19" t="s">
        <v>14</v>
      </c>
      <c r="D451" s="20" t="s">
        <v>188</v>
      </c>
      <c r="E451" s="34">
        <f t="shared" si="69"/>
        <v>35296</v>
      </c>
      <c r="F451" s="34">
        <f t="shared" si="69"/>
        <v>118177.59999999999</v>
      </c>
      <c r="G451" s="34">
        <f t="shared" si="69"/>
        <v>53122.5</v>
      </c>
      <c r="H451" s="34">
        <f t="shared" si="69"/>
        <v>41022.1</v>
      </c>
      <c r="I451" s="15">
        <f t="shared" si="62"/>
        <v>-12100.400000000001</v>
      </c>
      <c r="J451" s="15">
        <f>H451/G451*100</f>
        <v>77.22170455080239</v>
      </c>
      <c r="K451" s="15">
        <f t="shared" si="70"/>
        <v>34.71224665249591</v>
      </c>
      <c r="L451" s="34"/>
      <c r="M451" s="63">
        <f t="shared" si="65"/>
        <v>5726.0999999999985</v>
      </c>
      <c r="N451" s="64">
        <f t="shared" si="71"/>
        <v>116.22308476881233</v>
      </c>
    </row>
    <row r="452" spans="1:14" ht="15.75" hidden="1">
      <c r="A452" s="99"/>
      <c r="B452" s="99"/>
      <c r="C452" s="16" t="s">
        <v>68</v>
      </c>
      <c r="D452" s="18" t="s">
        <v>69</v>
      </c>
      <c r="E452" s="34">
        <f t="shared" si="69"/>
        <v>7960.7</v>
      </c>
      <c r="F452" s="34">
        <f t="shared" si="69"/>
        <v>13174.1</v>
      </c>
      <c r="G452" s="34">
        <f t="shared" si="69"/>
        <v>6503.4</v>
      </c>
      <c r="H452" s="34">
        <f t="shared" si="69"/>
        <v>5624.1</v>
      </c>
      <c r="I452" s="15">
        <f t="shared" si="62"/>
        <v>-879.2999999999993</v>
      </c>
      <c r="J452" s="15">
        <f>H452/G452*100</f>
        <v>86.47938001660671</v>
      </c>
      <c r="K452" s="15">
        <f t="shared" si="70"/>
        <v>42.69058227886535</v>
      </c>
      <c r="L452" s="34"/>
      <c r="M452" s="63">
        <f t="shared" si="65"/>
        <v>-2336.5999999999995</v>
      </c>
      <c r="N452" s="64">
        <f t="shared" si="71"/>
        <v>70.64830982200058</v>
      </c>
    </row>
    <row r="453" spans="1:14" ht="31.5" hidden="1">
      <c r="A453" s="99"/>
      <c r="B453" s="99"/>
      <c r="C453" s="16" t="s">
        <v>16</v>
      </c>
      <c r="D453" s="21" t="s">
        <v>17</v>
      </c>
      <c r="E453" s="34">
        <f t="shared" si="69"/>
        <v>39562.2</v>
      </c>
      <c r="F453" s="34">
        <f t="shared" si="69"/>
        <v>1980</v>
      </c>
      <c r="G453" s="34">
        <f t="shared" si="69"/>
        <v>532</v>
      </c>
      <c r="H453" s="34">
        <f t="shared" si="69"/>
        <v>42195.700000000004</v>
      </c>
      <c r="I453" s="15">
        <f t="shared" si="62"/>
        <v>41663.700000000004</v>
      </c>
      <c r="J453" s="15"/>
      <c r="K453" s="15">
        <f t="shared" si="70"/>
        <v>2131.09595959596</v>
      </c>
      <c r="L453" s="34"/>
      <c r="M453" s="63">
        <f t="shared" si="65"/>
        <v>2633.5000000000073</v>
      </c>
      <c r="N453" s="64">
        <f t="shared" si="71"/>
        <v>106.65660655878592</v>
      </c>
    </row>
    <row r="454" spans="1:14" ht="15.75" hidden="1">
      <c r="A454" s="99"/>
      <c r="B454" s="99"/>
      <c r="C454" s="16" t="s">
        <v>101</v>
      </c>
      <c r="D454" s="18" t="s">
        <v>102</v>
      </c>
      <c r="E454" s="34">
        <f t="shared" si="69"/>
        <v>0</v>
      </c>
      <c r="F454" s="34">
        <f t="shared" si="69"/>
        <v>389.3</v>
      </c>
      <c r="G454" s="34">
        <f t="shared" si="69"/>
        <v>0</v>
      </c>
      <c r="H454" s="34">
        <f t="shared" si="69"/>
        <v>0</v>
      </c>
      <c r="I454" s="15">
        <f t="shared" si="62"/>
        <v>0</v>
      </c>
      <c r="J454" s="15"/>
      <c r="K454" s="15">
        <f t="shared" si="70"/>
        <v>0</v>
      </c>
      <c r="L454" s="34"/>
      <c r="M454" s="63">
        <f t="shared" si="65"/>
        <v>0</v>
      </c>
      <c r="N454" s="64"/>
    </row>
    <row r="455" spans="1:14" ht="78.75" hidden="1">
      <c r="A455" s="100"/>
      <c r="B455" s="99"/>
      <c r="C455" s="19" t="s">
        <v>18</v>
      </c>
      <c r="D455" s="22" t="s">
        <v>227</v>
      </c>
      <c r="E455" s="34">
        <f t="shared" si="69"/>
        <v>244</v>
      </c>
      <c r="F455" s="34">
        <f t="shared" si="69"/>
        <v>0</v>
      </c>
      <c r="G455" s="34">
        <f t="shared" si="69"/>
        <v>0</v>
      </c>
      <c r="H455" s="34">
        <f t="shared" si="69"/>
        <v>118.5</v>
      </c>
      <c r="I455" s="15">
        <f t="shared" si="62"/>
        <v>118.5</v>
      </c>
      <c r="J455" s="15"/>
      <c r="K455" s="15"/>
      <c r="L455" s="34"/>
      <c r="M455" s="63">
        <f t="shared" si="65"/>
        <v>-125.5</v>
      </c>
      <c r="N455" s="64">
        <f aca="true" t="shared" si="72" ref="N455:N481">H455/E455*100</f>
        <v>48.5655737704918</v>
      </c>
    </row>
    <row r="456" spans="1:14" ht="78.75" hidden="1">
      <c r="A456" s="98"/>
      <c r="B456" s="99"/>
      <c r="C456" s="19" t="s">
        <v>20</v>
      </c>
      <c r="D456" s="20" t="s">
        <v>230</v>
      </c>
      <c r="E456" s="34">
        <f t="shared" si="69"/>
        <v>108514.8</v>
      </c>
      <c r="F456" s="34">
        <f t="shared" si="69"/>
        <v>852662.8</v>
      </c>
      <c r="G456" s="34">
        <f t="shared" si="69"/>
        <v>131004.8</v>
      </c>
      <c r="H456" s="34">
        <f t="shared" si="69"/>
        <v>83404.6</v>
      </c>
      <c r="I456" s="15">
        <f t="shared" si="62"/>
        <v>-47600.2</v>
      </c>
      <c r="J456" s="15">
        <f>H456/G456*100</f>
        <v>63.66530081340531</v>
      </c>
      <c r="K456" s="15">
        <f>H456/F456*100</f>
        <v>9.781662809729708</v>
      </c>
      <c r="L456" s="34"/>
      <c r="M456" s="63">
        <f t="shared" si="65"/>
        <v>-25110.199999999997</v>
      </c>
      <c r="N456" s="64">
        <f t="shared" si="72"/>
        <v>76.86011493363118</v>
      </c>
    </row>
    <row r="457" spans="1:14" ht="47.25" hidden="1">
      <c r="A457" s="99"/>
      <c r="B457" s="99"/>
      <c r="C457" s="19" t="s">
        <v>62</v>
      </c>
      <c r="D457" s="20" t="s">
        <v>63</v>
      </c>
      <c r="E457" s="34">
        <f t="shared" si="69"/>
        <v>136878.2</v>
      </c>
      <c r="F457" s="34">
        <f t="shared" si="69"/>
        <v>188930.6</v>
      </c>
      <c r="G457" s="34">
        <f t="shared" si="69"/>
        <v>69202.7</v>
      </c>
      <c r="H457" s="34">
        <f t="shared" si="69"/>
        <v>127077.5</v>
      </c>
      <c r="I457" s="15">
        <f t="shared" si="62"/>
        <v>57874.8</v>
      </c>
      <c r="J457" s="15">
        <f>H457/G457*100</f>
        <v>183.63084099319823</v>
      </c>
      <c r="K457" s="15">
        <f>H457/F457*100</f>
        <v>67.26147061407734</v>
      </c>
      <c r="L457" s="34"/>
      <c r="M457" s="63">
        <f t="shared" si="65"/>
        <v>-9800.700000000012</v>
      </c>
      <c r="N457" s="64">
        <f t="shared" si="72"/>
        <v>92.83983863025668</v>
      </c>
    </row>
    <row r="458" spans="1:14" ht="31.5" customHeight="1" hidden="1">
      <c r="A458" s="99"/>
      <c r="B458" s="99"/>
      <c r="C458" s="16" t="s">
        <v>97</v>
      </c>
      <c r="D458" s="18" t="s">
        <v>98</v>
      </c>
      <c r="E458" s="34">
        <f t="shared" si="69"/>
        <v>0</v>
      </c>
      <c r="F458" s="34">
        <f t="shared" si="69"/>
        <v>0</v>
      </c>
      <c r="G458" s="34">
        <f t="shared" si="69"/>
        <v>0</v>
      </c>
      <c r="H458" s="34">
        <f t="shared" si="69"/>
        <v>0</v>
      </c>
      <c r="I458" s="15">
        <f t="shared" si="62"/>
        <v>0</v>
      </c>
      <c r="J458" s="15"/>
      <c r="K458" s="15"/>
      <c r="L458" s="34"/>
      <c r="M458" s="63">
        <f t="shared" si="65"/>
        <v>0</v>
      </c>
      <c r="N458" s="64" t="e">
        <f t="shared" si="72"/>
        <v>#DIV/0!</v>
      </c>
    </row>
    <row r="459" spans="1:14" ht="15.75" hidden="1">
      <c r="A459" s="99"/>
      <c r="B459" s="99"/>
      <c r="C459" s="16" t="s">
        <v>22</v>
      </c>
      <c r="D459" s="18" t="s">
        <v>23</v>
      </c>
      <c r="E459" s="34">
        <f t="shared" si="69"/>
        <v>56864.1</v>
      </c>
      <c r="F459" s="34">
        <f t="shared" si="69"/>
        <v>143857.3</v>
      </c>
      <c r="G459" s="34">
        <f t="shared" si="69"/>
        <v>54730.7</v>
      </c>
      <c r="H459" s="34">
        <f t="shared" si="69"/>
        <v>51326.1</v>
      </c>
      <c r="I459" s="15">
        <f t="shared" si="62"/>
        <v>-3404.5999999999985</v>
      </c>
      <c r="J459" s="15">
        <f aca="true" t="shared" si="73" ref="J459:J479">H459/G459*100</f>
        <v>93.77935966468546</v>
      </c>
      <c r="K459" s="15">
        <f aca="true" t="shared" si="74" ref="K459:K479">H459/F459*100</f>
        <v>35.6784813839826</v>
      </c>
      <c r="L459" s="34"/>
      <c r="M459" s="63">
        <f t="shared" si="65"/>
        <v>-5538</v>
      </c>
      <c r="N459" s="64">
        <f t="shared" si="72"/>
        <v>90.26099067777385</v>
      </c>
    </row>
    <row r="460" spans="1:14" ht="63" customHeight="1" hidden="1">
      <c r="A460" s="99"/>
      <c r="B460" s="99"/>
      <c r="C460" s="19" t="s">
        <v>135</v>
      </c>
      <c r="D460" s="20" t="s">
        <v>136</v>
      </c>
      <c r="E460" s="34">
        <f t="shared" si="69"/>
        <v>1003.2</v>
      </c>
      <c r="F460" s="34">
        <f t="shared" si="69"/>
        <v>2072</v>
      </c>
      <c r="G460" s="34">
        <f t="shared" si="69"/>
        <v>677.5</v>
      </c>
      <c r="H460" s="34">
        <f t="shared" si="69"/>
        <v>792.7</v>
      </c>
      <c r="I460" s="15">
        <f t="shared" si="62"/>
        <v>115.20000000000005</v>
      </c>
      <c r="J460" s="15">
        <f t="shared" si="73"/>
        <v>117.00369003690037</v>
      </c>
      <c r="K460" s="15">
        <f t="shared" si="74"/>
        <v>38.25772200772201</v>
      </c>
      <c r="L460" s="34"/>
      <c r="M460" s="63">
        <f t="shared" si="65"/>
        <v>-210.5</v>
      </c>
      <c r="N460" s="64">
        <f t="shared" si="72"/>
        <v>79.0171451355662</v>
      </c>
    </row>
    <row r="461" spans="1:14" ht="63" customHeight="1" hidden="1">
      <c r="A461" s="99"/>
      <c r="B461" s="99"/>
      <c r="C461" s="19" t="s">
        <v>143</v>
      </c>
      <c r="D461" s="20" t="s">
        <v>144</v>
      </c>
      <c r="E461" s="34">
        <f t="shared" si="69"/>
        <v>208</v>
      </c>
      <c r="F461" s="34">
        <f t="shared" si="69"/>
        <v>540</v>
      </c>
      <c r="G461" s="34">
        <f t="shared" si="69"/>
        <v>197.9</v>
      </c>
      <c r="H461" s="34">
        <f t="shared" si="69"/>
        <v>180</v>
      </c>
      <c r="I461" s="15">
        <f t="shared" si="62"/>
        <v>-17.900000000000006</v>
      </c>
      <c r="J461" s="15">
        <f t="shared" si="73"/>
        <v>90.95502779181405</v>
      </c>
      <c r="K461" s="15">
        <f t="shared" si="74"/>
        <v>33.33333333333333</v>
      </c>
      <c r="L461" s="34"/>
      <c r="M461" s="63">
        <f t="shared" si="65"/>
        <v>-28</v>
      </c>
      <c r="N461" s="64">
        <f t="shared" si="72"/>
        <v>86.53846153846155</v>
      </c>
    </row>
    <row r="462" spans="1:14" ht="63" customHeight="1" hidden="1">
      <c r="A462" s="99"/>
      <c r="B462" s="99"/>
      <c r="C462" s="19" t="s">
        <v>137</v>
      </c>
      <c r="D462" s="20" t="s">
        <v>138</v>
      </c>
      <c r="E462" s="34">
        <f t="shared" si="69"/>
        <v>3799.1</v>
      </c>
      <c r="F462" s="34">
        <f t="shared" si="69"/>
        <v>11990.1</v>
      </c>
      <c r="G462" s="34">
        <f t="shared" si="69"/>
        <v>6012.4</v>
      </c>
      <c r="H462" s="34">
        <f t="shared" si="69"/>
        <v>343.6</v>
      </c>
      <c r="I462" s="15">
        <f aca="true" t="shared" si="75" ref="I462:I493">H462-G462</f>
        <v>-5668.799999999999</v>
      </c>
      <c r="J462" s="15">
        <f t="shared" si="73"/>
        <v>5.714855964340364</v>
      </c>
      <c r="K462" s="15">
        <f t="shared" si="74"/>
        <v>2.8656975337987176</v>
      </c>
      <c r="L462" s="34"/>
      <c r="M462" s="63">
        <f aca="true" t="shared" si="76" ref="M462:M496">H462-E462</f>
        <v>-3455.5</v>
      </c>
      <c r="N462" s="64">
        <f t="shared" si="72"/>
        <v>9.044247321734096</v>
      </c>
    </row>
    <row r="463" spans="1:14" ht="63" customHeight="1" hidden="1">
      <c r="A463" s="99"/>
      <c r="B463" s="99"/>
      <c r="C463" s="19" t="s">
        <v>145</v>
      </c>
      <c r="D463" s="20" t="s">
        <v>146</v>
      </c>
      <c r="E463" s="34">
        <f t="shared" si="69"/>
        <v>1030.6</v>
      </c>
      <c r="F463" s="34">
        <f t="shared" si="69"/>
        <v>1811.3</v>
      </c>
      <c r="G463" s="34">
        <f t="shared" si="69"/>
        <v>884.6</v>
      </c>
      <c r="H463" s="34">
        <f t="shared" si="69"/>
        <v>235.8</v>
      </c>
      <c r="I463" s="15">
        <f t="shared" si="75"/>
        <v>-648.8</v>
      </c>
      <c r="J463" s="15">
        <f t="shared" si="73"/>
        <v>26.65611575853493</v>
      </c>
      <c r="K463" s="15">
        <f t="shared" si="74"/>
        <v>13.018274167724838</v>
      </c>
      <c r="L463" s="34"/>
      <c r="M463" s="63">
        <f t="shared" si="76"/>
        <v>-794.8</v>
      </c>
      <c r="N463" s="64">
        <f t="shared" si="72"/>
        <v>22.879875800504564</v>
      </c>
    </row>
    <row r="464" spans="1:14" ht="31.5" customHeight="1" hidden="1">
      <c r="A464" s="99"/>
      <c r="B464" s="99"/>
      <c r="C464" s="19" t="s">
        <v>40</v>
      </c>
      <c r="D464" s="20" t="s">
        <v>41</v>
      </c>
      <c r="E464" s="34">
        <f t="shared" si="69"/>
        <v>309.79999999999995</v>
      </c>
      <c r="F464" s="34">
        <f t="shared" si="69"/>
        <v>0</v>
      </c>
      <c r="G464" s="34">
        <f t="shared" si="69"/>
        <v>0</v>
      </c>
      <c r="H464" s="34">
        <f t="shared" si="69"/>
        <v>20.3</v>
      </c>
      <c r="I464" s="15">
        <f t="shared" si="75"/>
        <v>20.3</v>
      </c>
      <c r="J464" s="15" t="e">
        <f t="shared" si="73"/>
        <v>#DIV/0!</v>
      </c>
      <c r="K464" s="15" t="e">
        <f t="shared" si="74"/>
        <v>#DIV/0!</v>
      </c>
      <c r="L464" s="34"/>
      <c r="M464" s="63">
        <f t="shared" si="76"/>
        <v>-289.49999999999994</v>
      </c>
      <c r="N464" s="64">
        <f t="shared" si="72"/>
        <v>6.552614590058104</v>
      </c>
    </row>
    <row r="465" spans="1:14" ht="47.25" customHeight="1" hidden="1">
      <c r="A465" s="99"/>
      <c r="B465" s="99"/>
      <c r="C465" s="19" t="s">
        <v>147</v>
      </c>
      <c r="D465" s="20" t="s">
        <v>148</v>
      </c>
      <c r="E465" s="34">
        <f aca="true" t="shared" si="77" ref="E465:H483">SUMIF($C$6:$C$421,$C465,E$6:E$421)</f>
        <v>2</v>
      </c>
      <c r="F465" s="34">
        <f t="shared" si="77"/>
        <v>24.2</v>
      </c>
      <c r="G465" s="34">
        <f t="shared" si="77"/>
        <v>9</v>
      </c>
      <c r="H465" s="34">
        <f t="shared" si="77"/>
        <v>0</v>
      </c>
      <c r="I465" s="15">
        <f t="shared" si="75"/>
        <v>-9</v>
      </c>
      <c r="J465" s="15">
        <f t="shared" si="73"/>
        <v>0</v>
      </c>
      <c r="K465" s="15">
        <f t="shared" si="74"/>
        <v>0</v>
      </c>
      <c r="L465" s="34"/>
      <c r="M465" s="63">
        <f t="shared" si="76"/>
        <v>-2</v>
      </c>
      <c r="N465" s="64">
        <f t="shared" si="72"/>
        <v>0</v>
      </c>
    </row>
    <row r="466" spans="1:14" ht="47.25" customHeight="1" hidden="1">
      <c r="A466" s="99"/>
      <c r="B466" s="99"/>
      <c r="C466" s="19" t="s">
        <v>197</v>
      </c>
      <c r="D466" s="68" t="s">
        <v>24</v>
      </c>
      <c r="E466" s="34">
        <f t="shared" si="77"/>
        <v>0</v>
      </c>
      <c r="F466" s="34">
        <f t="shared" si="77"/>
        <v>0</v>
      </c>
      <c r="G466" s="34">
        <f t="shared" si="77"/>
        <v>0</v>
      </c>
      <c r="H466" s="34">
        <f t="shared" si="77"/>
        <v>232.1</v>
      </c>
      <c r="I466" s="15">
        <f t="shared" si="75"/>
        <v>232.1</v>
      </c>
      <c r="J466" s="15" t="e">
        <f t="shared" si="73"/>
        <v>#DIV/0!</v>
      </c>
      <c r="K466" s="15" t="e">
        <f t="shared" si="74"/>
        <v>#DIV/0!</v>
      </c>
      <c r="L466" s="34"/>
      <c r="M466" s="63">
        <f t="shared" si="76"/>
        <v>232.1</v>
      </c>
      <c r="N466" s="64" t="e">
        <f t="shared" si="72"/>
        <v>#DIV/0!</v>
      </c>
    </row>
    <row r="467" spans="1:14" ht="31.5" customHeight="1" hidden="1">
      <c r="A467" s="99"/>
      <c r="B467" s="99"/>
      <c r="C467" s="19" t="s">
        <v>70</v>
      </c>
      <c r="D467" s="20" t="s">
        <v>71</v>
      </c>
      <c r="E467" s="34">
        <f t="shared" si="77"/>
        <v>752.3</v>
      </c>
      <c r="F467" s="34">
        <f t="shared" si="77"/>
        <v>1100</v>
      </c>
      <c r="G467" s="34">
        <f t="shared" si="77"/>
        <v>540</v>
      </c>
      <c r="H467" s="34">
        <f t="shared" si="77"/>
        <v>531.1</v>
      </c>
      <c r="I467" s="15">
        <f t="shared" si="75"/>
        <v>-8.899999999999977</v>
      </c>
      <c r="J467" s="15">
        <f t="shared" si="73"/>
        <v>98.35185185185186</v>
      </c>
      <c r="K467" s="15">
        <f t="shared" si="74"/>
        <v>48.28181818181818</v>
      </c>
      <c r="L467" s="34"/>
      <c r="M467" s="63">
        <f t="shared" si="76"/>
        <v>-221.19999999999993</v>
      </c>
      <c r="N467" s="64">
        <f t="shared" si="72"/>
        <v>70.59683636847002</v>
      </c>
    </row>
    <row r="468" spans="1:14" ht="31.5" customHeight="1" hidden="1">
      <c r="A468" s="99"/>
      <c r="B468" s="99"/>
      <c r="C468" s="19" t="s">
        <v>72</v>
      </c>
      <c r="D468" s="20" t="s">
        <v>73</v>
      </c>
      <c r="E468" s="34">
        <f t="shared" si="77"/>
        <v>0</v>
      </c>
      <c r="F468" s="34">
        <f t="shared" si="77"/>
        <v>0</v>
      </c>
      <c r="G468" s="34">
        <f t="shared" si="77"/>
        <v>0</v>
      </c>
      <c r="H468" s="34">
        <f t="shared" si="77"/>
        <v>0</v>
      </c>
      <c r="I468" s="15">
        <f t="shared" si="75"/>
        <v>0</v>
      </c>
      <c r="J468" s="15" t="e">
        <f t="shared" si="73"/>
        <v>#DIV/0!</v>
      </c>
      <c r="K468" s="15" t="e">
        <f t="shared" si="74"/>
        <v>#DIV/0!</v>
      </c>
      <c r="L468" s="34"/>
      <c r="M468" s="63">
        <f t="shared" si="76"/>
        <v>0</v>
      </c>
      <c r="N468" s="64" t="e">
        <f t="shared" si="72"/>
        <v>#DIV/0!</v>
      </c>
    </row>
    <row r="469" spans="1:14" ht="31.5" customHeight="1" hidden="1">
      <c r="A469" s="99"/>
      <c r="B469" s="99"/>
      <c r="C469" s="19" t="s">
        <v>74</v>
      </c>
      <c r="D469" s="20" t="s">
        <v>75</v>
      </c>
      <c r="E469" s="34">
        <f t="shared" si="77"/>
        <v>0.5</v>
      </c>
      <c r="F469" s="34">
        <f t="shared" si="77"/>
        <v>0</v>
      </c>
      <c r="G469" s="34">
        <f t="shared" si="77"/>
        <v>0</v>
      </c>
      <c r="H469" s="34">
        <f t="shared" si="77"/>
        <v>1621.2</v>
      </c>
      <c r="I469" s="15">
        <f t="shared" si="75"/>
        <v>1621.2</v>
      </c>
      <c r="J469" s="15" t="e">
        <f t="shared" si="73"/>
        <v>#DIV/0!</v>
      </c>
      <c r="K469" s="15" t="e">
        <f t="shared" si="74"/>
        <v>#DIV/0!</v>
      </c>
      <c r="L469" s="34"/>
      <c r="M469" s="63">
        <f t="shared" si="76"/>
        <v>1620.7</v>
      </c>
      <c r="N469" s="64">
        <f t="shared" si="72"/>
        <v>324240</v>
      </c>
    </row>
    <row r="470" spans="1:14" ht="31.5" customHeight="1" hidden="1">
      <c r="A470" s="99"/>
      <c r="B470" s="99"/>
      <c r="C470" s="19" t="s">
        <v>76</v>
      </c>
      <c r="D470" s="20" t="s">
        <v>77</v>
      </c>
      <c r="E470" s="34">
        <f t="shared" si="77"/>
        <v>0</v>
      </c>
      <c r="F470" s="34">
        <f t="shared" si="77"/>
        <v>0</v>
      </c>
      <c r="G470" s="34">
        <f t="shared" si="77"/>
        <v>0</v>
      </c>
      <c r="H470" s="34">
        <f t="shared" si="77"/>
        <v>0</v>
      </c>
      <c r="I470" s="15">
        <f t="shared" si="75"/>
        <v>0</v>
      </c>
      <c r="J470" s="15" t="e">
        <f t="shared" si="73"/>
        <v>#DIV/0!</v>
      </c>
      <c r="K470" s="15" t="e">
        <f t="shared" si="74"/>
        <v>#DIV/0!</v>
      </c>
      <c r="L470" s="34"/>
      <c r="M470" s="63">
        <f t="shared" si="76"/>
        <v>0</v>
      </c>
      <c r="N470" s="64" t="e">
        <f t="shared" si="72"/>
        <v>#DIV/0!</v>
      </c>
    </row>
    <row r="471" spans="1:14" ht="31.5" customHeight="1" hidden="1">
      <c r="A471" s="99"/>
      <c r="B471" s="99"/>
      <c r="C471" s="19" t="s">
        <v>78</v>
      </c>
      <c r="D471" s="20" t="s">
        <v>79</v>
      </c>
      <c r="E471" s="34">
        <f t="shared" si="77"/>
        <v>31</v>
      </c>
      <c r="F471" s="34">
        <f t="shared" si="77"/>
        <v>1200</v>
      </c>
      <c r="G471" s="34">
        <f t="shared" si="77"/>
        <v>408</v>
      </c>
      <c r="H471" s="34">
        <f t="shared" si="77"/>
        <v>1426.3</v>
      </c>
      <c r="I471" s="15">
        <f t="shared" si="75"/>
        <v>1018.3</v>
      </c>
      <c r="J471" s="15">
        <f t="shared" si="73"/>
        <v>349.5833333333333</v>
      </c>
      <c r="K471" s="15">
        <f t="shared" si="74"/>
        <v>118.85833333333333</v>
      </c>
      <c r="L471" s="34"/>
      <c r="M471" s="63">
        <f t="shared" si="76"/>
        <v>1395.3</v>
      </c>
      <c r="N471" s="64">
        <f t="shared" si="72"/>
        <v>4600.967741935484</v>
      </c>
    </row>
    <row r="472" spans="1:14" ht="31.5" customHeight="1" hidden="1">
      <c r="A472" s="99"/>
      <c r="B472" s="99"/>
      <c r="C472" s="19" t="s">
        <v>174</v>
      </c>
      <c r="D472" s="20" t="s">
        <v>175</v>
      </c>
      <c r="E472" s="34">
        <f t="shared" si="77"/>
        <v>183.4</v>
      </c>
      <c r="F472" s="34">
        <f t="shared" si="77"/>
        <v>548.2</v>
      </c>
      <c r="G472" s="34">
        <f t="shared" si="77"/>
        <v>168.3</v>
      </c>
      <c r="H472" s="34">
        <f t="shared" si="77"/>
        <v>228.5</v>
      </c>
      <c r="I472" s="15">
        <f t="shared" si="75"/>
        <v>60.19999999999999</v>
      </c>
      <c r="J472" s="15">
        <f t="shared" si="73"/>
        <v>135.76945929887106</v>
      </c>
      <c r="K472" s="15">
        <f t="shared" si="74"/>
        <v>41.681867931411894</v>
      </c>
      <c r="L472" s="34"/>
      <c r="M472" s="63">
        <f t="shared" si="76"/>
        <v>45.099999999999994</v>
      </c>
      <c r="N472" s="64">
        <f t="shared" si="72"/>
        <v>124.59105779716467</v>
      </c>
    </row>
    <row r="473" spans="1:14" ht="31.5" customHeight="1" hidden="1">
      <c r="A473" s="99"/>
      <c r="B473" s="99"/>
      <c r="C473" s="19" t="s">
        <v>80</v>
      </c>
      <c r="D473" s="20" t="s">
        <v>81</v>
      </c>
      <c r="E473" s="34">
        <f t="shared" si="77"/>
        <v>0</v>
      </c>
      <c r="F473" s="34">
        <f t="shared" si="77"/>
        <v>0</v>
      </c>
      <c r="G473" s="34">
        <f t="shared" si="77"/>
        <v>0</v>
      </c>
      <c r="H473" s="34">
        <f t="shared" si="77"/>
        <v>0</v>
      </c>
      <c r="I473" s="15">
        <f t="shared" si="75"/>
        <v>0</v>
      </c>
      <c r="J473" s="15" t="e">
        <f t="shared" si="73"/>
        <v>#DIV/0!</v>
      </c>
      <c r="K473" s="15" t="e">
        <f t="shared" si="74"/>
        <v>#DIV/0!</v>
      </c>
      <c r="L473" s="34"/>
      <c r="M473" s="63">
        <f t="shared" si="76"/>
        <v>0</v>
      </c>
      <c r="N473" s="64" t="e">
        <f t="shared" si="72"/>
        <v>#DIV/0!</v>
      </c>
    </row>
    <row r="474" spans="1:14" ht="31.5" customHeight="1" hidden="1">
      <c r="A474" s="99"/>
      <c r="B474" s="99"/>
      <c r="C474" s="19" t="s">
        <v>82</v>
      </c>
      <c r="D474" s="20" t="s">
        <v>83</v>
      </c>
      <c r="E474" s="34">
        <f t="shared" si="77"/>
        <v>0</v>
      </c>
      <c r="F474" s="34">
        <f t="shared" si="77"/>
        <v>0</v>
      </c>
      <c r="G474" s="34">
        <f t="shared" si="77"/>
        <v>0</v>
      </c>
      <c r="H474" s="34">
        <f t="shared" si="77"/>
        <v>0</v>
      </c>
      <c r="I474" s="15">
        <f t="shared" si="75"/>
        <v>0</v>
      </c>
      <c r="J474" s="15" t="e">
        <f t="shared" si="73"/>
        <v>#DIV/0!</v>
      </c>
      <c r="K474" s="15" t="e">
        <f t="shared" si="74"/>
        <v>#DIV/0!</v>
      </c>
      <c r="L474" s="34"/>
      <c r="M474" s="63">
        <f t="shared" si="76"/>
        <v>0</v>
      </c>
      <c r="N474" s="64" t="e">
        <f t="shared" si="72"/>
        <v>#DIV/0!</v>
      </c>
    </row>
    <row r="475" spans="1:14" ht="63" customHeight="1" hidden="1">
      <c r="A475" s="99"/>
      <c r="B475" s="99"/>
      <c r="C475" s="19" t="s">
        <v>156</v>
      </c>
      <c r="D475" s="20" t="s">
        <v>157</v>
      </c>
      <c r="E475" s="34">
        <f t="shared" si="77"/>
        <v>3859.1</v>
      </c>
      <c r="F475" s="34">
        <f t="shared" si="77"/>
        <v>8025</v>
      </c>
      <c r="G475" s="34">
        <f t="shared" si="77"/>
        <v>3500</v>
      </c>
      <c r="H475" s="34">
        <f t="shared" si="77"/>
        <v>5510</v>
      </c>
      <c r="I475" s="15">
        <f t="shared" si="75"/>
        <v>2010</v>
      </c>
      <c r="J475" s="15">
        <f t="shared" si="73"/>
        <v>157.42857142857142</v>
      </c>
      <c r="K475" s="15">
        <f t="shared" si="74"/>
        <v>68.66043613707166</v>
      </c>
      <c r="L475" s="34"/>
      <c r="M475" s="63">
        <f t="shared" si="76"/>
        <v>1650.9</v>
      </c>
      <c r="N475" s="64">
        <f t="shared" si="72"/>
        <v>142.77940452437096</v>
      </c>
    </row>
    <row r="476" spans="1:14" ht="31.5" customHeight="1" hidden="1">
      <c r="A476" s="99"/>
      <c r="B476" s="99"/>
      <c r="C476" s="19" t="s">
        <v>127</v>
      </c>
      <c r="D476" s="20" t="s">
        <v>128</v>
      </c>
      <c r="E476" s="34">
        <f t="shared" si="77"/>
        <v>29518.3</v>
      </c>
      <c r="F476" s="34">
        <f t="shared" si="77"/>
        <v>81040.2</v>
      </c>
      <c r="G476" s="34">
        <f t="shared" si="77"/>
        <v>28727.1</v>
      </c>
      <c r="H476" s="34">
        <f t="shared" si="77"/>
        <v>23435.6</v>
      </c>
      <c r="I476" s="15">
        <f t="shared" si="75"/>
        <v>-5291.5</v>
      </c>
      <c r="J476" s="15">
        <f t="shared" si="73"/>
        <v>81.58011076648879</v>
      </c>
      <c r="K476" s="15">
        <f t="shared" si="74"/>
        <v>28.91848736799761</v>
      </c>
      <c r="L476" s="34"/>
      <c r="M476" s="63">
        <f t="shared" si="76"/>
        <v>-6082.700000000001</v>
      </c>
      <c r="N476" s="64">
        <f t="shared" si="72"/>
        <v>79.3934610055457</v>
      </c>
    </row>
    <row r="477" spans="1:14" ht="47.25" customHeight="1" hidden="1">
      <c r="A477" s="99"/>
      <c r="B477" s="99"/>
      <c r="C477" s="19" t="s">
        <v>42</v>
      </c>
      <c r="D477" s="69" t="s">
        <v>43</v>
      </c>
      <c r="E477" s="34">
        <f t="shared" si="77"/>
        <v>0</v>
      </c>
      <c r="F477" s="34">
        <f t="shared" si="77"/>
        <v>0</v>
      </c>
      <c r="G477" s="34">
        <f t="shared" si="77"/>
        <v>0</v>
      </c>
      <c r="H477" s="34">
        <f t="shared" si="77"/>
        <v>0</v>
      </c>
      <c r="I477" s="15">
        <f t="shared" si="75"/>
        <v>0</v>
      </c>
      <c r="J477" s="15" t="e">
        <f t="shared" si="73"/>
        <v>#DIV/0!</v>
      </c>
      <c r="K477" s="15" t="e">
        <f t="shared" si="74"/>
        <v>#DIV/0!</v>
      </c>
      <c r="L477" s="34"/>
      <c r="M477" s="63">
        <f t="shared" si="76"/>
        <v>0</v>
      </c>
      <c r="N477" s="64" t="e">
        <f t="shared" si="72"/>
        <v>#DIV/0!</v>
      </c>
    </row>
    <row r="478" spans="1:14" ht="63" customHeight="1" hidden="1">
      <c r="A478" s="99"/>
      <c r="B478" s="99"/>
      <c r="C478" s="16" t="s">
        <v>176</v>
      </c>
      <c r="D478" s="69" t="s">
        <v>177</v>
      </c>
      <c r="E478" s="34">
        <f t="shared" si="77"/>
        <v>20</v>
      </c>
      <c r="F478" s="34">
        <f t="shared" si="77"/>
        <v>0</v>
      </c>
      <c r="G478" s="34">
        <f t="shared" si="77"/>
        <v>0</v>
      </c>
      <c r="H478" s="34">
        <f t="shared" si="77"/>
        <v>10</v>
      </c>
      <c r="I478" s="15">
        <f t="shared" si="75"/>
        <v>10</v>
      </c>
      <c r="J478" s="15" t="e">
        <f t="shared" si="73"/>
        <v>#DIV/0!</v>
      </c>
      <c r="K478" s="15" t="e">
        <f t="shared" si="74"/>
        <v>#DIV/0!</v>
      </c>
      <c r="L478" s="34"/>
      <c r="M478" s="63">
        <f t="shared" si="76"/>
        <v>-10</v>
      </c>
      <c r="N478" s="64">
        <f t="shared" si="72"/>
        <v>50</v>
      </c>
    </row>
    <row r="479" spans="1:14" ht="47.25" customHeight="1" hidden="1">
      <c r="A479" s="99"/>
      <c r="B479" s="99"/>
      <c r="C479" s="19" t="s">
        <v>25</v>
      </c>
      <c r="D479" s="20" t="s">
        <v>26</v>
      </c>
      <c r="E479" s="34">
        <f t="shared" si="77"/>
        <v>16146.8</v>
      </c>
      <c r="F479" s="34">
        <f t="shared" si="77"/>
        <v>35506.299999999996</v>
      </c>
      <c r="G479" s="34">
        <f t="shared" si="77"/>
        <v>13605.9</v>
      </c>
      <c r="H479" s="34">
        <f t="shared" si="77"/>
        <v>16758.9</v>
      </c>
      <c r="I479" s="15">
        <f t="shared" si="75"/>
        <v>3153.000000000002</v>
      </c>
      <c r="J479" s="15">
        <f t="shared" si="73"/>
        <v>123.1737702026327</v>
      </c>
      <c r="K479" s="15">
        <f t="shared" si="74"/>
        <v>47.19979271284252</v>
      </c>
      <c r="L479" s="34"/>
      <c r="M479" s="63">
        <f t="shared" si="76"/>
        <v>612.1000000000022</v>
      </c>
      <c r="N479" s="64">
        <f t="shared" si="72"/>
        <v>103.79084400624275</v>
      </c>
    </row>
    <row r="480" spans="1:14" ht="15.75" hidden="1">
      <c r="A480" s="99"/>
      <c r="B480" s="99"/>
      <c r="C480" s="16" t="s">
        <v>27</v>
      </c>
      <c r="D480" s="18" t="s">
        <v>28</v>
      </c>
      <c r="E480" s="34">
        <f t="shared" si="77"/>
        <v>4927.299999999999</v>
      </c>
      <c r="F480" s="34">
        <f t="shared" si="77"/>
        <v>0</v>
      </c>
      <c r="G480" s="34">
        <f t="shared" si="77"/>
        <v>0</v>
      </c>
      <c r="H480" s="34">
        <f t="shared" si="77"/>
        <v>105712.40000000002</v>
      </c>
      <c r="I480" s="15">
        <f t="shared" si="75"/>
        <v>105712.40000000002</v>
      </c>
      <c r="J480" s="15"/>
      <c r="K480" s="15"/>
      <c r="L480" s="34"/>
      <c r="M480" s="63">
        <f t="shared" si="76"/>
        <v>100785.10000000002</v>
      </c>
      <c r="N480" s="64">
        <f t="shared" si="72"/>
        <v>2145.4427374018233</v>
      </c>
    </row>
    <row r="481" spans="1:14" ht="15.75" hidden="1">
      <c r="A481" s="99"/>
      <c r="B481" s="99"/>
      <c r="C481" s="16" t="s">
        <v>29</v>
      </c>
      <c r="D481" s="18" t="s">
        <v>178</v>
      </c>
      <c r="E481" s="34">
        <f t="shared" si="77"/>
        <v>6115.3</v>
      </c>
      <c r="F481" s="34">
        <f t="shared" si="77"/>
        <v>271567.2</v>
      </c>
      <c r="G481" s="34">
        <f t="shared" si="77"/>
        <v>113968.6</v>
      </c>
      <c r="H481" s="34">
        <f t="shared" si="77"/>
        <v>99158.7</v>
      </c>
      <c r="I481" s="15">
        <f t="shared" si="75"/>
        <v>-14809.900000000009</v>
      </c>
      <c r="J481" s="15">
        <f>H481/G481*100</f>
        <v>87.00528040179488</v>
      </c>
      <c r="K481" s="15">
        <f>H481/F481*100</f>
        <v>36.513503839933534</v>
      </c>
      <c r="L481" s="34"/>
      <c r="M481" s="63">
        <f t="shared" si="76"/>
        <v>93043.4</v>
      </c>
      <c r="N481" s="64">
        <f t="shared" si="72"/>
        <v>1621.4854545157227</v>
      </c>
    </row>
    <row r="482" spans="1:14" ht="31.5" customHeight="1" hidden="1">
      <c r="A482" s="99"/>
      <c r="B482" s="99"/>
      <c r="C482" s="16" t="s">
        <v>44</v>
      </c>
      <c r="D482" s="18" t="s">
        <v>45</v>
      </c>
      <c r="E482" s="34">
        <f t="shared" si="77"/>
        <v>0</v>
      </c>
      <c r="F482" s="34">
        <f t="shared" si="77"/>
        <v>0</v>
      </c>
      <c r="G482" s="34">
        <f t="shared" si="77"/>
        <v>0</v>
      </c>
      <c r="H482" s="34">
        <f t="shared" si="77"/>
        <v>0</v>
      </c>
      <c r="I482" s="15">
        <f t="shared" si="75"/>
        <v>0</v>
      </c>
      <c r="J482" s="15"/>
      <c r="K482" s="15"/>
      <c r="L482" s="34"/>
      <c r="M482" s="63">
        <f t="shared" si="76"/>
        <v>0</v>
      </c>
      <c r="N482" s="64"/>
    </row>
    <row r="483" spans="1:14" ht="15.75" customHeight="1" hidden="1">
      <c r="A483" s="99"/>
      <c r="B483" s="99"/>
      <c r="C483" s="16" t="s">
        <v>217</v>
      </c>
      <c r="D483" s="18" t="s">
        <v>46</v>
      </c>
      <c r="E483" s="34">
        <f t="shared" si="77"/>
        <v>-45634.799999999996</v>
      </c>
      <c r="F483" s="34">
        <f t="shared" si="77"/>
        <v>0</v>
      </c>
      <c r="G483" s="34">
        <f t="shared" si="77"/>
        <v>0</v>
      </c>
      <c r="H483" s="34">
        <f t="shared" si="77"/>
        <v>-134712.30000000002</v>
      </c>
      <c r="I483" s="15">
        <f t="shared" si="75"/>
        <v>-134712.30000000002</v>
      </c>
      <c r="J483" s="15"/>
      <c r="K483" s="15"/>
      <c r="L483" s="34"/>
      <c r="M483" s="63">
        <f t="shared" si="76"/>
        <v>-89077.50000000003</v>
      </c>
      <c r="N483" s="64">
        <f>H483/E483*100</f>
        <v>295.1964290409951</v>
      </c>
    </row>
    <row r="484" spans="1:14" ht="32.25" customHeight="1" hidden="1">
      <c r="A484" s="99"/>
      <c r="B484" s="99"/>
      <c r="C484" s="16"/>
      <c r="D484" s="24" t="s">
        <v>207</v>
      </c>
      <c r="E484" s="37">
        <f>E430+E444</f>
        <v>6121574.7</v>
      </c>
      <c r="F484" s="37">
        <f>F430+F444</f>
        <v>16093387.500000002</v>
      </c>
      <c r="G484" s="37">
        <f>G430+G444</f>
        <v>6290126</v>
      </c>
      <c r="H484" s="37">
        <f>H430+H444</f>
        <v>6465886.700000001</v>
      </c>
      <c r="I484" s="59">
        <f t="shared" si="75"/>
        <v>175760.70000000112</v>
      </c>
      <c r="J484" s="59">
        <f>H484/G484*100</f>
        <v>102.79423178486411</v>
      </c>
      <c r="K484" s="59">
        <f>H484/F484*100</f>
        <v>40.1772883428054</v>
      </c>
      <c r="L484" s="37">
        <f>L430+L444</f>
        <v>0</v>
      </c>
      <c r="M484" s="65">
        <f t="shared" si="76"/>
        <v>344312.00000000093</v>
      </c>
      <c r="N484" s="66">
        <f>H484/E484*100</f>
        <v>105.62456584904535</v>
      </c>
    </row>
    <row r="485" spans="1:14" ht="31.5" hidden="1">
      <c r="A485" s="99"/>
      <c r="B485" s="99"/>
      <c r="C485" s="16"/>
      <c r="D485" s="24" t="s">
        <v>208</v>
      </c>
      <c r="E485" s="37">
        <f>E430+E444+E483</f>
        <v>6075939.9</v>
      </c>
      <c r="F485" s="37">
        <f>F430+F444+F483</f>
        <v>16093387.500000002</v>
      </c>
      <c r="G485" s="37">
        <f>G430+G444+G483</f>
        <v>6290126</v>
      </c>
      <c r="H485" s="37">
        <f>H430+H444+H483</f>
        <v>6331174.400000001</v>
      </c>
      <c r="I485" s="59">
        <f t="shared" si="75"/>
        <v>41048.400000001304</v>
      </c>
      <c r="J485" s="59">
        <f>H485/G485*100</f>
        <v>100.65258470180089</v>
      </c>
      <c r="K485" s="59">
        <f>H485/F485*100</f>
        <v>39.34022218752889</v>
      </c>
      <c r="L485" s="37"/>
      <c r="M485" s="65">
        <f t="shared" si="76"/>
        <v>255234.50000000093</v>
      </c>
      <c r="N485" s="66">
        <f>H485/E485*100</f>
        <v>104.2007410244463</v>
      </c>
    </row>
    <row r="486" spans="1:14" s="26" customFormat="1" ht="15.75" hidden="1">
      <c r="A486" s="99"/>
      <c r="B486" s="99"/>
      <c r="C486" s="28" t="s">
        <v>190</v>
      </c>
      <c r="D486" s="24" t="s">
        <v>191</v>
      </c>
      <c r="E486" s="37">
        <f>SUM(E487:E492)</f>
        <v>2613193.8000000003</v>
      </c>
      <c r="F486" s="37">
        <f>SUM(F487:F492)</f>
        <v>3596237.3</v>
      </c>
      <c r="G486" s="37">
        <f>SUM(G487:G492)</f>
        <v>1594537.333333333</v>
      </c>
      <c r="H486" s="37">
        <f>SUM(H487:H492)</f>
        <v>1514043</v>
      </c>
      <c r="I486" s="59">
        <f t="shared" si="75"/>
        <v>-80494.33333333302</v>
      </c>
      <c r="J486" s="59">
        <f>H486/G486*100</f>
        <v>94.95186900609835</v>
      </c>
      <c r="K486" s="59">
        <f>H486/F486*100</f>
        <v>42.100753473637575</v>
      </c>
      <c r="L486" s="37">
        <f>SUM(L487:L492)</f>
        <v>0</v>
      </c>
      <c r="M486" s="65">
        <f t="shared" si="76"/>
        <v>-1099150.8000000003</v>
      </c>
      <c r="N486" s="66">
        <f>H486/E486*100</f>
        <v>57.93841237492603</v>
      </c>
    </row>
    <row r="487" spans="1:14" ht="31.5" customHeight="1" hidden="1">
      <c r="A487" s="99"/>
      <c r="B487" s="99"/>
      <c r="C487" s="16" t="s">
        <v>47</v>
      </c>
      <c r="D487" s="18" t="s">
        <v>48</v>
      </c>
      <c r="E487" s="34">
        <f aca="true" t="shared" si="78" ref="E487:H492">SUMIF($C$6:$C$411,$C487,E$6:E$411)</f>
        <v>0</v>
      </c>
      <c r="F487" s="34">
        <f t="shared" si="78"/>
        <v>0</v>
      </c>
      <c r="G487" s="34">
        <f t="shared" si="78"/>
        <v>0</v>
      </c>
      <c r="H487" s="34">
        <f t="shared" si="78"/>
        <v>0</v>
      </c>
      <c r="I487" s="15">
        <f t="shared" si="75"/>
        <v>0</v>
      </c>
      <c r="J487" s="15"/>
      <c r="K487" s="15"/>
      <c r="L487" s="34"/>
      <c r="M487" s="63">
        <f t="shared" si="76"/>
        <v>0</v>
      </c>
      <c r="N487" s="64"/>
    </row>
    <row r="488" spans="1:14" ht="15.75" hidden="1">
      <c r="A488" s="99"/>
      <c r="B488" s="99"/>
      <c r="C488" s="16" t="s">
        <v>49</v>
      </c>
      <c r="D488" s="18" t="s">
        <v>192</v>
      </c>
      <c r="E488" s="34">
        <f t="shared" si="78"/>
        <v>1260102.8</v>
      </c>
      <c r="F488" s="34">
        <f t="shared" si="78"/>
        <v>567685.8</v>
      </c>
      <c r="G488" s="34">
        <f t="shared" si="78"/>
        <v>176362.53333333333</v>
      </c>
      <c r="H488" s="34">
        <f t="shared" si="78"/>
        <v>124519</v>
      </c>
      <c r="I488" s="15">
        <f t="shared" si="75"/>
        <v>-51843.533333333326</v>
      </c>
      <c r="J488" s="15"/>
      <c r="K488" s="15">
        <f>H488/F488*100</f>
        <v>21.934492636595806</v>
      </c>
      <c r="L488" s="34"/>
      <c r="M488" s="63">
        <f t="shared" si="76"/>
        <v>-1135583.8</v>
      </c>
      <c r="N488" s="64">
        <f>H488/E488*100</f>
        <v>9.881654099967081</v>
      </c>
    </row>
    <row r="489" spans="1:14" ht="15.75" hidden="1">
      <c r="A489" s="99"/>
      <c r="B489" s="99"/>
      <c r="C489" s="16" t="s">
        <v>50</v>
      </c>
      <c r="D489" s="18" t="s">
        <v>87</v>
      </c>
      <c r="E489" s="34">
        <f t="shared" si="78"/>
        <v>1218537.0000000002</v>
      </c>
      <c r="F489" s="34">
        <f t="shared" si="78"/>
        <v>2681523.1999999997</v>
      </c>
      <c r="G489" s="34">
        <f t="shared" si="78"/>
        <v>1246401.8999999997</v>
      </c>
      <c r="H489" s="34">
        <f t="shared" si="78"/>
        <v>1227664.2</v>
      </c>
      <c r="I489" s="15">
        <f t="shared" si="75"/>
        <v>-18737.69999999972</v>
      </c>
      <c r="J489" s="15">
        <f>H489/G489*100</f>
        <v>98.49665665625191</v>
      </c>
      <c r="K489" s="15">
        <f>H489/F489*100</f>
        <v>45.78234490009261</v>
      </c>
      <c r="L489" s="34"/>
      <c r="M489" s="63">
        <f t="shared" si="76"/>
        <v>9127.19999999972</v>
      </c>
      <c r="N489" s="64">
        <f>H489/E489*100</f>
        <v>100.74902936882506</v>
      </c>
    </row>
    <row r="490" spans="1:14" ht="15.75" hidden="1">
      <c r="A490" s="99"/>
      <c r="B490" s="99"/>
      <c r="C490" s="16" t="s">
        <v>52</v>
      </c>
      <c r="D490" s="20" t="s">
        <v>53</v>
      </c>
      <c r="E490" s="34">
        <f t="shared" si="78"/>
        <v>134554</v>
      </c>
      <c r="F490" s="34">
        <f t="shared" si="78"/>
        <v>347028.30000000005</v>
      </c>
      <c r="G490" s="34">
        <f t="shared" si="78"/>
        <v>171772.89999999997</v>
      </c>
      <c r="H490" s="34">
        <f t="shared" si="78"/>
        <v>161859.8</v>
      </c>
      <c r="I490" s="15">
        <f t="shared" si="75"/>
        <v>-9913.099999999977</v>
      </c>
      <c r="J490" s="15">
        <f>H490/G490*100</f>
        <v>94.22894996824297</v>
      </c>
      <c r="K490" s="15">
        <f>H490/F490*100</f>
        <v>46.64167158701465</v>
      </c>
      <c r="L490" s="34"/>
      <c r="M490" s="63">
        <f t="shared" si="76"/>
        <v>27305.79999999999</v>
      </c>
      <c r="N490" s="64">
        <f>H490/E490*100</f>
        <v>120.29356243589933</v>
      </c>
    </row>
    <row r="491" spans="1:14" ht="31.5" customHeight="1" hidden="1">
      <c r="A491" s="99"/>
      <c r="B491" s="99"/>
      <c r="C491" s="16" t="s">
        <v>193</v>
      </c>
      <c r="D491" s="17" t="s">
        <v>194</v>
      </c>
      <c r="E491" s="34">
        <f t="shared" si="78"/>
        <v>0</v>
      </c>
      <c r="F491" s="34">
        <f t="shared" si="78"/>
        <v>0</v>
      </c>
      <c r="G491" s="34">
        <f t="shared" si="78"/>
        <v>0</v>
      </c>
      <c r="H491" s="34">
        <f t="shared" si="78"/>
        <v>0</v>
      </c>
      <c r="I491" s="15">
        <f t="shared" si="75"/>
        <v>0</v>
      </c>
      <c r="J491" s="15"/>
      <c r="K491" s="15"/>
      <c r="L491" s="34"/>
      <c r="M491" s="63">
        <f t="shared" si="76"/>
        <v>0</v>
      </c>
      <c r="N491" s="64"/>
    </row>
    <row r="492" spans="1:14" ht="15.75" customHeight="1" hidden="1">
      <c r="A492" s="99"/>
      <c r="B492" s="99"/>
      <c r="C492" s="16" t="s">
        <v>64</v>
      </c>
      <c r="D492" s="18" t="s">
        <v>65</v>
      </c>
      <c r="E492" s="34">
        <f t="shared" si="78"/>
        <v>0</v>
      </c>
      <c r="F492" s="34">
        <f t="shared" si="78"/>
        <v>0</v>
      </c>
      <c r="G492" s="34">
        <f t="shared" si="78"/>
        <v>0</v>
      </c>
      <c r="H492" s="34">
        <f t="shared" si="78"/>
        <v>0</v>
      </c>
      <c r="I492" s="15">
        <f t="shared" si="75"/>
        <v>0</v>
      </c>
      <c r="J492" s="15"/>
      <c r="K492" s="15"/>
      <c r="L492" s="34"/>
      <c r="M492" s="63">
        <f t="shared" si="76"/>
        <v>0</v>
      </c>
      <c r="N492" s="64"/>
    </row>
    <row r="493" spans="1:14" ht="31.5" hidden="1">
      <c r="A493" s="99"/>
      <c r="B493" s="99"/>
      <c r="C493" s="16"/>
      <c r="D493" s="39" t="s">
        <v>209</v>
      </c>
      <c r="E493" s="37">
        <f>E484+E486</f>
        <v>8734768.5</v>
      </c>
      <c r="F493" s="37">
        <f>F484+F486</f>
        <v>19689624.8</v>
      </c>
      <c r="G493" s="37">
        <f>G484+G486</f>
        <v>7884663.333333333</v>
      </c>
      <c r="H493" s="37">
        <f>H484+H486</f>
        <v>7979929.700000001</v>
      </c>
      <c r="I493" s="59">
        <f t="shared" si="75"/>
        <v>95266.3666666681</v>
      </c>
      <c r="J493" s="59">
        <f>H493/G493*100</f>
        <v>101.20824900999791</v>
      </c>
      <c r="K493" s="59">
        <f>H493/F493*100</f>
        <v>40.52860214989978</v>
      </c>
      <c r="L493" s="34"/>
      <c r="M493" s="65">
        <f t="shared" si="76"/>
        <v>-754838.7999999989</v>
      </c>
      <c r="N493" s="66">
        <f>H493/E493*100</f>
        <v>91.3582277538323</v>
      </c>
    </row>
    <row r="494" spans="1:14" s="26" customFormat="1" ht="31.5" hidden="1">
      <c r="A494" s="99"/>
      <c r="B494" s="99"/>
      <c r="C494" s="23"/>
      <c r="D494" s="39" t="s">
        <v>210</v>
      </c>
      <c r="E494" s="37">
        <f>E485+E486</f>
        <v>8689133.700000001</v>
      </c>
      <c r="F494" s="37">
        <f>F485+F486</f>
        <v>19689624.8</v>
      </c>
      <c r="G494" s="37">
        <f>G485+G486</f>
        <v>7884663.333333333</v>
      </c>
      <c r="H494" s="37">
        <f>H485+H486</f>
        <v>7845217.400000001</v>
      </c>
      <c r="I494" s="59">
        <f>H494-G494</f>
        <v>-39445.93333333172</v>
      </c>
      <c r="J494" s="59">
        <f>H494/G494*100</f>
        <v>99.49971315621595</v>
      </c>
      <c r="K494" s="59">
        <f>H494/F494*100</f>
        <v>39.844423038472534</v>
      </c>
      <c r="L494" s="37">
        <f>SUM(L430,L444,L486)</f>
        <v>0</v>
      </c>
      <c r="M494" s="65">
        <f t="shared" si="76"/>
        <v>-843916.2999999998</v>
      </c>
      <c r="N494" s="66">
        <f>H494/E494*100</f>
        <v>90.28768195844427</v>
      </c>
    </row>
    <row r="495" spans="1:14" s="26" customFormat="1" ht="31.5" customHeight="1" hidden="1">
      <c r="A495" s="99"/>
      <c r="B495" s="99"/>
      <c r="C495" s="28"/>
      <c r="D495" s="24" t="s">
        <v>180</v>
      </c>
      <c r="E495" s="32">
        <f>E496</f>
        <v>12700</v>
      </c>
      <c r="F495" s="32">
        <f>F496</f>
        <v>24300.2</v>
      </c>
      <c r="G495" s="32">
        <f>G496</f>
        <v>0</v>
      </c>
      <c r="H495" s="32">
        <f>H496</f>
        <v>0</v>
      </c>
      <c r="I495" s="59">
        <f>H495-G495</f>
        <v>0</v>
      </c>
      <c r="J495" s="59"/>
      <c r="K495" s="59">
        <f>H495/F495*100</f>
        <v>0</v>
      </c>
      <c r="L495" s="32">
        <f>L496</f>
        <v>0</v>
      </c>
      <c r="M495" s="65">
        <f t="shared" si="76"/>
        <v>-12700</v>
      </c>
      <c r="N495" s="66">
        <f>H495/E495*100</f>
        <v>0</v>
      </c>
    </row>
    <row r="496" spans="1:14" ht="31.5" customHeight="1" hidden="1">
      <c r="A496" s="100"/>
      <c r="B496" s="100"/>
      <c r="C496" s="19" t="s">
        <v>181</v>
      </c>
      <c r="D496" s="20" t="s">
        <v>182</v>
      </c>
      <c r="E496" s="34">
        <f>SUMIF($C$6:$C$421,$C496,E$6:E$421)</f>
        <v>12700</v>
      </c>
      <c r="F496" s="14">
        <f>F421</f>
        <v>24300.2</v>
      </c>
      <c r="G496" s="14">
        <f>G421</f>
        <v>0</v>
      </c>
      <c r="H496" s="34">
        <f>SUMIF($C$6:$C$421,$C496,H$6:H$421)</f>
        <v>0</v>
      </c>
      <c r="I496" s="15">
        <f>H496-G496</f>
        <v>0</v>
      </c>
      <c r="J496" s="15"/>
      <c r="K496" s="15">
        <f>H496/F496*100</f>
        <v>0</v>
      </c>
      <c r="L496" s="34"/>
      <c r="M496" s="63">
        <f t="shared" si="76"/>
        <v>-12700</v>
      </c>
      <c r="N496" s="64">
        <f>H496/E496*100</f>
        <v>0</v>
      </c>
    </row>
    <row r="497" spans="1:12" ht="15.75" hidden="1">
      <c r="A497" s="40"/>
      <c r="B497" s="40"/>
      <c r="C497" s="41"/>
      <c r="D497" s="42"/>
      <c r="E497" s="46"/>
      <c r="F497" s="46"/>
      <c r="G497" s="46"/>
      <c r="H497" s="43"/>
      <c r="I497" s="47"/>
      <c r="J497" s="7"/>
      <c r="K497" s="7"/>
      <c r="L497" s="56"/>
    </row>
    <row r="498" spans="1:11" ht="15.75" hidden="1">
      <c r="A498" s="40"/>
      <c r="B498" s="40"/>
      <c r="C498" s="41"/>
      <c r="D498" s="42"/>
      <c r="E498" s="46"/>
      <c r="F498" s="46"/>
      <c r="G498" s="46"/>
      <c r="H498" s="43"/>
      <c r="I498" s="47"/>
      <c r="J498" s="7"/>
      <c r="K498" s="7"/>
    </row>
    <row r="499" spans="1:11" ht="15.75" hidden="1">
      <c r="A499" s="40"/>
      <c r="B499" s="40"/>
      <c r="C499" s="41"/>
      <c r="D499" s="42"/>
      <c r="E499" s="46"/>
      <c r="F499" s="46"/>
      <c r="G499" s="46"/>
      <c r="H499" s="43"/>
      <c r="I499" s="47"/>
      <c r="J499" s="7"/>
      <c r="K499" s="7"/>
    </row>
    <row r="500" spans="1:9" ht="15.75" hidden="1">
      <c r="A500" s="48"/>
      <c r="B500" s="49"/>
      <c r="C500" s="50"/>
      <c r="D500" s="51"/>
      <c r="E500" s="51"/>
      <c r="F500" s="51"/>
      <c r="G500" s="51"/>
      <c r="H500" s="51"/>
      <c r="I500" s="52"/>
    </row>
    <row r="501" spans="1:9" ht="15.75" hidden="1">
      <c r="A501" s="48"/>
      <c r="B501" s="49"/>
      <c r="C501" s="50"/>
      <c r="D501" s="51"/>
      <c r="E501" s="51"/>
      <c r="F501" s="51"/>
      <c r="G501" s="51"/>
      <c r="H501" s="51"/>
      <c r="I501" s="52"/>
    </row>
    <row r="502" spans="1:9" ht="15.75" hidden="1">
      <c r="A502" s="48"/>
      <c r="B502" s="49"/>
      <c r="C502" s="50"/>
      <c r="D502" s="51"/>
      <c r="E502" s="51"/>
      <c r="F502" s="51"/>
      <c r="G502" s="51"/>
      <c r="H502" s="51"/>
      <c r="I502" s="52"/>
    </row>
    <row r="503" spans="1:9" ht="15.75" hidden="1">
      <c r="A503" s="48"/>
      <c r="B503" s="49"/>
      <c r="C503" s="50"/>
      <c r="D503" s="51"/>
      <c r="E503" s="51"/>
      <c r="F503" s="51"/>
      <c r="G503" s="51"/>
      <c r="H503" s="51"/>
      <c r="I503" s="52"/>
    </row>
    <row r="504" spans="1:9" ht="15.75" hidden="1">
      <c r="A504" s="48"/>
      <c r="B504" s="49"/>
      <c r="C504" s="50"/>
      <c r="D504" s="51"/>
      <c r="E504" s="51"/>
      <c r="F504" s="51"/>
      <c r="G504" s="51"/>
      <c r="H504" s="51"/>
      <c r="I504" s="52"/>
    </row>
    <row r="505" spans="1:8" ht="15.75" hidden="1">
      <c r="A505" s="53"/>
      <c r="B505" s="49"/>
      <c r="C505" s="50"/>
      <c r="D505" s="51"/>
      <c r="E505" s="51"/>
      <c r="F505" s="51"/>
      <c r="G505" s="51"/>
      <c r="H505" s="51"/>
    </row>
    <row r="506" spans="1:8" ht="15.75" hidden="1">
      <c r="A506" s="53"/>
      <c r="B506" s="49"/>
      <c r="C506" s="50"/>
      <c r="D506" s="51"/>
      <c r="E506" s="51"/>
      <c r="F506" s="51"/>
      <c r="G506" s="51"/>
      <c r="H506" s="51"/>
    </row>
    <row r="507" spans="1:8" ht="15.75" hidden="1">
      <c r="A507" s="53"/>
      <c r="B507" s="49"/>
      <c r="C507" s="50"/>
      <c r="D507" s="51"/>
      <c r="E507" s="51"/>
      <c r="F507" s="51"/>
      <c r="G507" s="51"/>
      <c r="H507" s="51"/>
    </row>
    <row r="508" spans="1:8" ht="15.75" hidden="1">
      <c r="A508" s="53"/>
      <c r="B508" s="49"/>
      <c r="C508" s="50"/>
      <c r="D508" s="51"/>
      <c r="E508" s="51"/>
      <c r="F508" s="51"/>
      <c r="G508" s="51"/>
      <c r="H508" s="51"/>
    </row>
    <row r="509" spans="1:8" ht="15.75" hidden="1">
      <c r="A509" s="53"/>
      <c r="B509" s="49"/>
      <c r="C509" s="50"/>
      <c r="D509" s="51"/>
      <c r="E509" s="51"/>
      <c r="F509" s="51"/>
      <c r="G509" s="51"/>
      <c r="H509" s="51"/>
    </row>
    <row r="510" spans="1:8" ht="15.75" hidden="1">
      <c r="A510" s="53"/>
      <c r="B510" s="49"/>
      <c r="C510" s="50"/>
      <c r="D510" s="51"/>
      <c r="E510" s="51"/>
      <c r="F510" s="51"/>
      <c r="G510" s="51"/>
      <c r="H510" s="51"/>
    </row>
    <row r="511" spans="1:8" ht="15.75" hidden="1">
      <c r="A511" s="53"/>
      <c r="B511" s="49"/>
      <c r="C511" s="50"/>
      <c r="D511" s="51"/>
      <c r="E511" s="51"/>
      <c r="F511" s="51"/>
      <c r="G511" s="51"/>
      <c r="H511" s="51"/>
    </row>
    <row r="512" spans="1:8" ht="15.75" hidden="1">
      <c r="A512" s="53"/>
      <c r="B512" s="49"/>
      <c r="C512" s="50"/>
      <c r="D512" s="51"/>
      <c r="E512" s="51"/>
      <c r="F512" s="51"/>
      <c r="G512" s="51"/>
      <c r="H512" s="51"/>
    </row>
    <row r="513" spans="1:8" ht="15.75" hidden="1">
      <c r="A513" s="53"/>
      <c r="B513" s="49"/>
      <c r="C513" s="50"/>
      <c r="D513" s="51"/>
      <c r="E513" s="51"/>
      <c r="F513" s="51"/>
      <c r="G513" s="51"/>
      <c r="H513" s="51"/>
    </row>
    <row r="514" spans="1:8" ht="15.75" hidden="1">
      <c r="A514" s="53"/>
      <c r="B514" s="49"/>
      <c r="C514" s="50"/>
      <c r="D514" s="51"/>
      <c r="E514" s="51"/>
      <c r="F514" s="51"/>
      <c r="G514" s="51"/>
      <c r="H514" s="51"/>
    </row>
    <row r="515" spans="1:8" ht="15.75" hidden="1">
      <c r="A515" s="53"/>
      <c r="B515" s="49"/>
      <c r="C515" s="50"/>
      <c r="D515" s="51"/>
      <c r="E515" s="51"/>
      <c r="F515" s="51"/>
      <c r="G515" s="51"/>
      <c r="H515" s="51"/>
    </row>
    <row r="516" spans="1:8" ht="15.75" hidden="1">
      <c r="A516" s="53"/>
      <c r="B516" s="49"/>
      <c r="C516" s="50"/>
      <c r="D516" s="51"/>
      <c r="E516" s="51"/>
      <c r="F516" s="51"/>
      <c r="G516" s="51"/>
      <c r="H516" s="51"/>
    </row>
    <row r="517" spans="1:8" ht="15.75" hidden="1">
      <c r="A517" s="53"/>
      <c r="B517" s="49"/>
      <c r="C517" s="50"/>
      <c r="D517" s="51"/>
      <c r="E517" s="51"/>
      <c r="F517" s="51"/>
      <c r="G517" s="51"/>
      <c r="H517" s="51"/>
    </row>
    <row r="518" spans="1:8" ht="15.75" hidden="1">
      <c r="A518" s="53"/>
      <c r="B518" s="49"/>
      <c r="C518" s="50"/>
      <c r="D518" s="51"/>
      <c r="E518" s="51"/>
      <c r="F518" s="51"/>
      <c r="G518" s="51"/>
      <c r="H518" s="51"/>
    </row>
    <row r="519" spans="1:8" ht="15.75" hidden="1">
      <c r="A519" s="53"/>
      <c r="B519" s="49"/>
      <c r="C519" s="50"/>
      <c r="D519" s="51"/>
      <c r="E519" s="51"/>
      <c r="F519" s="51"/>
      <c r="G519" s="51"/>
      <c r="H519" s="51"/>
    </row>
    <row r="520" spans="1:8" ht="15.75" hidden="1">
      <c r="A520" s="53"/>
      <c r="B520" s="49"/>
      <c r="C520" s="50"/>
      <c r="D520" s="51"/>
      <c r="E520" s="51"/>
      <c r="F520" s="51"/>
      <c r="G520" s="51"/>
      <c r="H520" s="51"/>
    </row>
    <row r="521" spans="1:8" ht="15.75" hidden="1">
      <c r="A521" s="53"/>
      <c r="B521" s="49"/>
      <c r="C521" s="50"/>
      <c r="D521" s="51"/>
      <c r="E521" s="51"/>
      <c r="F521" s="51"/>
      <c r="G521" s="51"/>
      <c r="H521" s="51"/>
    </row>
    <row r="522" spans="1:8" ht="15.75" hidden="1">
      <c r="A522" s="53"/>
      <c r="B522" s="49"/>
      <c r="C522" s="50"/>
      <c r="D522" s="51"/>
      <c r="E522" s="51"/>
      <c r="F522" s="51"/>
      <c r="G522" s="51"/>
      <c r="H522" s="51"/>
    </row>
    <row r="523" spans="1:8" ht="15.75" hidden="1">
      <c r="A523" s="53"/>
      <c r="B523" s="49"/>
      <c r="C523" s="50"/>
      <c r="D523" s="51"/>
      <c r="E523" s="51"/>
      <c r="F523" s="51"/>
      <c r="G523" s="51"/>
      <c r="H523" s="51"/>
    </row>
    <row r="524" spans="1:8" ht="15.75" hidden="1">
      <c r="A524" s="53"/>
      <c r="B524" s="49"/>
      <c r="C524" s="50"/>
      <c r="D524" s="51"/>
      <c r="E524" s="51"/>
      <c r="F524" s="51"/>
      <c r="G524" s="51"/>
      <c r="H524" s="51"/>
    </row>
    <row r="525" spans="1:8" ht="15.75" hidden="1">
      <c r="A525" s="53"/>
      <c r="B525" s="49"/>
      <c r="C525" s="50"/>
      <c r="D525" s="51"/>
      <c r="E525" s="51"/>
      <c r="F525" s="51"/>
      <c r="G525" s="51"/>
      <c r="H525" s="51"/>
    </row>
    <row r="526" spans="1:8" ht="15.75" hidden="1">
      <c r="A526" s="53"/>
      <c r="B526" s="49"/>
      <c r="C526" s="50"/>
      <c r="D526" s="51"/>
      <c r="E526" s="51"/>
      <c r="F526" s="51"/>
      <c r="G526" s="51"/>
      <c r="H526" s="51"/>
    </row>
    <row r="527" spans="1:8" ht="15.75" hidden="1">
      <c r="A527" s="53"/>
      <c r="B527" s="49"/>
      <c r="C527" s="50"/>
      <c r="D527" s="51"/>
      <c r="E527" s="51"/>
      <c r="F527" s="51"/>
      <c r="G527" s="51"/>
      <c r="H527" s="51"/>
    </row>
    <row r="528" spans="1:8" ht="15.75" hidden="1">
      <c r="A528" s="53"/>
      <c r="B528" s="49"/>
      <c r="C528" s="50"/>
      <c r="D528" s="51"/>
      <c r="E528" s="51"/>
      <c r="F528" s="51"/>
      <c r="G528" s="51"/>
      <c r="H528" s="51"/>
    </row>
    <row r="529" spans="2:8" ht="15.75" hidden="1">
      <c r="B529" s="54"/>
      <c r="C529" s="50"/>
      <c r="D529" s="51"/>
      <c r="E529" s="51"/>
      <c r="F529" s="51"/>
      <c r="G529" s="51"/>
      <c r="H529" s="51"/>
    </row>
    <row r="530" spans="2:8" ht="15.75" hidden="1">
      <c r="B530" s="54"/>
      <c r="C530" s="50"/>
      <c r="D530" s="51"/>
      <c r="E530" s="51"/>
      <c r="F530" s="51"/>
      <c r="G530" s="51"/>
      <c r="H530" s="51"/>
    </row>
    <row r="531" spans="2:8" ht="15.75" hidden="1">
      <c r="B531" s="54"/>
      <c r="C531" s="50"/>
      <c r="D531" s="51"/>
      <c r="E531" s="51"/>
      <c r="F531" s="51"/>
      <c r="G531" s="51"/>
      <c r="H531" s="51"/>
    </row>
    <row r="532" spans="2:8" ht="15.75" hidden="1">
      <c r="B532" s="54"/>
      <c r="C532" s="50"/>
      <c r="D532" s="51"/>
      <c r="E532" s="51"/>
      <c r="F532" s="51"/>
      <c r="G532" s="51"/>
      <c r="H532" s="51"/>
    </row>
    <row r="533" spans="2:8" ht="15.75" hidden="1">
      <c r="B533" s="54"/>
      <c r="C533" s="50"/>
      <c r="D533" s="51"/>
      <c r="E533" s="51"/>
      <c r="F533" s="51"/>
      <c r="G533" s="51"/>
      <c r="H533" s="51"/>
    </row>
    <row r="534" spans="2:8" ht="15.75" hidden="1">
      <c r="B534" s="54"/>
      <c r="C534" s="50"/>
      <c r="D534" s="51"/>
      <c r="E534" s="51"/>
      <c r="F534" s="51"/>
      <c r="G534" s="51"/>
      <c r="H534" s="51"/>
    </row>
    <row r="535" spans="2:8" ht="15.75" hidden="1">
      <c r="B535" s="54"/>
      <c r="C535" s="50"/>
      <c r="D535" s="51"/>
      <c r="E535" s="51"/>
      <c r="F535" s="51"/>
      <c r="G535" s="51"/>
      <c r="H535" s="51"/>
    </row>
    <row r="536" spans="2:8" ht="15.75" hidden="1">
      <c r="B536" s="54"/>
      <c r="C536" s="50"/>
      <c r="D536" s="51"/>
      <c r="E536" s="51"/>
      <c r="F536" s="51"/>
      <c r="G536" s="51"/>
      <c r="H536" s="51"/>
    </row>
    <row r="537" spans="2:8" ht="15.75" hidden="1">
      <c r="B537" s="54"/>
      <c r="C537" s="50"/>
      <c r="D537" s="51"/>
      <c r="E537" s="51"/>
      <c r="F537" s="51"/>
      <c r="G537" s="51"/>
      <c r="H537" s="51"/>
    </row>
    <row r="538" spans="2:8" ht="15.75" hidden="1">
      <c r="B538" s="54"/>
      <c r="C538" s="50"/>
      <c r="D538" s="51"/>
      <c r="E538" s="51"/>
      <c r="F538" s="51"/>
      <c r="G538" s="51"/>
      <c r="H538" s="51"/>
    </row>
    <row r="539" spans="2:8" ht="15.75" hidden="1">
      <c r="B539" s="54"/>
      <c r="C539" s="50"/>
      <c r="D539" s="51"/>
      <c r="E539" s="51"/>
      <c r="F539" s="51"/>
      <c r="G539" s="51"/>
      <c r="H539" s="51"/>
    </row>
    <row r="540" spans="2:8" ht="15.75" hidden="1">
      <c r="B540" s="54"/>
      <c r="C540" s="50"/>
      <c r="D540" s="51"/>
      <c r="E540" s="51"/>
      <c r="F540" s="51"/>
      <c r="G540" s="51"/>
      <c r="H540" s="51"/>
    </row>
    <row r="541" spans="2:8" ht="15.75" hidden="1">
      <c r="B541" s="54"/>
      <c r="C541" s="50"/>
      <c r="D541" s="51"/>
      <c r="E541" s="51"/>
      <c r="F541" s="51"/>
      <c r="G541" s="51"/>
      <c r="H541" s="51"/>
    </row>
    <row r="542" spans="2:8" ht="15.75" hidden="1">
      <c r="B542" s="54"/>
      <c r="C542" s="50"/>
      <c r="D542" s="51"/>
      <c r="E542" s="51"/>
      <c r="F542" s="51"/>
      <c r="G542" s="51"/>
      <c r="H542" s="51"/>
    </row>
    <row r="543" spans="2:8" ht="15.75" hidden="1">
      <c r="B543" s="54"/>
      <c r="C543" s="50"/>
      <c r="D543" s="51"/>
      <c r="E543" s="51"/>
      <c r="F543" s="51"/>
      <c r="G543" s="51"/>
      <c r="H543" s="51"/>
    </row>
    <row r="544" spans="2:8" ht="15.75" hidden="1">
      <c r="B544" s="54"/>
      <c r="C544" s="50"/>
      <c r="D544" s="51"/>
      <c r="E544" s="51"/>
      <c r="F544" s="51"/>
      <c r="G544" s="51"/>
      <c r="H544" s="51"/>
    </row>
    <row r="545" spans="2:8" ht="15.75" hidden="1">
      <c r="B545" s="54"/>
      <c r="C545" s="50"/>
      <c r="D545" s="51"/>
      <c r="E545" s="51"/>
      <c r="F545" s="51"/>
      <c r="G545" s="51"/>
      <c r="H545" s="51"/>
    </row>
    <row r="546" spans="2:8" ht="15.75" hidden="1">
      <c r="B546" s="54"/>
      <c r="C546" s="50"/>
      <c r="D546" s="51"/>
      <c r="E546" s="51"/>
      <c r="F546" s="51"/>
      <c r="G546" s="51"/>
      <c r="H546" s="51"/>
    </row>
    <row r="547" spans="2:8" ht="15.75" hidden="1">
      <c r="B547" s="54"/>
      <c r="C547" s="50"/>
      <c r="D547" s="51"/>
      <c r="E547" s="51"/>
      <c r="F547" s="51"/>
      <c r="G547" s="51"/>
      <c r="H547" s="51"/>
    </row>
    <row r="548" spans="2:8" ht="15.75" hidden="1">
      <c r="B548" s="54"/>
      <c r="C548" s="50"/>
      <c r="D548" s="51"/>
      <c r="E548" s="51"/>
      <c r="F548" s="51"/>
      <c r="G548" s="51"/>
      <c r="H548" s="51"/>
    </row>
    <row r="549" spans="2:8" ht="15.75" hidden="1">
      <c r="B549" s="54"/>
      <c r="C549" s="50"/>
      <c r="D549" s="51"/>
      <c r="E549" s="51"/>
      <c r="F549" s="51"/>
      <c r="G549" s="51"/>
      <c r="H549" s="51"/>
    </row>
    <row r="550" spans="2:8" ht="15.75" hidden="1">
      <c r="B550" s="54"/>
      <c r="C550" s="50"/>
      <c r="D550" s="51"/>
      <c r="E550" s="51"/>
      <c r="F550" s="51"/>
      <c r="G550" s="51"/>
      <c r="H550" s="51"/>
    </row>
    <row r="551" spans="2:8" ht="15.75" hidden="1">
      <c r="B551" s="54"/>
      <c r="C551" s="50"/>
      <c r="D551" s="51"/>
      <c r="E551" s="51"/>
      <c r="F551" s="51"/>
      <c r="G551" s="51"/>
      <c r="H551" s="51"/>
    </row>
    <row r="552" spans="2:8" ht="15.75" hidden="1">
      <c r="B552" s="54"/>
      <c r="C552" s="50"/>
      <c r="D552" s="51"/>
      <c r="E552" s="51"/>
      <c r="F552" s="51"/>
      <c r="G552" s="51"/>
      <c r="H552" s="51"/>
    </row>
    <row r="553" spans="2:8" ht="15.75">
      <c r="B553" s="54"/>
      <c r="C553" s="50"/>
      <c r="D553" s="51"/>
      <c r="E553" s="51"/>
      <c r="F553" s="51"/>
      <c r="G553" s="51"/>
      <c r="H553" s="51"/>
    </row>
    <row r="554" spans="2:8" ht="15.75">
      <c r="B554" s="54"/>
      <c r="C554" s="50"/>
      <c r="D554" s="51"/>
      <c r="E554" s="51"/>
      <c r="F554" s="51"/>
      <c r="G554" s="51"/>
      <c r="H554" s="51"/>
    </row>
    <row r="555" spans="2:8" ht="15.75">
      <c r="B555" s="54"/>
      <c r="C555" s="50"/>
      <c r="D555" s="51"/>
      <c r="E555" s="51"/>
      <c r="F555" s="51"/>
      <c r="G555" s="51"/>
      <c r="H555" s="51"/>
    </row>
    <row r="556" spans="2:8" ht="15.75">
      <c r="B556" s="54"/>
      <c r="C556" s="50"/>
      <c r="D556" s="51"/>
      <c r="E556" s="51"/>
      <c r="F556" s="51"/>
      <c r="G556" s="51"/>
      <c r="H556" s="51"/>
    </row>
    <row r="557" spans="2:8" ht="15.75">
      <c r="B557" s="54"/>
      <c r="C557" s="50"/>
      <c r="D557" s="51"/>
      <c r="E557" s="51"/>
      <c r="F557" s="51"/>
      <c r="G557" s="51"/>
      <c r="H557" s="51"/>
    </row>
    <row r="558" spans="2:8" ht="15.75">
      <c r="B558" s="54"/>
      <c r="C558" s="50"/>
      <c r="D558" s="51"/>
      <c r="E558" s="51"/>
      <c r="F558" s="51"/>
      <c r="G558" s="51"/>
      <c r="H558" s="51"/>
    </row>
    <row r="559" spans="2:8" ht="15.75">
      <c r="B559" s="54"/>
      <c r="C559" s="50"/>
      <c r="D559" s="51"/>
      <c r="E559" s="51"/>
      <c r="F559" s="51"/>
      <c r="G559" s="51"/>
      <c r="H559" s="51"/>
    </row>
    <row r="560" spans="2:8" ht="15.75">
      <c r="B560" s="54"/>
      <c r="C560" s="50"/>
      <c r="D560" s="51"/>
      <c r="E560" s="51"/>
      <c r="F560" s="51"/>
      <c r="G560" s="51"/>
      <c r="H560" s="51"/>
    </row>
    <row r="561" spans="2:8" ht="15.75">
      <c r="B561" s="54"/>
      <c r="C561" s="50"/>
      <c r="D561" s="51"/>
      <c r="E561" s="51"/>
      <c r="F561" s="51"/>
      <c r="G561" s="51"/>
      <c r="H561" s="51"/>
    </row>
    <row r="562" spans="2:8" ht="15.75">
      <c r="B562" s="54"/>
      <c r="C562" s="50"/>
      <c r="D562" s="51"/>
      <c r="E562" s="51"/>
      <c r="F562" s="51"/>
      <c r="G562" s="51"/>
      <c r="H562" s="51"/>
    </row>
    <row r="563" spans="2:8" ht="15.75">
      <c r="B563" s="54"/>
      <c r="C563" s="50"/>
      <c r="D563" s="51"/>
      <c r="E563" s="51"/>
      <c r="F563" s="51"/>
      <c r="G563" s="51"/>
      <c r="H563" s="51"/>
    </row>
    <row r="564" spans="2:8" ht="15.75">
      <c r="B564" s="54"/>
      <c r="C564" s="50"/>
      <c r="D564" s="51"/>
      <c r="E564" s="51"/>
      <c r="F564" s="51"/>
      <c r="G564" s="51"/>
      <c r="H564" s="51"/>
    </row>
    <row r="565" spans="2:8" ht="15.75">
      <c r="B565" s="54"/>
      <c r="C565" s="50"/>
      <c r="D565" s="51"/>
      <c r="E565" s="51"/>
      <c r="F565" s="51"/>
      <c r="G565" s="51"/>
      <c r="H565" s="51"/>
    </row>
    <row r="566" spans="2:8" ht="15.75">
      <c r="B566" s="54"/>
      <c r="C566" s="50"/>
      <c r="D566" s="51"/>
      <c r="E566" s="51"/>
      <c r="F566" s="51"/>
      <c r="G566" s="51"/>
      <c r="H566" s="51"/>
    </row>
    <row r="567" spans="2:8" ht="15.75">
      <c r="B567" s="54"/>
      <c r="C567" s="50"/>
      <c r="D567" s="51"/>
      <c r="E567" s="51"/>
      <c r="F567" s="51"/>
      <c r="G567" s="51"/>
      <c r="H567" s="51"/>
    </row>
    <row r="568" spans="2:8" ht="15.75">
      <c r="B568" s="54"/>
      <c r="C568" s="50"/>
      <c r="D568" s="51"/>
      <c r="E568" s="51"/>
      <c r="F568" s="51"/>
      <c r="G568" s="51"/>
      <c r="H568" s="51"/>
    </row>
    <row r="569" spans="2:8" ht="15.75">
      <c r="B569" s="54"/>
      <c r="C569" s="50"/>
      <c r="D569" s="51"/>
      <c r="E569" s="51"/>
      <c r="F569" s="51"/>
      <c r="G569" s="51"/>
      <c r="H569" s="51"/>
    </row>
    <row r="570" spans="2:8" ht="15.75">
      <c r="B570" s="54"/>
      <c r="C570" s="50"/>
      <c r="D570" s="51"/>
      <c r="E570" s="51"/>
      <c r="F570" s="51"/>
      <c r="G570" s="51"/>
      <c r="H570" s="51"/>
    </row>
    <row r="571" spans="2:8" ht="15.75">
      <c r="B571" s="54"/>
      <c r="C571" s="50"/>
      <c r="D571" s="51"/>
      <c r="E571" s="51"/>
      <c r="F571" s="51"/>
      <c r="G571" s="51"/>
      <c r="H571" s="51"/>
    </row>
    <row r="572" spans="2:8" ht="15.75">
      <c r="B572" s="54"/>
      <c r="C572" s="50"/>
      <c r="D572" s="51"/>
      <c r="E572" s="51"/>
      <c r="F572" s="51"/>
      <c r="G572" s="51"/>
      <c r="H572" s="51"/>
    </row>
    <row r="573" spans="2:8" ht="15.75">
      <c r="B573" s="54"/>
      <c r="C573" s="50"/>
      <c r="D573" s="51"/>
      <c r="E573" s="51"/>
      <c r="F573" s="51"/>
      <c r="G573" s="51"/>
      <c r="H573" s="51"/>
    </row>
    <row r="574" spans="2:8" ht="15.75">
      <c r="B574" s="54"/>
      <c r="C574" s="50"/>
      <c r="D574" s="51"/>
      <c r="E574" s="51"/>
      <c r="F574" s="51"/>
      <c r="G574" s="51"/>
      <c r="H574" s="51"/>
    </row>
    <row r="575" spans="2:8" ht="15.75">
      <c r="B575" s="54"/>
      <c r="C575" s="50"/>
      <c r="D575" s="51"/>
      <c r="E575" s="51"/>
      <c r="F575" s="51"/>
      <c r="G575" s="51"/>
      <c r="H575" s="51"/>
    </row>
    <row r="576" spans="2:8" ht="15.75">
      <c r="B576" s="54"/>
      <c r="C576" s="50"/>
      <c r="D576" s="51"/>
      <c r="E576" s="51"/>
      <c r="F576" s="51"/>
      <c r="G576" s="51"/>
      <c r="H576" s="51"/>
    </row>
    <row r="577" spans="2:8" ht="15.75">
      <c r="B577" s="54"/>
      <c r="C577" s="50"/>
      <c r="D577" s="51"/>
      <c r="E577" s="51"/>
      <c r="F577" s="51"/>
      <c r="G577" s="51"/>
      <c r="H577" s="51"/>
    </row>
    <row r="578" spans="2:8" ht="15.75">
      <c r="B578" s="54"/>
      <c r="C578" s="50"/>
      <c r="D578" s="51"/>
      <c r="E578" s="51"/>
      <c r="F578" s="51"/>
      <c r="G578" s="51"/>
      <c r="H578" s="51"/>
    </row>
    <row r="579" spans="2:8" ht="15.75">
      <c r="B579" s="54"/>
      <c r="C579" s="50"/>
      <c r="D579" s="51"/>
      <c r="E579" s="51"/>
      <c r="F579" s="51"/>
      <c r="G579" s="51"/>
      <c r="H579" s="51"/>
    </row>
    <row r="580" spans="2:8" ht="15.75">
      <c r="B580" s="54"/>
      <c r="C580" s="50"/>
      <c r="D580" s="55"/>
      <c r="E580" s="55"/>
      <c r="F580" s="55"/>
      <c r="G580" s="55"/>
      <c r="H580" s="55"/>
    </row>
    <row r="581" spans="2:8" ht="15.75">
      <c r="B581" s="54"/>
      <c r="C581" s="50"/>
      <c r="D581" s="55"/>
      <c r="E581" s="55"/>
      <c r="F581" s="55"/>
      <c r="G581" s="55"/>
      <c r="H581" s="55"/>
    </row>
    <row r="582" spans="2:8" ht="15.75">
      <c r="B582" s="54"/>
      <c r="C582" s="50"/>
      <c r="D582" s="55"/>
      <c r="E582" s="55"/>
      <c r="F582" s="55"/>
      <c r="G582" s="55"/>
      <c r="H582" s="55"/>
    </row>
    <row r="583" spans="2:8" ht="15.75">
      <c r="B583" s="54"/>
      <c r="C583" s="50"/>
      <c r="D583" s="55"/>
      <c r="E583" s="55"/>
      <c r="F583" s="55"/>
      <c r="G583" s="55"/>
      <c r="H583" s="55"/>
    </row>
    <row r="584" spans="2:8" ht="15.75">
      <c r="B584" s="54"/>
      <c r="C584" s="50"/>
      <c r="D584" s="55"/>
      <c r="E584" s="55"/>
      <c r="F584" s="55"/>
      <c r="G584" s="55"/>
      <c r="H584" s="55"/>
    </row>
    <row r="585" spans="2:8" ht="15.75">
      <c r="B585" s="54"/>
      <c r="C585" s="50"/>
      <c r="D585" s="55"/>
      <c r="E585" s="55"/>
      <c r="F585" s="55"/>
      <c r="G585" s="55"/>
      <c r="H585" s="55"/>
    </row>
    <row r="586" spans="2:8" ht="15.75">
      <c r="B586" s="54"/>
      <c r="C586" s="50"/>
      <c r="D586" s="55"/>
      <c r="E586" s="55"/>
      <c r="F586" s="55"/>
      <c r="G586" s="55"/>
      <c r="H586" s="55"/>
    </row>
    <row r="587" spans="2:8" ht="15.75">
      <c r="B587" s="54"/>
      <c r="C587" s="50"/>
      <c r="D587" s="55"/>
      <c r="E587" s="55"/>
      <c r="F587" s="55"/>
      <c r="G587" s="55"/>
      <c r="H587" s="55"/>
    </row>
    <row r="588" spans="2:8" ht="15.75">
      <c r="B588" s="54"/>
      <c r="C588" s="50"/>
      <c r="D588" s="55"/>
      <c r="E588" s="55"/>
      <c r="F588" s="55"/>
      <c r="G588" s="55"/>
      <c r="H588" s="55"/>
    </row>
    <row r="589" spans="2:8" ht="15.75">
      <c r="B589" s="54"/>
      <c r="C589" s="50"/>
      <c r="D589" s="55"/>
      <c r="E589" s="55"/>
      <c r="F589" s="55"/>
      <c r="G589" s="55"/>
      <c r="H589" s="55"/>
    </row>
    <row r="590" spans="2:8" ht="15.75">
      <c r="B590" s="54"/>
      <c r="C590" s="50"/>
      <c r="D590" s="55"/>
      <c r="E590" s="55"/>
      <c r="F590" s="55"/>
      <c r="G590" s="55"/>
      <c r="H590" s="55"/>
    </row>
    <row r="591" spans="2:8" ht="15.75">
      <c r="B591" s="54"/>
      <c r="C591" s="50"/>
      <c r="D591" s="55"/>
      <c r="E591" s="55"/>
      <c r="F591" s="55"/>
      <c r="G591" s="55"/>
      <c r="H591" s="55"/>
    </row>
    <row r="592" spans="2:8" ht="15.75">
      <c r="B592" s="54"/>
      <c r="C592" s="50"/>
      <c r="D592" s="55"/>
      <c r="E592" s="55"/>
      <c r="F592" s="55"/>
      <c r="G592" s="55"/>
      <c r="H592" s="55"/>
    </row>
    <row r="593" spans="2:8" ht="15.75">
      <c r="B593" s="54"/>
      <c r="C593" s="50"/>
      <c r="D593" s="55"/>
      <c r="E593" s="55"/>
      <c r="F593" s="55"/>
      <c r="G593" s="55"/>
      <c r="H593" s="55"/>
    </row>
    <row r="594" spans="2:8" ht="15.75">
      <c r="B594" s="54"/>
      <c r="C594" s="50"/>
      <c r="D594" s="55"/>
      <c r="E594" s="55"/>
      <c r="F594" s="55"/>
      <c r="G594" s="55"/>
      <c r="H594" s="55"/>
    </row>
    <row r="595" spans="2:8" ht="15.75">
      <c r="B595" s="54"/>
      <c r="C595" s="50"/>
      <c r="D595" s="55"/>
      <c r="E595" s="55"/>
      <c r="F595" s="55"/>
      <c r="G595" s="55"/>
      <c r="H595" s="55"/>
    </row>
    <row r="596" spans="2:8" ht="15.75">
      <c r="B596" s="54"/>
      <c r="C596" s="50"/>
      <c r="D596" s="55"/>
      <c r="E596" s="55"/>
      <c r="F596" s="55"/>
      <c r="G596" s="55"/>
      <c r="H596" s="55"/>
    </row>
    <row r="597" spans="2:8" ht="15.75">
      <c r="B597" s="54"/>
      <c r="C597" s="50"/>
      <c r="D597" s="55"/>
      <c r="E597" s="55"/>
      <c r="F597" s="55"/>
      <c r="G597" s="55"/>
      <c r="H597" s="55"/>
    </row>
    <row r="598" spans="2:8" ht="15.75">
      <c r="B598" s="54"/>
      <c r="C598" s="50"/>
      <c r="D598" s="55"/>
      <c r="E598" s="55"/>
      <c r="F598" s="55"/>
      <c r="G598" s="55"/>
      <c r="H598" s="55"/>
    </row>
    <row r="599" spans="2:8" ht="15.75">
      <c r="B599" s="54"/>
      <c r="C599" s="50"/>
      <c r="D599" s="55"/>
      <c r="E599" s="55"/>
      <c r="F599" s="55"/>
      <c r="G599" s="55"/>
      <c r="H599" s="55"/>
    </row>
    <row r="600" spans="2:8" ht="15.75">
      <c r="B600" s="54"/>
      <c r="C600" s="50"/>
      <c r="D600" s="55"/>
      <c r="E600" s="55"/>
      <c r="F600" s="55"/>
      <c r="G600" s="55"/>
      <c r="H600" s="55"/>
    </row>
    <row r="601" spans="2:8" ht="15.75">
      <c r="B601" s="54"/>
      <c r="C601" s="50"/>
      <c r="D601" s="55"/>
      <c r="E601" s="55"/>
      <c r="F601" s="55"/>
      <c r="G601" s="55"/>
      <c r="H601" s="55"/>
    </row>
    <row r="602" spans="2:8" ht="15.75">
      <c r="B602" s="54"/>
      <c r="C602" s="50"/>
      <c r="D602" s="55"/>
      <c r="E602" s="55"/>
      <c r="F602" s="55"/>
      <c r="G602" s="55"/>
      <c r="H602" s="55"/>
    </row>
    <row r="603" spans="2:8" ht="15.75">
      <c r="B603" s="54"/>
      <c r="C603" s="50"/>
      <c r="D603" s="55"/>
      <c r="E603" s="55"/>
      <c r="F603" s="55"/>
      <c r="G603" s="55"/>
      <c r="H603" s="55"/>
    </row>
    <row r="604" spans="2:8" ht="15.75">
      <c r="B604" s="54"/>
      <c r="C604" s="50"/>
      <c r="D604" s="55"/>
      <c r="E604" s="55"/>
      <c r="F604" s="55"/>
      <c r="G604" s="55"/>
      <c r="H604" s="55"/>
    </row>
    <row r="605" spans="2:8" ht="15.75">
      <c r="B605" s="54"/>
      <c r="C605" s="50"/>
      <c r="D605" s="55"/>
      <c r="E605" s="55"/>
      <c r="F605" s="55"/>
      <c r="G605" s="55"/>
      <c r="H605" s="55"/>
    </row>
    <row r="606" spans="2:8" ht="15.75">
      <c r="B606" s="54"/>
      <c r="C606" s="50"/>
      <c r="D606" s="55"/>
      <c r="E606" s="55"/>
      <c r="F606" s="55"/>
      <c r="G606" s="55"/>
      <c r="H606" s="55"/>
    </row>
    <row r="607" spans="2:8" ht="15.75">
      <c r="B607" s="54"/>
      <c r="C607" s="50"/>
      <c r="D607" s="55"/>
      <c r="E607" s="55"/>
      <c r="F607" s="55"/>
      <c r="G607" s="55"/>
      <c r="H607" s="55"/>
    </row>
    <row r="608" spans="2:8" ht="15.75">
      <c r="B608" s="54"/>
      <c r="C608" s="50"/>
      <c r="D608" s="55"/>
      <c r="E608" s="55"/>
      <c r="F608" s="55"/>
      <c r="G608" s="55"/>
      <c r="H608" s="55"/>
    </row>
    <row r="609" spans="2:8" ht="15.75">
      <c r="B609" s="54"/>
      <c r="C609" s="50"/>
      <c r="D609" s="55"/>
      <c r="E609" s="55"/>
      <c r="F609" s="55"/>
      <c r="G609" s="55"/>
      <c r="H609" s="55"/>
    </row>
    <row r="610" spans="2:8" ht="15.75">
      <c r="B610" s="54"/>
      <c r="C610" s="50"/>
      <c r="D610" s="55"/>
      <c r="E610" s="55"/>
      <c r="F610" s="55"/>
      <c r="G610" s="55"/>
      <c r="H610" s="55"/>
    </row>
    <row r="611" spans="2:8" ht="15.75">
      <c r="B611" s="54"/>
      <c r="C611" s="50"/>
      <c r="D611" s="55"/>
      <c r="E611" s="55"/>
      <c r="F611" s="55"/>
      <c r="G611" s="55"/>
      <c r="H611" s="55"/>
    </row>
    <row r="612" spans="2:8" ht="15.75">
      <c r="B612" s="54"/>
      <c r="C612" s="50"/>
      <c r="D612" s="55"/>
      <c r="E612" s="55"/>
      <c r="F612" s="55"/>
      <c r="G612" s="55"/>
      <c r="H612" s="55"/>
    </row>
    <row r="613" spans="2:8" ht="15.75">
      <c r="B613" s="54"/>
      <c r="C613" s="50"/>
      <c r="D613" s="55"/>
      <c r="E613" s="55"/>
      <c r="F613" s="55"/>
      <c r="G613" s="55"/>
      <c r="H613" s="55"/>
    </row>
    <row r="614" spans="2:8" ht="15.75">
      <c r="B614" s="54"/>
      <c r="C614" s="50"/>
      <c r="D614" s="55"/>
      <c r="E614" s="55"/>
      <c r="F614" s="55"/>
      <c r="G614" s="55"/>
      <c r="H614" s="55"/>
    </row>
    <row r="615" spans="2:8" ht="15.75">
      <c r="B615" s="54"/>
      <c r="C615" s="50"/>
      <c r="D615" s="55"/>
      <c r="E615" s="55"/>
      <c r="F615" s="55"/>
      <c r="G615" s="55"/>
      <c r="H615" s="55"/>
    </row>
    <row r="616" spans="2:8" ht="15.75">
      <c r="B616" s="54"/>
      <c r="C616" s="50"/>
      <c r="D616" s="55"/>
      <c r="E616" s="55"/>
      <c r="F616" s="55"/>
      <c r="G616" s="55"/>
      <c r="H616" s="55"/>
    </row>
    <row r="617" spans="2:8" ht="15.75">
      <c r="B617" s="54"/>
      <c r="C617" s="50"/>
      <c r="D617" s="55"/>
      <c r="E617" s="55"/>
      <c r="F617" s="55"/>
      <c r="G617" s="55"/>
      <c r="H617" s="55"/>
    </row>
    <row r="618" spans="2:8" ht="15.75">
      <c r="B618" s="54"/>
      <c r="C618" s="50"/>
      <c r="D618" s="55"/>
      <c r="E618" s="55"/>
      <c r="F618" s="55"/>
      <c r="G618" s="55"/>
      <c r="H618" s="55"/>
    </row>
    <row r="619" spans="2:8" ht="15.75">
      <c r="B619" s="54"/>
      <c r="C619" s="50"/>
      <c r="D619" s="55"/>
      <c r="E619" s="55"/>
      <c r="F619" s="55"/>
      <c r="G619" s="55"/>
      <c r="H619" s="55"/>
    </row>
    <row r="620" spans="2:8" ht="15.75">
      <c r="B620" s="54"/>
      <c r="C620" s="50"/>
      <c r="D620" s="55"/>
      <c r="E620" s="55"/>
      <c r="F620" s="55"/>
      <c r="G620" s="55"/>
      <c r="H620" s="55"/>
    </row>
    <row r="621" spans="2:8" ht="15.75">
      <c r="B621" s="54"/>
      <c r="C621" s="50"/>
      <c r="D621" s="55"/>
      <c r="E621" s="55"/>
      <c r="F621" s="55"/>
      <c r="G621" s="55"/>
      <c r="H621" s="55"/>
    </row>
    <row r="622" spans="2:8" ht="15.75">
      <c r="B622" s="54"/>
      <c r="C622" s="50"/>
      <c r="D622" s="55"/>
      <c r="E622" s="55"/>
      <c r="F622" s="55"/>
      <c r="G622" s="55"/>
      <c r="H622" s="55"/>
    </row>
    <row r="623" spans="2:8" ht="15.75">
      <c r="B623" s="54"/>
      <c r="C623" s="50"/>
      <c r="D623" s="55"/>
      <c r="E623" s="55"/>
      <c r="F623" s="55"/>
      <c r="G623" s="55"/>
      <c r="H623" s="55"/>
    </row>
    <row r="624" spans="2:8" ht="15.75">
      <c r="B624" s="54"/>
      <c r="C624" s="50"/>
      <c r="D624" s="55"/>
      <c r="E624" s="55"/>
      <c r="F624" s="55"/>
      <c r="G624" s="55"/>
      <c r="H624" s="55"/>
    </row>
    <row r="625" spans="2:8" ht="15.75">
      <c r="B625" s="54"/>
      <c r="C625" s="50"/>
      <c r="D625" s="55"/>
      <c r="E625" s="55"/>
      <c r="F625" s="55"/>
      <c r="G625" s="55"/>
      <c r="H625" s="55"/>
    </row>
    <row r="626" spans="2:8" ht="15.75">
      <c r="B626" s="54"/>
      <c r="C626" s="50"/>
      <c r="D626" s="55"/>
      <c r="E626" s="55"/>
      <c r="F626" s="55"/>
      <c r="G626" s="55"/>
      <c r="H626" s="55"/>
    </row>
    <row r="627" spans="2:8" ht="15.75">
      <c r="B627" s="54"/>
      <c r="C627" s="50"/>
      <c r="D627" s="55"/>
      <c r="E627" s="55"/>
      <c r="F627" s="55"/>
      <c r="G627" s="55"/>
      <c r="H627" s="55"/>
    </row>
    <row r="628" spans="2:8" ht="15.75">
      <c r="B628" s="54"/>
      <c r="C628" s="50"/>
      <c r="D628" s="55"/>
      <c r="E628" s="55"/>
      <c r="F628" s="55"/>
      <c r="G628" s="55"/>
      <c r="H628" s="55"/>
    </row>
    <row r="629" spans="2:8" ht="15.75">
      <c r="B629" s="54"/>
      <c r="C629" s="50"/>
      <c r="D629" s="55"/>
      <c r="E629" s="55"/>
      <c r="F629" s="55"/>
      <c r="G629" s="55"/>
      <c r="H629" s="55"/>
    </row>
    <row r="630" spans="2:8" ht="15.75">
      <c r="B630" s="54"/>
      <c r="C630" s="50"/>
      <c r="D630" s="55"/>
      <c r="E630" s="55"/>
      <c r="F630" s="55"/>
      <c r="G630" s="55"/>
      <c r="H630" s="55"/>
    </row>
    <row r="631" spans="2:8" ht="15.75">
      <c r="B631" s="54"/>
      <c r="C631" s="50"/>
      <c r="D631" s="55"/>
      <c r="E631" s="55"/>
      <c r="F631" s="55"/>
      <c r="G631" s="55"/>
      <c r="H631" s="55"/>
    </row>
    <row r="632" spans="2:8" ht="15.75">
      <c r="B632" s="54"/>
      <c r="C632" s="50"/>
      <c r="D632" s="55"/>
      <c r="E632" s="55"/>
      <c r="F632" s="55"/>
      <c r="G632" s="55"/>
      <c r="H632" s="55"/>
    </row>
    <row r="633" spans="2:8" ht="15.75">
      <c r="B633" s="54"/>
      <c r="C633" s="50"/>
      <c r="D633" s="55"/>
      <c r="E633" s="55"/>
      <c r="F633" s="55"/>
      <c r="G633" s="55"/>
      <c r="H633" s="55"/>
    </row>
    <row r="634" spans="2:8" ht="15.75">
      <c r="B634" s="54"/>
      <c r="C634" s="50"/>
      <c r="D634" s="55"/>
      <c r="E634" s="55"/>
      <c r="F634" s="55"/>
      <c r="G634" s="55"/>
      <c r="H634" s="55"/>
    </row>
    <row r="635" spans="2:8" ht="15.75">
      <c r="B635" s="54"/>
      <c r="C635" s="50"/>
      <c r="D635" s="55"/>
      <c r="E635" s="55"/>
      <c r="F635" s="55"/>
      <c r="G635" s="55"/>
      <c r="H635" s="55"/>
    </row>
    <row r="636" spans="2:8" ht="15.75">
      <c r="B636" s="54"/>
      <c r="C636" s="50"/>
      <c r="D636" s="55"/>
      <c r="E636" s="55"/>
      <c r="F636" s="55"/>
      <c r="G636" s="55"/>
      <c r="H636" s="55"/>
    </row>
    <row r="637" spans="2:8" ht="15.75">
      <c r="B637" s="54"/>
      <c r="C637" s="50"/>
      <c r="D637" s="55"/>
      <c r="E637" s="55"/>
      <c r="F637" s="55"/>
      <c r="G637" s="55"/>
      <c r="H637" s="55"/>
    </row>
    <row r="638" spans="2:8" ht="15.75">
      <c r="B638" s="54"/>
      <c r="C638" s="50"/>
      <c r="D638" s="55"/>
      <c r="E638" s="55"/>
      <c r="F638" s="55"/>
      <c r="G638" s="55"/>
      <c r="H638" s="55"/>
    </row>
    <row r="639" spans="2:8" ht="15.75">
      <c r="B639" s="54"/>
      <c r="C639" s="50"/>
      <c r="D639" s="55"/>
      <c r="E639" s="55"/>
      <c r="F639" s="55"/>
      <c r="G639" s="55"/>
      <c r="H639" s="55"/>
    </row>
    <row r="640" spans="2:8" ht="15.75">
      <c r="B640" s="54"/>
      <c r="C640" s="50"/>
      <c r="D640" s="55"/>
      <c r="E640" s="55"/>
      <c r="F640" s="55"/>
      <c r="G640" s="55"/>
      <c r="H640" s="55"/>
    </row>
    <row r="641" spans="2:8" ht="15.75">
      <c r="B641" s="54"/>
      <c r="C641" s="50"/>
      <c r="D641" s="55"/>
      <c r="E641" s="55"/>
      <c r="F641" s="55"/>
      <c r="G641" s="55"/>
      <c r="H641" s="55"/>
    </row>
    <row r="642" spans="2:8" ht="15.75">
      <c r="B642" s="54"/>
      <c r="C642" s="50"/>
      <c r="D642" s="55"/>
      <c r="E642" s="55"/>
      <c r="F642" s="55"/>
      <c r="G642" s="55"/>
      <c r="H642" s="55"/>
    </row>
    <row r="643" spans="2:8" ht="15.75">
      <c r="B643" s="54"/>
      <c r="C643" s="50"/>
      <c r="D643" s="55"/>
      <c r="E643" s="55"/>
      <c r="F643" s="55"/>
      <c r="G643" s="55"/>
      <c r="H643" s="55"/>
    </row>
    <row r="644" spans="2:8" ht="15.75">
      <c r="B644" s="54"/>
      <c r="C644" s="50"/>
      <c r="D644" s="55"/>
      <c r="E644" s="55"/>
      <c r="F644" s="55"/>
      <c r="G644" s="55"/>
      <c r="H644" s="55"/>
    </row>
    <row r="645" spans="2:8" ht="15.75">
      <c r="B645" s="54"/>
      <c r="C645" s="50"/>
      <c r="D645" s="55"/>
      <c r="E645" s="55"/>
      <c r="F645" s="55"/>
      <c r="G645" s="55"/>
      <c r="H645" s="55"/>
    </row>
    <row r="646" spans="2:8" ht="15.75">
      <c r="B646" s="54"/>
      <c r="C646" s="50"/>
      <c r="D646" s="55"/>
      <c r="E646" s="55"/>
      <c r="F646" s="55"/>
      <c r="G646" s="55"/>
      <c r="H646" s="55"/>
    </row>
    <row r="647" spans="2:8" ht="15.75">
      <c r="B647" s="54"/>
      <c r="C647" s="50"/>
      <c r="D647" s="55"/>
      <c r="E647" s="55"/>
      <c r="F647" s="55"/>
      <c r="G647" s="55"/>
      <c r="H647" s="55"/>
    </row>
    <row r="648" spans="2:8" ht="15.75">
      <c r="B648" s="54"/>
      <c r="C648" s="50"/>
      <c r="D648" s="55"/>
      <c r="E648" s="55"/>
      <c r="F648" s="55"/>
      <c r="G648" s="55"/>
      <c r="H648" s="55"/>
    </row>
    <row r="649" spans="2:8" ht="15.75">
      <c r="B649" s="54"/>
      <c r="C649" s="50"/>
      <c r="D649" s="55"/>
      <c r="E649" s="55"/>
      <c r="F649" s="55"/>
      <c r="G649" s="55"/>
      <c r="H649" s="55"/>
    </row>
    <row r="650" spans="2:8" ht="15.75">
      <c r="B650" s="54"/>
      <c r="C650" s="50"/>
      <c r="D650" s="55"/>
      <c r="E650" s="55"/>
      <c r="F650" s="55"/>
      <c r="G650" s="55"/>
      <c r="H650" s="55"/>
    </row>
    <row r="651" spans="2:8" ht="15.75">
      <c r="B651" s="54"/>
      <c r="C651" s="50"/>
      <c r="D651" s="55"/>
      <c r="E651" s="55"/>
      <c r="F651" s="55"/>
      <c r="G651" s="55"/>
      <c r="H651" s="55"/>
    </row>
    <row r="652" spans="2:8" ht="15.75">
      <c r="B652" s="54"/>
      <c r="C652" s="50"/>
      <c r="D652" s="55"/>
      <c r="E652" s="55"/>
      <c r="F652" s="55"/>
      <c r="G652" s="55"/>
      <c r="H652" s="55"/>
    </row>
    <row r="653" spans="2:8" ht="15.75">
      <c r="B653" s="54"/>
      <c r="C653" s="50"/>
      <c r="D653" s="55"/>
      <c r="E653" s="55"/>
      <c r="F653" s="55"/>
      <c r="G653" s="55"/>
      <c r="H653" s="55"/>
    </row>
    <row r="654" spans="2:8" ht="15.75">
      <c r="B654" s="54"/>
      <c r="C654" s="50"/>
      <c r="D654" s="55"/>
      <c r="E654" s="55"/>
      <c r="F654" s="55"/>
      <c r="G654" s="55"/>
      <c r="H654" s="55"/>
    </row>
    <row r="655" spans="2:8" ht="15.75">
      <c r="B655" s="54"/>
      <c r="C655" s="50"/>
      <c r="D655" s="55"/>
      <c r="E655" s="55"/>
      <c r="F655" s="55"/>
      <c r="G655" s="55"/>
      <c r="H655" s="55"/>
    </row>
    <row r="656" spans="2:8" ht="15.75">
      <c r="B656" s="54"/>
      <c r="C656" s="50"/>
      <c r="D656" s="55"/>
      <c r="E656" s="55"/>
      <c r="F656" s="55"/>
      <c r="G656" s="55"/>
      <c r="H656" s="55"/>
    </row>
    <row r="657" spans="2:8" ht="15.75">
      <c r="B657" s="54"/>
      <c r="C657" s="50"/>
      <c r="D657" s="55"/>
      <c r="E657" s="55"/>
      <c r="F657" s="55"/>
      <c r="G657" s="55"/>
      <c r="H657" s="55"/>
    </row>
    <row r="658" spans="2:8" ht="15.75">
      <c r="B658" s="54"/>
      <c r="C658" s="50"/>
      <c r="D658" s="55"/>
      <c r="E658" s="55"/>
      <c r="F658" s="55"/>
      <c r="G658" s="55"/>
      <c r="H658" s="55"/>
    </row>
    <row r="659" spans="2:8" ht="15.75">
      <c r="B659" s="54"/>
      <c r="C659" s="50"/>
      <c r="D659" s="55"/>
      <c r="E659" s="55"/>
      <c r="F659" s="55"/>
      <c r="G659" s="55"/>
      <c r="H659" s="55"/>
    </row>
    <row r="660" spans="2:8" ht="15.75">
      <c r="B660" s="54"/>
      <c r="C660" s="50"/>
      <c r="D660" s="55"/>
      <c r="E660" s="55"/>
      <c r="F660" s="55"/>
      <c r="G660" s="55"/>
      <c r="H660" s="55"/>
    </row>
    <row r="661" spans="2:8" ht="15.75">
      <c r="B661" s="54"/>
      <c r="C661" s="50"/>
      <c r="D661" s="55"/>
      <c r="E661" s="55"/>
      <c r="F661" s="55"/>
      <c r="G661" s="55"/>
      <c r="H661" s="55"/>
    </row>
    <row r="662" spans="2:8" ht="15.75">
      <c r="B662" s="54"/>
      <c r="C662" s="50"/>
      <c r="D662" s="55"/>
      <c r="E662" s="55"/>
      <c r="F662" s="55"/>
      <c r="G662" s="55"/>
      <c r="H662" s="55"/>
    </row>
    <row r="663" spans="2:8" ht="15.75">
      <c r="B663" s="54"/>
      <c r="C663" s="50"/>
      <c r="D663" s="55"/>
      <c r="E663" s="55"/>
      <c r="F663" s="55"/>
      <c r="G663" s="55"/>
      <c r="H663" s="55"/>
    </row>
    <row r="664" spans="2:8" ht="15.75">
      <c r="B664" s="54"/>
      <c r="C664" s="50"/>
      <c r="D664" s="55"/>
      <c r="E664" s="55"/>
      <c r="F664" s="55"/>
      <c r="G664" s="55"/>
      <c r="H664" s="55"/>
    </row>
    <row r="665" spans="2:8" ht="15.75">
      <c r="B665" s="54"/>
      <c r="C665" s="50"/>
      <c r="D665" s="55"/>
      <c r="E665" s="55"/>
      <c r="F665" s="55"/>
      <c r="G665" s="55"/>
      <c r="H665" s="55"/>
    </row>
    <row r="666" spans="2:8" ht="15.75">
      <c r="B666" s="54"/>
      <c r="C666" s="50"/>
      <c r="D666" s="55"/>
      <c r="E666" s="55"/>
      <c r="F666" s="55"/>
      <c r="G666" s="55"/>
      <c r="H666" s="55"/>
    </row>
    <row r="667" spans="2:8" ht="15.75">
      <c r="B667" s="54"/>
      <c r="C667" s="50"/>
      <c r="D667" s="55"/>
      <c r="E667" s="55"/>
      <c r="F667" s="55"/>
      <c r="G667" s="55"/>
      <c r="H667" s="55"/>
    </row>
    <row r="668" spans="2:8" ht="15.75">
      <c r="B668" s="54"/>
      <c r="C668" s="50"/>
      <c r="D668" s="55"/>
      <c r="E668" s="55"/>
      <c r="F668" s="55"/>
      <c r="G668" s="55"/>
      <c r="H668" s="55"/>
    </row>
    <row r="669" spans="2:8" ht="15.75">
      <c r="B669" s="54"/>
      <c r="C669" s="50"/>
      <c r="D669" s="55"/>
      <c r="E669" s="55"/>
      <c r="F669" s="55"/>
      <c r="G669" s="55"/>
      <c r="H669" s="55"/>
    </row>
    <row r="670" spans="2:8" ht="15.75">
      <c r="B670" s="54"/>
      <c r="C670" s="50"/>
      <c r="D670" s="55"/>
      <c r="E670" s="55"/>
      <c r="F670" s="55"/>
      <c r="G670" s="55"/>
      <c r="H670" s="55"/>
    </row>
    <row r="671" spans="2:8" ht="15.75">
      <c r="B671" s="54"/>
      <c r="C671" s="50"/>
      <c r="D671" s="55"/>
      <c r="E671" s="55"/>
      <c r="F671" s="55"/>
      <c r="G671" s="55"/>
      <c r="H671" s="55"/>
    </row>
    <row r="672" spans="2:8" ht="15.75">
      <c r="B672" s="54"/>
      <c r="C672" s="50"/>
      <c r="D672" s="55"/>
      <c r="E672" s="55"/>
      <c r="F672" s="55"/>
      <c r="G672" s="55"/>
      <c r="H672" s="55"/>
    </row>
    <row r="673" spans="2:8" ht="15.75">
      <c r="B673" s="54"/>
      <c r="C673" s="50"/>
      <c r="D673" s="55"/>
      <c r="E673" s="55"/>
      <c r="F673" s="55"/>
      <c r="G673" s="55"/>
      <c r="H673" s="55"/>
    </row>
    <row r="674" spans="2:8" ht="15.75">
      <c r="B674" s="54"/>
      <c r="C674" s="50"/>
      <c r="D674" s="55"/>
      <c r="E674" s="55"/>
      <c r="F674" s="55"/>
      <c r="G674" s="55"/>
      <c r="H674" s="55"/>
    </row>
    <row r="675" spans="2:8" ht="15.75">
      <c r="B675" s="54"/>
      <c r="C675" s="50"/>
      <c r="D675" s="55"/>
      <c r="E675" s="55"/>
      <c r="F675" s="55"/>
      <c r="G675" s="55"/>
      <c r="H675" s="55"/>
    </row>
    <row r="676" spans="2:8" ht="15.75">
      <c r="B676" s="54"/>
      <c r="C676" s="50"/>
      <c r="D676" s="55"/>
      <c r="E676" s="55"/>
      <c r="F676" s="55"/>
      <c r="G676" s="55"/>
      <c r="H676" s="55"/>
    </row>
    <row r="677" spans="2:8" ht="15.75">
      <c r="B677" s="54"/>
      <c r="C677" s="50"/>
      <c r="D677" s="55"/>
      <c r="E677" s="55"/>
      <c r="F677" s="55"/>
      <c r="G677" s="55"/>
      <c r="H677" s="55"/>
    </row>
    <row r="678" spans="2:8" ht="15.75">
      <c r="B678" s="54"/>
      <c r="C678" s="50"/>
      <c r="D678" s="55"/>
      <c r="E678" s="55"/>
      <c r="F678" s="55"/>
      <c r="G678" s="55"/>
      <c r="H678" s="55"/>
    </row>
    <row r="679" spans="2:8" ht="15.75">
      <c r="B679" s="54"/>
      <c r="C679" s="50"/>
      <c r="D679" s="55"/>
      <c r="E679" s="55"/>
      <c r="F679" s="55"/>
      <c r="G679" s="55"/>
      <c r="H679" s="55"/>
    </row>
    <row r="680" spans="2:8" ht="15.75">
      <c r="B680" s="54"/>
      <c r="C680" s="50"/>
      <c r="D680" s="55"/>
      <c r="E680" s="55"/>
      <c r="F680" s="55"/>
      <c r="G680" s="55"/>
      <c r="H680" s="55"/>
    </row>
    <row r="681" spans="2:8" ht="15.75">
      <c r="B681" s="54"/>
      <c r="C681" s="50"/>
      <c r="D681" s="55"/>
      <c r="E681" s="55"/>
      <c r="F681" s="55"/>
      <c r="G681" s="55"/>
      <c r="H681" s="55"/>
    </row>
    <row r="682" spans="2:8" ht="15.75">
      <c r="B682" s="54"/>
      <c r="C682" s="50"/>
      <c r="D682" s="55"/>
      <c r="E682" s="55"/>
      <c r="F682" s="55"/>
      <c r="G682" s="55"/>
      <c r="H682" s="55"/>
    </row>
    <row r="683" spans="2:8" ht="15.75">
      <c r="B683" s="54"/>
      <c r="C683" s="50"/>
      <c r="D683" s="55"/>
      <c r="E683" s="55"/>
      <c r="F683" s="55"/>
      <c r="G683" s="55"/>
      <c r="H683" s="55"/>
    </row>
    <row r="684" spans="2:8" ht="15.75">
      <c r="B684" s="54"/>
      <c r="C684" s="50"/>
      <c r="D684" s="55"/>
      <c r="E684" s="55"/>
      <c r="F684" s="55"/>
      <c r="G684" s="55"/>
      <c r="H684" s="55"/>
    </row>
    <row r="685" spans="2:8" ht="15.75">
      <c r="B685" s="54"/>
      <c r="C685" s="50"/>
      <c r="D685" s="55"/>
      <c r="E685" s="55"/>
      <c r="F685" s="55"/>
      <c r="G685" s="55"/>
      <c r="H685" s="55"/>
    </row>
    <row r="686" spans="2:8" ht="15.75">
      <c r="B686" s="54"/>
      <c r="C686" s="50"/>
      <c r="D686" s="55"/>
      <c r="E686" s="55"/>
      <c r="F686" s="55"/>
      <c r="G686" s="55"/>
      <c r="H686" s="55"/>
    </row>
    <row r="687" spans="2:8" ht="15.75">
      <c r="B687" s="54"/>
      <c r="C687" s="50"/>
      <c r="D687" s="55"/>
      <c r="E687" s="55"/>
      <c r="F687" s="55"/>
      <c r="G687" s="55"/>
      <c r="H687" s="55"/>
    </row>
    <row r="688" spans="2:8" ht="15.75">
      <c r="B688" s="54"/>
      <c r="C688" s="50"/>
      <c r="D688" s="55"/>
      <c r="E688" s="55"/>
      <c r="F688" s="55"/>
      <c r="G688" s="55"/>
      <c r="H688" s="55"/>
    </row>
    <row r="689" spans="2:8" ht="15.75">
      <c r="B689" s="54"/>
      <c r="C689" s="50"/>
      <c r="D689" s="55"/>
      <c r="E689" s="55"/>
      <c r="F689" s="55"/>
      <c r="G689" s="55"/>
      <c r="H689" s="55"/>
    </row>
    <row r="690" spans="2:8" ht="15.75">
      <c r="B690" s="54"/>
      <c r="C690" s="50"/>
      <c r="D690" s="55"/>
      <c r="E690" s="55"/>
      <c r="F690" s="55"/>
      <c r="G690" s="55"/>
      <c r="H690" s="55"/>
    </row>
    <row r="691" spans="2:8" ht="15.75">
      <c r="B691" s="54"/>
      <c r="C691" s="50"/>
      <c r="D691" s="55"/>
      <c r="E691" s="55"/>
      <c r="F691" s="55"/>
      <c r="G691" s="55"/>
      <c r="H691" s="55"/>
    </row>
    <row r="692" spans="2:8" ht="15.75">
      <c r="B692" s="54"/>
      <c r="C692" s="50"/>
      <c r="D692" s="55"/>
      <c r="E692" s="55"/>
      <c r="F692" s="55"/>
      <c r="G692" s="55"/>
      <c r="H692" s="55"/>
    </row>
    <row r="693" spans="2:8" ht="15.75">
      <c r="B693" s="54"/>
      <c r="C693" s="50"/>
      <c r="D693" s="55"/>
      <c r="E693" s="55"/>
      <c r="F693" s="55"/>
      <c r="G693" s="55"/>
      <c r="H693" s="55"/>
    </row>
    <row r="694" spans="2:8" ht="15.75">
      <c r="B694" s="54"/>
      <c r="C694" s="50"/>
      <c r="D694" s="55"/>
      <c r="E694" s="55"/>
      <c r="F694" s="55"/>
      <c r="G694" s="55"/>
      <c r="H694" s="55"/>
    </row>
    <row r="695" spans="2:8" ht="15.75">
      <c r="B695" s="54"/>
      <c r="C695" s="50"/>
      <c r="D695" s="55"/>
      <c r="E695" s="55"/>
      <c r="F695" s="55"/>
      <c r="G695" s="55"/>
      <c r="H695" s="55"/>
    </row>
    <row r="696" spans="2:8" ht="15.75">
      <c r="B696" s="54"/>
      <c r="C696" s="50"/>
      <c r="D696" s="55"/>
      <c r="E696" s="55"/>
      <c r="F696" s="55"/>
      <c r="G696" s="55"/>
      <c r="H696" s="55"/>
    </row>
    <row r="697" spans="2:8" ht="15.75">
      <c r="B697" s="54"/>
      <c r="C697" s="50"/>
      <c r="D697" s="55"/>
      <c r="E697" s="55"/>
      <c r="F697" s="55"/>
      <c r="G697" s="55"/>
      <c r="H697" s="55"/>
    </row>
    <row r="698" spans="2:8" ht="15.75">
      <c r="B698" s="54"/>
      <c r="C698" s="50"/>
      <c r="D698" s="55"/>
      <c r="E698" s="55"/>
      <c r="F698" s="55"/>
      <c r="G698" s="55"/>
      <c r="H698" s="55"/>
    </row>
    <row r="699" spans="2:8" ht="15.75">
      <c r="B699" s="54"/>
      <c r="C699" s="50"/>
      <c r="D699" s="55"/>
      <c r="E699" s="55"/>
      <c r="F699" s="55"/>
      <c r="G699" s="55"/>
      <c r="H699" s="55"/>
    </row>
    <row r="700" spans="2:8" ht="15.75">
      <c r="B700" s="54"/>
      <c r="C700" s="50"/>
      <c r="D700" s="55"/>
      <c r="E700" s="55"/>
      <c r="F700" s="55"/>
      <c r="G700" s="55"/>
      <c r="H700" s="55"/>
    </row>
    <row r="701" spans="2:8" ht="15.75">
      <c r="B701" s="54"/>
      <c r="C701" s="50"/>
      <c r="D701" s="55"/>
      <c r="E701" s="55"/>
      <c r="F701" s="55"/>
      <c r="G701" s="55"/>
      <c r="H701" s="55"/>
    </row>
    <row r="702" spans="2:8" ht="15.75">
      <c r="B702" s="54"/>
      <c r="C702" s="50"/>
      <c r="D702" s="55"/>
      <c r="E702" s="55"/>
      <c r="F702" s="55"/>
      <c r="G702" s="55"/>
      <c r="H702" s="55"/>
    </row>
    <row r="703" spans="2:8" ht="15.75">
      <c r="B703" s="54"/>
      <c r="C703" s="50"/>
      <c r="D703" s="55"/>
      <c r="E703" s="55"/>
      <c r="F703" s="55"/>
      <c r="G703" s="55"/>
      <c r="H703" s="55"/>
    </row>
    <row r="704" spans="2:8" ht="15.75">
      <c r="B704" s="54"/>
      <c r="C704" s="50"/>
      <c r="D704" s="55"/>
      <c r="E704" s="55"/>
      <c r="F704" s="55"/>
      <c r="G704" s="55"/>
      <c r="H704" s="55"/>
    </row>
    <row r="705" spans="2:8" ht="15.75">
      <c r="B705" s="54"/>
      <c r="C705" s="50"/>
      <c r="D705" s="55"/>
      <c r="E705" s="55"/>
      <c r="F705" s="55"/>
      <c r="G705" s="55"/>
      <c r="H705" s="55"/>
    </row>
    <row r="706" spans="2:8" ht="15.75">
      <c r="B706" s="54"/>
      <c r="C706" s="50"/>
      <c r="D706" s="55"/>
      <c r="E706" s="55"/>
      <c r="F706" s="55"/>
      <c r="G706" s="55"/>
      <c r="H706" s="55"/>
    </row>
    <row r="707" spans="2:8" ht="15.75">
      <c r="B707" s="54"/>
      <c r="C707" s="50"/>
      <c r="D707" s="55"/>
      <c r="E707" s="55"/>
      <c r="F707" s="55"/>
      <c r="G707" s="55"/>
      <c r="H707" s="55"/>
    </row>
    <row r="708" spans="2:8" ht="15.75">
      <c r="B708" s="54"/>
      <c r="C708" s="50"/>
      <c r="D708" s="55"/>
      <c r="E708" s="55"/>
      <c r="F708" s="55"/>
      <c r="G708" s="55"/>
      <c r="H708" s="55"/>
    </row>
    <row r="709" spans="2:8" ht="15.75">
      <c r="B709" s="54"/>
      <c r="C709" s="50"/>
      <c r="D709" s="55"/>
      <c r="E709" s="55"/>
      <c r="F709" s="55"/>
      <c r="G709" s="55"/>
      <c r="H709" s="55"/>
    </row>
  </sheetData>
  <sheetProtection/>
  <mergeCells count="113">
    <mergeCell ref="A414:D414"/>
    <mergeCell ref="A416:D416"/>
    <mergeCell ref="A418:D418"/>
    <mergeCell ref="A420:D420"/>
    <mergeCell ref="B4:B5"/>
    <mergeCell ref="C4:C5"/>
    <mergeCell ref="D4:D5"/>
    <mergeCell ref="A61:A63"/>
    <mergeCell ref="B61:B63"/>
    <mergeCell ref="A48:A59"/>
    <mergeCell ref="B48:B59"/>
    <mergeCell ref="A167:A180"/>
    <mergeCell ref="A128:A140"/>
    <mergeCell ref="B167:B180"/>
    <mergeCell ref="G4:G5"/>
    <mergeCell ref="H4:H5"/>
    <mergeCell ref="A6:A27"/>
    <mergeCell ref="B6:B27"/>
    <mergeCell ref="E4:E5"/>
    <mergeCell ref="F4:F5"/>
    <mergeCell ref="A4:A5"/>
    <mergeCell ref="A98:A110"/>
    <mergeCell ref="B98:B110"/>
    <mergeCell ref="A82:A97"/>
    <mergeCell ref="B82:B97"/>
    <mergeCell ref="B141:B153"/>
    <mergeCell ref="B154:B166"/>
    <mergeCell ref="A64:A81"/>
    <mergeCell ref="B64:B81"/>
    <mergeCell ref="A204:A216"/>
    <mergeCell ref="B204:B216"/>
    <mergeCell ref="B116:B127"/>
    <mergeCell ref="A194:A203"/>
    <mergeCell ref="B194:B203"/>
    <mergeCell ref="A154:A166"/>
    <mergeCell ref="B128:B140"/>
    <mergeCell ref="A141:A153"/>
    <mergeCell ref="A230:A244"/>
    <mergeCell ref="B217:B229"/>
    <mergeCell ref="B230:B244"/>
    <mergeCell ref="A245:A256"/>
    <mergeCell ref="B245:B256"/>
    <mergeCell ref="A217:A229"/>
    <mergeCell ref="A351:A361"/>
    <mergeCell ref="B351:B361"/>
    <mergeCell ref="A324:A340"/>
    <mergeCell ref="A403:A411"/>
    <mergeCell ref="A362:A371"/>
    <mergeCell ref="A374:A377"/>
    <mergeCell ref="B374:B377"/>
    <mergeCell ref="A341:A343"/>
    <mergeCell ref="B341:B343"/>
    <mergeCell ref="A372:A373"/>
    <mergeCell ref="A111:A115"/>
    <mergeCell ref="B111:B115"/>
    <mergeCell ref="I4:I5"/>
    <mergeCell ref="G428:G429"/>
    <mergeCell ref="B403:B411"/>
    <mergeCell ref="E428:E429"/>
    <mergeCell ref="F424:F425"/>
    <mergeCell ref="G424:G425"/>
    <mergeCell ref="B428:B429"/>
    <mergeCell ref="C428:C429"/>
    <mergeCell ref="A421:A422"/>
    <mergeCell ref="A282:A295"/>
    <mergeCell ref="B362:B371"/>
    <mergeCell ref="K4:K5"/>
    <mergeCell ref="A257:A267"/>
    <mergeCell ref="B257:B267"/>
    <mergeCell ref="A268:A281"/>
    <mergeCell ref="B268:B281"/>
    <mergeCell ref="A181:A193"/>
    <mergeCell ref="B181:B193"/>
    <mergeCell ref="A303:A323"/>
    <mergeCell ref="B303:B323"/>
    <mergeCell ref="A296:A302"/>
    <mergeCell ref="J4:J5"/>
    <mergeCell ref="B421:B422"/>
    <mergeCell ref="A378:A387"/>
    <mergeCell ref="B378:B387"/>
    <mergeCell ref="A344:A350"/>
    <mergeCell ref="B344:B350"/>
    <mergeCell ref="A116:A127"/>
    <mergeCell ref="J424:J425"/>
    <mergeCell ref="K424:K425"/>
    <mergeCell ref="H428:H429"/>
    <mergeCell ref="F428:F429"/>
    <mergeCell ref="B372:B373"/>
    <mergeCell ref="B282:B295"/>
    <mergeCell ref="B296:B302"/>
    <mergeCell ref="D428:D429"/>
    <mergeCell ref="A412:D412"/>
    <mergeCell ref="A428:A429"/>
    <mergeCell ref="A2:K2"/>
    <mergeCell ref="A426:K426"/>
    <mergeCell ref="A28:A47"/>
    <mergeCell ref="B28:B47"/>
    <mergeCell ref="A388:A402"/>
    <mergeCell ref="B388:B402"/>
    <mergeCell ref="B324:B340"/>
    <mergeCell ref="E424:E425"/>
    <mergeCell ref="H424:H425"/>
    <mergeCell ref="I424:I425"/>
    <mergeCell ref="M428:M429"/>
    <mergeCell ref="M4:M5"/>
    <mergeCell ref="N4:N5"/>
    <mergeCell ref="N428:N429"/>
    <mergeCell ref="B430:B496"/>
    <mergeCell ref="A430:A455"/>
    <mergeCell ref="A456:A496"/>
    <mergeCell ref="I428:I429"/>
    <mergeCell ref="J428:J429"/>
    <mergeCell ref="K428:K429"/>
  </mergeCells>
  <printOptions/>
  <pageMargins left="0.51" right="0.15" top="0.16" bottom="0.39" header="0.16" footer="0.15748031496062992"/>
  <pageSetup fitToHeight="5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0"/>
  <sheetViews>
    <sheetView tabSelected="1" zoomScale="75" zoomScaleNormal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448" sqref="D448"/>
    </sheetView>
  </sheetViews>
  <sheetFormatPr defaultColWidth="15.25390625" defaultRowHeight="15.75"/>
  <cols>
    <col min="1" max="1" width="6.125" style="1" hidden="1" customWidth="1"/>
    <col min="2" max="2" width="18.25390625" style="4" hidden="1" customWidth="1"/>
    <col min="3" max="3" width="7.375" style="5" hidden="1" customWidth="1"/>
    <col min="4" max="4" width="57.375" style="6" customWidth="1"/>
    <col min="5" max="5" width="13.25390625" style="6" customWidth="1"/>
    <col min="6" max="6" width="12.625" style="6" customWidth="1"/>
    <col min="7" max="7" width="12.50390625" style="6" customWidth="1"/>
    <col min="8" max="8" width="12.625" style="6" customWidth="1"/>
    <col min="9" max="9" width="12.75390625" style="3" customWidth="1"/>
    <col min="10" max="10" width="8.50390625" style="3" customWidth="1"/>
    <col min="11" max="11" width="8.75390625" style="3" customWidth="1"/>
    <col min="12" max="12" width="13.75390625" style="3" hidden="1" customWidth="1"/>
    <col min="13" max="13" width="12.25390625" style="3" customWidth="1"/>
    <col min="14" max="14" width="9.625" style="3" customWidth="1"/>
    <col min="15" max="16384" width="15.25390625" style="3" customWidth="1"/>
  </cols>
  <sheetData>
    <row r="1" spans="1:11" ht="18" customHeight="1" hidden="1">
      <c r="A1" s="101" t="s">
        <v>226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4:14" ht="20.25" customHeight="1" hidden="1">
      <c r="D2" s="42"/>
      <c r="H2" s="7"/>
      <c r="K2" s="7"/>
      <c r="N2" s="7" t="s">
        <v>0</v>
      </c>
    </row>
    <row r="3" spans="1:14" ht="42.75" customHeight="1" hidden="1">
      <c r="A3" s="124" t="s">
        <v>1</v>
      </c>
      <c r="B3" s="95" t="s">
        <v>2</v>
      </c>
      <c r="C3" s="124" t="s">
        <v>3</v>
      </c>
      <c r="D3" s="95" t="s">
        <v>4</v>
      </c>
      <c r="E3" s="117" t="s">
        <v>220</v>
      </c>
      <c r="F3" s="96" t="s">
        <v>205</v>
      </c>
      <c r="G3" s="96" t="s">
        <v>221</v>
      </c>
      <c r="H3" s="96" t="s">
        <v>222</v>
      </c>
      <c r="I3" s="93" t="s">
        <v>223</v>
      </c>
      <c r="J3" s="95" t="s">
        <v>224</v>
      </c>
      <c r="K3" s="96" t="s">
        <v>5</v>
      </c>
      <c r="M3" s="93" t="s">
        <v>216</v>
      </c>
      <c r="N3" s="95" t="s">
        <v>218</v>
      </c>
    </row>
    <row r="4" spans="1:14" ht="37.5" customHeight="1" hidden="1">
      <c r="A4" s="124"/>
      <c r="B4" s="95"/>
      <c r="C4" s="124"/>
      <c r="D4" s="95"/>
      <c r="E4" s="118"/>
      <c r="F4" s="97"/>
      <c r="G4" s="97"/>
      <c r="H4" s="97"/>
      <c r="I4" s="94"/>
      <c r="J4" s="94"/>
      <c r="K4" s="97"/>
      <c r="M4" s="94"/>
      <c r="N4" s="94"/>
    </row>
    <row r="5" spans="1:14" ht="15.75" customHeight="1" hidden="1">
      <c r="A5" s="103" t="s">
        <v>6</v>
      </c>
      <c r="B5" s="98" t="s">
        <v>7</v>
      </c>
      <c r="C5" s="9" t="s">
        <v>8</v>
      </c>
      <c r="D5" s="10" t="s">
        <v>9</v>
      </c>
      <c r="E5" s="11"/>
      <c r="F5" s="12"/>
      <c r="G5" s="13"/>
      <c r="H5" s="11"/>
      <c r="I5" s="15">
        <f>H5-G5</f>
        <v>0</v>
      </c>
      <c r="J5" s="15" t="e">
        <f>H5/G5*100</f>
        <v>#DIV/0!</v>
      </c>
      <c r="K5" s="15" t="e">
        <f>H5/F5*100</f>
        <v>#DIV/0!</v>
      </c>
      <c r="M5" s="15">
        <f>H5-E5</f>
        <v>0</v>
      </c>
      <c r="N5" s="64" t="e">
        <f>H5/E5*100</f>
        <v>#DIV/0!</v>
      </c>
    </row>
    <row r="6" spans="1:14" ht="63" hidden="1">
      <c r="A6" s="104"/>
      <c r="B6" s="99"/>
      <c r="C6" s="19" t="s">
        <v>60</v>
      </c>
      <c r="D6" s="33" t="s">
        <v>61</v>
      </c>
      <c r="E6" s="11"/>
      <c r="F6" s="12"/>
      <c r="G6" s="13"/>
      <c r="H6" s="11">
        <v>3927</v>
      </c>
      <c r="I6" s="15">
        <f>H6-G6</f>
        <v>3927</v>
      </c>
      <c r="J6" s="15"/>
      <c r="K6" s="15"/>
      <c r="M6" s="15">
        <f>H6-E6</f>
        <v>3927</v>
      </c>
      <c r="N6" s="64"/>
    </row>
    <row r="7" spans="1:14" ht="63" hidden="1">
      <c r="A7" s="104"/>
      <c r="B7" s="99"/>
      <c r="C7" s="16" t="s">
        <v>10</v>
      </c>
      <c r="D7" s="17" t="s">
        <v>11</v>
      </c>
      <c r="E7" s="11">
        <v>236232.6</v>
      </c>
      <c r="F7" s="11">
        <v>352527.3</v>
      </c>
      <c r="G7" s="11">
        <v>170000</v>
      </c>
      <c r="H7" s="11">
        <v>175159.6</v>
      </c>
      <c r="I7" s="15">
        <f>H7-G7</f>
        <v>5159.600000000006</v>
      </c>
      <c r="J7" s="15">
        <f>H7/G7*100</f>
        <v>103.03505882352941</v>
      </c>
      <c r="K7" s="15">
        <f>H7/F7*100</f>
        <v>49.68681858114251</v>
      </c>
      <c r="M7" s="15">
        <f>H7-E7</f>
        <v>-61073</v>
      </c>
      <c r="N7" s="64">
        <f>H7/E7*100</f>
        <v>74.14709062170081</v>
      </c>
    </row>
    <row r="8" spans="1:14" ht="63" hidden="1">
      <c r="A8" s="104"/>
      <c r="B8" s="99"/>
      <c r="C8" s="16" t="s">
        <v>12</v>
      </c>
      <c r="D8" s="18" t="s">
        <v>13</v>
      </c>
      <c r="E8" s="11">
        <v>2721.3</v>
      </c>
      <c r="F8" s="11">
        <v>3225.3</v>
      </c>
      <c r="G8" s="11">
        <v>3225.3</v>
      </c>
      <c r="H8" s="11">
        <v>3453.5</v>
      </c>
      <c r="I8" s="15">
        <f aca="true" t="shared" si="0" ref="I8:I71">H8-G8</f>
        <v>228.19999999999982</v>
      </c>
      <c r="J8" s="15">
        <f aca="true" t="shared" si="1" ref="J8:J71">H8/G8*100</f>
        <v>107.07531082379933</v>
      </c>
      <c r="K8" s="15">
        <f aca="true" t="shared" si="2" ref="K8:K71">H8/F8*100</f>
        <v>107.07531082379933</v>
      </c>
      <c r="M8" s="15">
        <f aca="true" t="shared" si="3" ref="M8:M71">H8-E8</f>
        <v>732.1999999999998</v>
      </c>
      <c r="N8" s="64">
        <f aca="true" t="shared" si="4" ref="N8:N71">H8/E8*100</f>
        <v>126.90625803843751</v>
      </c>
    </row>
    <row r="9" spans="1:14" ht="31.5" hidden="1">
      <c r="A9" s="104"/>
      <c r="B9" s="99"/>
      <c r="C9" s="19" t="s">
        <v>14</v>
      </c>
      <c r="D9" s="20" t="s">
        <v>15</v>
      </c>
      <c r="E9" s="11">
        <v>1002.6</v>
      </c>
      <c r="F9" s="11"/>
      <c r="G9" s="11"/>
      <c r="H9" s="11">
        <v>484.9</v>
      </c>
      <c r="I9" s="15">
        <f t="shared" si="0"/>
        <v>484.9</v>
      </c>
      <c r="J9" s="15"/>
      <c r="K9" s="15"/>
      <c r="M9" s="15">
        <f t="shared" si="3"/>
        <v>-517.7</v>
      </c>
      <c r="N9" s="64">
        <f t="shared" si="4"/>
        <v>48.364252942349886</v>
      </c>
    </row>
    <row r="10" spans="1:14" ht="63" hidden="1">
      <c r="A10" s="104"/>
      <c r="B10" s="99"/>
      <c r="C10" s="16" t="s">
        <v>16</v>
      </c>
      <c r="D10" s="21" t="s">
        <v>17</v>
      </c>
      <c r="E10" s="11">
        <v>59.1</v>
      </c>
      <c r="F10" s="11"/>
      <c r="G10" s="11"/>
      <c r="H10" s="11">
        <v>54.7</v>
      </c>
      <c r="I10" s="15">
        <f t="shared" si="0"/>
        <v>54.7</v>
      </c>
      <c r="J10" s="15"/>
      <c r="K10" s="15"/>
      <c r="M10" s="15">
        <f t="shared" si="3"/>
        <v>-4.399999999999999</v>
      </c>
      <c r="N10" s="64">
        <f t="shared" si="4"/>
        <v>92.55499153976312</v>
      </c>
    </row>
    <row r="11" spans="1:14" ht="63" customHeight="1" hidden="1">
      <c r="A11" s="104"/>
      <c r="B11" s="99"/>
      <c r="C11" s="19" t="s">
        <v>18</v>
      </c>
      <c r="D11" s="22" t="s">
        <v>19</v>
      </c>
      <c r="E11" s="11"/>
      <c r="F11" s="11"/>
      <c r="G11" s="11"/>
      <c r="H11" s="11"/>
      <c r="I11" s="15">
        <f t="shared" si="0"/>
        <v>0</v>
      </c>
      <c r="J11" s="15" t="e">
        <f t="shared" si="1"/>
        <v>#DIV/0!</v>
      </c>
      <c r="K11" s="15" t="e">
        <f t="shared" si="2"/>
        <v>#DIV/0!</v>
      </c>
      <c r="M11" s="15">
        <f t="shared" si="3"/>
        <v>0</v>
      </c>
      <c r="N11" s="64" t="e">
        <f t="shared" si="4"/>
        <v>#DIV/0!</v>
      </c>
    </row>
    <row r="12" spans="1:14" ht="47.25" hidden="1">
      <c r="A12" s="104"/>
      <c r="B12" s="99"/>
      <c r="C12" s="19" t="s">
        <v>20</v>
      </c>
      <c r="D12" s="20" t="s">
        <v>21</v>
      </c>
      <c r="E12" s="11">
        <v>108514.8</v>
      </c>
      <c r="F12" s="11">
        <f>860562.8-7900</f>
        <v>852662.8</v>
      </c>
      <c r="G12" s="11">
        <v>131004.8</v>
      </c>
      <c r="H12" s="11">
        <v>83404.6</v>
      </c>
      <c r="I12" s="15">
        <f t="shared" si="0"/>
        <v>-47600.2</v>
      </c>
      <c r="J12" s="15">
        <f t="shared" si="1"/>
        <v>63.66530081340531</v>
      </c>
      <c r="K12" s="15">
        <f t="shared" si="2"/>
        <v>9.781662809729708</v>
      </c>
      <c r="M12" s="15">
        <f t="shared" si="3"/>
        <v>-25110.199999999997</v>
      </c>
      <c r="N12" s="64">
        <f t="shared" si="4"/>
        <v>76.86011493363118</v>
      </c>
    </row>
    <row r="13" spans="1:14" ht="47.25" hidden="1">
      <c r="A13" s="104"/>
      <c r="B13" s="99"/>
      <c r="C13" s="19" t="s">
        <v>62</v>
      </c>
      <c r="D13" s="20" t="s">
        <v>63</v>
      </c>
      <c r="E13" s="11"/>
      <c r="F13" s="11">
        <f>1709.2-1709.2</f>
        <v>0</v>
      </c>
      <c r="G13" s="11"/>
      <c r="H13" s="11"/>
      <c r="I13" s="15">
        <f t="shared" si="0"/>
        <v>0</v>
      </c>
      <c r="J13" s="15" t="e">
        <f t="shared" si="1"/>
        <v>#DIV/0!</v>
      </c>
      <c r="K13" s="15" t="e">
        <f t="shared" si="2"/>
        <v>#DIV/0!</v>
      </c>
      <c r="M13" s="15">
        <f t="shared" si="3"/>
        <v>0</v>
      </c>
      <c r="N13" s="64" t="e">
        <f t="shared" si="4"/>
        <v>#DIV/0!</v>
      </c>
    </row>
    <row r="14" spans="1:14" ht="63" hidden="1">
      <c r="A14" s="104"/>
      <c r="B14" s="99"/>
      <c r="C14" s="16" t="s">
        <v>22</v>
      </c>
      <c r="D14" s="18" t="s">
        <v>23</v>
      </c>
      <c r="E14" s="11">
        <f>SUM(E15:E16)</f>
        <v>0.3</v>
      </c>
      <c r="F14" s="11">
        <f>SUM(F15:F16)</f>
        <v>0</v>
      </c>
      <c r="G14" s="11">
        <f>SUM(G15:G16)</f>
        <v>0</v>
      </c>
      <c r="H14" s="11">
        <f>SUM(H15:H16)</f>
        <v>6.8</v>
      </c>
      <c r="I14" s="15">
        <f t="shared" si="0"/>
        <v>6.8</v>
      </c>
      <c r="J14" s="15"/>
      <c r="K14" s="15"/>
      <c r="M14" s="15">
        <f t="shared" si="3"/>
        <v>6.5</v>
      </c>
      <c r="N14" s="64">
        <f t="shared" si="4"/>
        <v>2266.666666666667</v>
      </c>
    </row>
    <row r="15" spans="1:14" ht="63" hidden="1">
      <c r="A15" s="104"/>
      <c r="B15" s="99"/>
      <c r="C15" s="19" t="s">
        <v>197</v>
      </c>
      <c r="D15" s="68" t="s">
        <v>24</v>
      </c>
      <c r="E15" s="11"/>
      <c r="F15" s="11"/>
      <c r="G15" s="11"/>
      <c r="H15" s="11"/>
      <c r="I15" s="15">
        <f t="shared" si="0"/>
        <v>0</v>
      </c>
      <c r="J15" s="15"/>
      <c r="K15" s="15"/>
      <c r="M15" s="15">
        <f t="shared" si="3"/>
        <v>0</v>
      </c>
      <c r="N15" s="64" t="e">
        <f t="shared" si="4"/>
        <v>#DIV/0!</v>
      </c>
    </row>
    <row r="16" spans="1:14" ht="47.25" hidden="1">
      <c r="A16" s="104"/>
      <c r="B16" s="99"/>
      <c r="C16" s="19" t="s">
        <v>25</v>
      </c>
      <c r="D16" s="20" t="s">
        <v>26</v>
      </c>
      <c r="E16" s="11">
        <v>0.3</v>
      </c>
      <c r="F16" s="11"/>
      <c r="G16" s="11"/>
      <c r="H16" s="11">
        <v>6.8</v>
      </c>
      <c r="I16" s="15">
        <f t="shared" si="0"/>
        <v>6.8</v>
      </c>
      <c r="J16" s="15"/>
      <c r="K16" s="15"/>
      <c r="M16" s="15">
        <f t="shared" si="3"/>
        <v>6.5</v>
      </c>
      <c r="N16" s="64">
        <f t="shared" si="4"/>
        <v>2266.666666666667</v>
      </c>
    </row>
    <row r="17" spans="1:14" ht="63" hidden="1">
      <c r="A17" s="104"/>
      <c r="B17" s="99"/>
      <c r="C17" s="16" t="s">
        <v>27</v>
      </c>
      <c r="D17" s="18" t="s">
        <v>28</v>
      </c>
      <c r="E17" s="11">
        <v>181.6</v>
      </c>
      <c r="F17" s="11"/>
      <c r="G17" s="11"/>
      <c r="H17" s="11">
        <v>89.7</v>
      </c>
      <c r="I17" s="15">
        <f t="shared" si="0"/>
        <v>89.7</v>
      </c>
      <c r="J17" s="15"/>
      <c r="K17" s="15"/>
      <c r="M17" s="15">
        <f t="shared" si="3"/>
        <v>-91.89999999999999</v>
      </c>
      <c r="N17" s="64">
        <f t="shared" si="4"/>
        <v>49.39427312775331</v>
      </c>
    </row>
    <row r="18" spans="1:14" ht="63" hidden="1">
      <c r="A18" s="104"/>
      <c r="B18" s="99"/>
      <c r="C18" s="16" t="s">
        <v>29</v>
      </c>
      <c r="D18" s="18" t="s">
        <v>30</v>
      </c>
      <c r="E18" s="11">
        <v>279.2</v>
      </c>
      <c r="F18" s="11"/>
      <c r="G18" s="11"/>
      <c r="H18" s="11">
        <v>322.3</v>
      </c>
      <c r="I18" s="15">
        <f t="shared" si="0"/>
        <v>322.3</v>
      </c>
      <c r="J18" s="15"/>
      <c r="K18" s="15"/>
      <c r="M18" s="15">
        <f t="shared" si="3"/>
        <v>43.10000000000002</v>
      </c>
      <c r="N18" s="64">
        <f t="shared" si="4"/>
        <v>115.43696275071633</v>
      </c>
    </row>
    <row r="19" spans="1:14" ht="63" hidden="1">
      <c r="A19" s="104"/>
      <c r="B19" s="99"/>
      <c r="C19" s="16" t="s">
        <v>217</v>
      </c>
      <c r="D19" s="18" t="s">
        <v>46</v>
      </c>
      <c r="E19" s="11"/>
      <c r="F19" s="11"/>
      <c r="G19" s="11"/>
      <c r="H19" s="11"/>
      <c r="I19" s="15">
        <f t="shared" si="0"/>
        <v>0</v>
      </c>
      <c r="J19" s="15" t="e">
        <f t="shared" si="1"/>
        <v>#DIV/0!</v>
      </c>
      <c r="K19" s="15" t="e">
        <f t="shared" si="2"/>
        <v>#DIV/0!</v>
      </c>
      <c r="M19" s="15">
        <f t="shared" si="3"/>
        <v>0</v>
      </c>
      <c r="N19" s="64" t="e">
        <f t="shared" si="4"/>
        <v>#DIV/0!</v>
      </c>
    </row>
    <row r="20" spans="1:14" ht="63" hidden="1">
      <c r="A20" s="104"/>
      <c r="B20" s="99"/>
      <c r="C20" s="16" t="s">
        <v>49</v>
      </c>
      <c r="D20" s="18" t="s">
        <v>86</v>
      </c>
      <c r="E20" s="11"/>
      <c r="F20" s="11">
        <v>17973.8</v>
      </c>
      <c r="G20" s="11">
        <v>17973.8</v>
      </c>
      <c r="H20" s="11">
        <v>17973.8</v>
      </c>
      <c r="I20" s="15">
        <f t="shared" si="0"/>
        <v>0</v>
      </c>
      <c r="J20" s="15">
        <f t="shared" si="1"/>
        <v>100</v>
      </c>
      <c r="K20" s="15">
        <f t="shared" si="2"/>
        <v>100</v>
      </c>
      <c r="M20" s="15">
        <f t="shared" si="3"/>
        <v>17973.8</v>
      </c>
      <c r="N20" s="64"/>
    </row>
    <row r="21" spans="1:14" ht="63" hidden="1">
      <c r="A21" s="104"/>
      <c r="B21" s="99"/>
      <c r="C21" s="16" t="s">
        <v>50</v>
      </c>
      <c r="D21" s="18" t="s">
        <v>51</v>
      </c>
      <c r="E21" s="11"/>
      <c r="F21" s="11">
        <v>77.9</v>
      </c>
      <c r="G21" s="11"/>
      <c r="H21" s="11"/>
      <c r="I21" s="15">
        <f t="shared" si="0"/>
        <v>0</v>
      </c>
      <c r="J21" s="15"/>
      <c r="K21" s="15">
        <f t="shared" si="2"/>
        <v>0</v>
      </c>
      <c r="M21" s="15">
        <f t="shared" si="3"/>
        <v>0</v>
      </c>
      <c r="N21" s="64"/>
    </row>
    <row r="22" spans="1:14" s="26" customFormat="1" ht="15.75" hidden="1">
      <c r="A22" s="104"/>
      <c r="B22" s="99"/>
      <c r="C22" s="23"/>
      <c r="D22" s="24" t="s">
        <v>31</v>
      </c>
      <c r="E22" s="25">
        <f>SUM(E5:E14,E17:E21)</f>
        <v>348991.5</v>
      </c>
      <c r="F22" s="25">
        <f>SUM(F5:F14,F17:F21)</f>
        <v>1226467.0999999999</v>
      </c>
      <c r="G22" s="25">
        <f>SUM(G5:G14,G17:G21)</f>
        <v>322203.89999999997</v>
      </c>
      <c r="H22" s="25">
        <f>SUM(H5:H14,H17:H21)</f>
        <v>284876.9</v>
      </c>
      <c r="I22" s="59">
        <f t="shared" si="0"/>
        <v>-37326.99999999994</v>
      </c>
      <c r="J22" s="59">
        <f t="shared" si="1"/>
        <v>88.41509987930006</v>
      </c>
      <c r="K22" s="59">
        <f t="shared" si="2"/>
        <v>23.227439203220378</v>
      </c>
      <c r="M22" s="59">
        <f t="shared" si="3"/>
        <v>-64114.59999999998</v>
      </c>
      <c r="N22" s="66">
        <f t="shared" si="4"/>
        <v>81.62860700045704</v>
      </c>
    </row>
    <row r="23" spans="1:14" ht="63" hidden="1">
      <c r="A23" s="104"/>
      <c r="B23" s="99"/>
      <c r="C23" s="16" t="s">
        <v>32</v>
      </c>
      <c r="D23" s="27" t="s">
        <v>33</v>
      </c>
      <c r="E23" s="11">
        <v>1248577.3</v>
      </c>
      <c r="F23" s="11">
        <v>2667978.6</v>
      </c>
      <c r="G23" s="11">
        <v>1232491.1</v>
      </c>
      <c r="H23" s="11">
        <v>1170553.5</v>
      </c>
      <c r="I23" s="15">
        <f t="shared" si="0"/>
        <v>-61937.60000000009</v>
      </c>
      <c r="J23" s="15">
        <f t="shared" si="1"/>
        <v>94.97460062794774</v>
      </c>
      <c r="K23" s="15">
        <f t="shared" si="2"/>
        <v>43.874171254597016</v>
      </c>
      <c r="M23" s="15">
        <f t="shared" si="3"/>
        <v>-78023.80000000005</v>
      </c>
      <c r="N23" s="64">
        <f t="shared" si="4"/>
        <v>93.75098361951638</v>
      </c>
    </row>
    <row r="24" spans="1:14" s="26" customFormat="1" ht="15.75" hidden="1">
      <c r="A24" s="104"/>
      <c r="B24" s="99"/>
      <c r="C24" s="23"/>
      <c r="D24" s="24" t="s">
        <v>34</v>
      </c>
      <c r="E24" s="25">
        <f>SUM(E23)</f>
        <v>1248577.3</v>
      </c>
      <c r="F24" s="25">
        <f>SUM(F23)</f>
        <v>2667978.6</v>
      </c>
      <c r="G24" s="25">
        <f>SUM(G23)</f>
        <v>1232491.1</v>
      </c>
      <c r="H24" s="25">
        <f>SUM(H23)</f>
        <v>1170553.5</v>
      </c>
      <c r="I24" s="59">
        <f t="shared" si="0"/>
        <v>-61937.60000000009</v>
      </c>
      <c r="J24" s="59">
        <f t="shared" si="1"/>
        <v>94.97460062794774</v>
      </c>
      <c r="K24" s="59">
        <f t="shared" si="2"/>
        <v>43.874171254597016</v>
      </c>
      <c r="M24" s="59">
        <f t="shared" si="3"/>
        <v>-78023.80000000005</v>
      </c>
      <c r="N24" s="66">
        <f t="shared" si="4"/>
        <v>93.75098361951638</v>
      </c>
    </row>
    <row r="25" spans="1:14" s="26" customFormat="1" ht="34.5" customHeight="1" hidden="1">
      <c r="A25" s="104"/>
      <c r="B25" s="99"/>
      <c r="C25" s="23"/>
      <c r="D25" s="24" t="s">
        <v>211</v>
      </c>
      <c r="E25" s="25">
        <f>E26-E19</f>
        <v>1597568.8</v>
      </c>
      <c r="F25" s="25">
        <f>F26-F19</f>
        <v>3894445.7</v>
      </c>
      <c r="G25" s="25">
        <f>G26-G19</f>
        <v>1554695</v>
      </c>
      <c r="H25" s="25">
        <f>H26-H19</f>
        <v>1455430.4</v>
      </c>
      <c r="I25" s="59">
        <f t="shared" si="0"/>
        <v>-99264.6000000001</v>
      </c>
      <c r="J25" s="59">
        <f t="shared" si="1"/>
        <v>93.61517210771244</v>
      </c>
      <c r="K25" s="59">
        <f t="shared" si="2"/>
        <v>37.371952573379055</v>
      </c>
      <c r="M25" s="59">
        <f t="shared" si="3"/>
        <v>-142138.40000000014</v>
      </c>
      <c r="N25" s="66">
        <f t="shared" si="4"/>
        <v>91.10283075132664</v>
      </c>
    </row>
    <row r="26" spans="1:14" s="26" customFormat="1" ht="31.5" hidden="1">
      <c r="A26" s="105"/>
      <c r="B26" s="100"/>
      <c r="C26" s="23"/>
      <c r="D26" s="24" t="s">
        <v>212</v>
      </c>
      <c r="E26" s="25">
        <f>E22+E24</f>
        <v>1597568.8</v>
      </c>
      <c r="F26" s="25">
        <f>F22+F24</f>
        <v>3894445.7</v>
      </c>
      <c r="G26" s="25">
        <f>G22+G24</f>
        <v>1554695</v>
      </c>
      <c r="H26" s="25">
        <f>H22+H24</f>
        <v>1455430.4</v>
      </c>
      <c r="I26" s="59">
        <f t="shared" si="0"/>
        <v>-99264.6000000001</v>
      </c>
      <c r="J26" s="59">
        <f t="shared" si="1"/>
        <v>93.61517210771244</v>
      </c>
      <c r="K26" s="59">
        <f t="shared" si="2"/>
        <v>37.371952573379055</v>
      </c>
      <c r="M26" s="59">
        <f t="shared" si="3"/>
        <v>-142138.40000000014</v>
      </c>
      <c r="N26" s="66">
        <f t="shared" si="4"/>
        <v>91.10283075132664</v>
      </c>
    </row>
    <row r="27" spans="1:14" ht="63" hidden="1">
      <c r="A27" s="103" t="s">
        <v>36</v>
      </c>
      <c r="B27" s="98" t="s">
        <v>37</v>
      </c>
      <c r="C27" s="16" t="s">
        <v>16</v>
      </c>
      <c r="D27" s="21" t="s">
        <v>17</v>
      </c>
      <c r="E27" s="11">
        <v>693.5</v>
      </c>
      <c r="F27" s="11">
        <v>1800</v>
      </c>
      <c r="G27" s="11">
        <v>500</v>
      </c>
      <c r="H27" s="11">
        <v>2597.1</v>
      </c>
      <c r="I27" s="15">
        <f t="shared" si="0"/>
        <v>2097.1</v>
      </c>
      <c r="J27" s="15">
        <f t="shared" si="1"/>
        <v>519.42</v>
      </c>
      <c r="K27" s="15">
        <f t="shared" si="2"/>
        <v>144.28333333333333</v>
      </c>
      <c r="M27" s="15">
        <f t="shared" si="3"/>
        <v>1903.6</v>
      </c>
      <c r="N27" s="64">
        <f t="shared" si="4"/>
        <v>374.49170872386446</v>
      </c>
    </row>
    <row r="28" spans="1:14" ht="63" hidden="1">
      <c r="A28" s="104"/>
      <c r="B28" s="99"/>
      <c r="C28" s="16" t="s">
        <v>22</v>
      </c>
      <c r="D28" s="18" t="s">
        <v>23</v>
      </c>
      <c r="E28" s="11">
        <f>SUM(E29:E30)</f>
        <v>170.6</v>
      </c>
      <c r="F28" s="11">
        <f>SUM(F29:F30)</f>
        <v>0</v>
      </c>
      <c r="G28" s="11">
        <f>SUM(G29:G30)</f>
        <v>0</v>
      </c>
      <c r="H28" s="11">
        <f>SUM(H29:H30)</f>
        <v>20.3</v>
      </c>
      <c r="I28" s="15">
        <f t="shared" si="0"/>
        <v>20.3</v>
      </c>
      <c r="J28" s="15"/>
      <c r="K28" s="15"/>
      <c r="M28" s="15">
        <f t="shared" si="3"/>
        <v>-150.29999999999998</v>
      </c>
      <c r="N28" s="64">
        <f t="shared" si="4"/>
        <v>11.899179366940212</v>
      </c>
    </row>
    <row r="29" spans="1:14" ht="31.5" customHeight="1" hidden="1">
      <c r="A29" s="104"/>
      <c r="B29" s="99"/>
      <c r="C29" s="19" t="s">
        <v>40</v>
      </c>
      <c r="D29" s="20" t="s">
        <v>41</v>
      </c>
      <c r="E29" s="11">
        <v>170.6</v>
      </c>
      <c r="F29" s="11"/>
      <c r="G29" s="11"/>
      <c r="H29" s="11">
        <v>20.3</v>
      </c>
      <c r="I29" s="15">
        <f t="shared" si="0"/>
        <v>20.3</v>
      </c>
      <c r="J29" s="15"/>
      <c r="K29" s="15"/>
      <c r="M29" s="15">
        <f t="shared" si="3"/>
        <v>-150.29999999999998</v>
      </c>
      <c r="N29" s="64">
        <f t="shared" si="4"/>
        <v>11.899179366940212</v>
      </c>
    </row>
    <row r="30" spans="1:14" ht="47.25" customHeight="1" hidden="1">
      <c r="A30" s="104"/>
      <c r="B30" s="99"/>
      <c r="C30" s="19" t="s">
        <v>42</v>
      </c>
      <c r="D30" s="68" t="s">
        <v>43</v>
      </c>
      <c r="E30" s="11"/>
      <c r="F30" s="11">
        <f>1800-1800</f>
        <v>0</v>
      </c>
      <c r="G30" s="11"/>
      <c r="H30" s="11"/>
      <c r="I30" s="15">
        <f t="shared" si="0"/>
        <v>0</v>
      </c>
      <c r="J30" s="15"/>
      <c r="K30" s="15"/>
      <c r="M30" s="15">
        <f t="shared" si="3"/>
        <v>0</v>
      </c>
      <c r="N30" s="64" t="e">
        <f t="shared" si="4"/>
        <v>#DIV/0!</v>
      </c>
    </row>
    <row r="31" spans="1:14" ht="63" hidden="1">
      <c r="A31" s="104"/>
      <c r="B31" s="99"/>
      <c r="C31" s="16" t="s">
        <v>27</v>
      </c>
      <c r="D31" s="18" t="s">
        <v>28</v>
      </c>
      <c r="E31" s="11">
        <v>2809.5</v>
      </c>
      <c r="F31" s="11"/>
      <c r="G31" s="11"/>
      <c r="H31" s="11">
        <v>15492.7</v>
      </c>
      <c r="I31" s="15">
        <f t="shared" si="0"/>
        <v>15492.7</v>
      </c>
      <c r="J31" s="15"/>
      <c r="K31" s="15"/>
      <c r="M31" s="15">
        <f t="shared" si="3"/>
        <v>12683.2</v>
      </c>
      <c r="N31" s="64">
        <f t="shared" si="4"/>
        <v>551.4397579640506</v>
      </c>
    </row>
    <row r="32" spans="1:14" ht="15.75" customHeight="1" hidden="1">
      <c r="A32" s="104"/>
      <c r="B32" s="99"/>
      <c r="C32" s="16" t="s">
        <v>29</v>
      </c>
      <c r="D32" s="18" t="s">
        <v>30</v>
      </c>
      <c r="E32" s="11"/>
      <c r="F32" s="11"/>
      <c r="G32" s="11"/>
      <c r="H32" s="11"/>
      <c r="I32" s="15">
        <f t="shared" si="0"/>
        <v>0</v>
      </c>
      <c r="J32" s="15" t="e">
        <f t="shared" si="1"/>
        <v>#DIV/0!</v>
      </c>
      <c r="K32" s="15" t="e">
        <f t="shared" si="2"/>
        <v>#DIV/0!</v>
      </c>
      <c r="M32" s="15">
        <f t="shared" si="3"/>
        <v>0</v>
      </c>
      <c r="N32" s="64" t="e">
        <f t="shared" si="4"/>
        <v>#DIV/0!</v>
      </c>
    </row>
    <row r="33" spans="1:14" ht="31.5" customHeight="1" hidden="1">
      <c r="A33" s="104"/>
      <c r="B33" s="99"/>
      <c r="C33" s="16" t="s">
        <v>44</v>
      </c>
      <c r="D33" s="18" t="s">
        <v>45</v>
      </c>
      <c r="E33" s="11"/>
      <c r="F33" s="11"/>
      <c r="G33" s="11"/>
      <c r="H33" s="11"/>
      <c r="I33" s="15">
        <f t="shared" si="0"/>
        <v>0</v>
      </c>
      <c r="J33" s="15" t="e">
        <f t="shared" si="1"/>
        <v>#DIV/0!</v>
      </c>
      <c r="K33" s="15" t="e">
        <f t="shared" si="2"/>
        <v>#DIV/0!</v>
      </c>
      <c r="M33" s="15">
        <f t="shared" si="3"/>
        <v>0</v>
      </c>
      <c r="N33" s="64" t="e">
        <f t="shared" si="4"/>
        <v>#DIV/0!</v>
      </c>
    </row>
    <row r="34" spans="1:14" ht="15.75" customHeight="1" hidden="1">
      <c r="A34" s="104"/>
      <c r="B34" s="99"/>
      <c r="C34" s="16" t="s">
        <v>217</v>
      </c>
      <c r="D34" s="18" t="s">
        <v>46</v>
      </c>
      <c r="E34" s="11"/>
      <c r="F34" s="11"/>
      <c r="G34" s="11"/>
      <c r="H34" s="11"/>
      <c r="I34" s="15">
        <f t="shared" si="0"/>
        <v>0</v>
      </c>
      <c r="J34" s="15" t="e">
        <f t="shared" si="1"/>
        <v>#DIV/0!</v>
      </c>
      <c r="K34" s="15" t="e">
        <f t="shared" si="2"/>
        <v>#DIV/0!</v>
      </c>
      <c r="M34" s="15">
        <f t="shared" si="3"/>
        <v>0</v>
      </c>
      <c r="N34" s="64" t="e">
        <f t="shared" si="4"/>
        <v>#DIV/0!</v>
      </c>
    </row>
    <row r="35" spans="1:14" ht="63" hidden="1">
      <c r="A35" s="104"/>
      <c r="B35" s="99"/>
      <c r="C35" s="16" t="s">
        <v>47</v>
      </c>
      <c r="D35" s="18" t="s">
        <v>48</v>
      </c>
      <c r="E35" s="11"/>
      <c r="F35" s="11"/>
      <c r="G35" s="11"/>
      <c r="H35" s="11"/>
      <c r="I35" s="15">
        <f t="shared" si="0"/>
        <v>0</v>
      </c>
      <c r="J35" s="15" t="e">
        <f t="shared" si="1"/>
        <v>#DIV/0!</v>
      </c>
      <c r="K35" s="15" t="e">
        <f t="shared" si="2"/>
        <v>#DIV/0!</v>
      </c>
      <c r="M35" s="15">
        <f t="shared" si="3"/>
        <v>0</v>
      </c>
      <c r="N35" s="64" t="e">
        <f t="shared" si="4"/>
        <v>#DIV/0!</v>
      </c>
    </row>
    <row r="36" spans="1:14" ht="15.75" customHeight="1" hidden="1">
      <c r="A36" s="104"/>
      <c r="B36" s="99"/>
      <c r="C36" s="16" t="s">
        <v>49</v>
      </c>
      <c r="D36" s="18" t="s">
        <v>200</v>
      </c>
      <c r="E36" s="11"/>
      <c r="F36" s="11"/>
      <c r="G36" s="11"/>
      <c r="H36" s="11"/>
      <c r="I36" s="15">
        <f t="shared" si="0"/>
        <v>0</v>
      </c>
      <c r="J36" s="15" t="e">
        <f t="shared" si="1"/>
        <v>#DIV/0!</v>
      </c>
      <c r="K36" s="15" t="e">
        <f t="shared" si="2"/>
        <v>#DIV/0!</v>
      </c>
      <c r="M36" s="15">
        <f t="shared" si="3"/>
        <v>0</v>
      </c>
      <c r="N36" s="64" t="e">
        <f t="shared" si="4"/>
        <v>#DIV/0!</v>
      </c>
    </row>
    <row r="37" spans="1:14" ht="15.75" customHeight="1" hidden="1">
      <c r="A37" s="104"/>
      <c r="B37" s="99"/>
      <c r="C37" s="16" t="s">
        <v>50</v>
      </c>
      <c r="D37" s="18" t="s">
        <v>51</v>
      </c>
      <c r="E37" s="11"/>
      <c r="F37" s="11"/>
      <c r="G37" s="11"/>
      <c r="H37" s="11"/>
      <c r="I37" s="15">
        <f t="shared" si="0"/>
        <v>0</v>
      </c>
      <c r="J37" s="15" t="e">
        <f t="shared" si="1"/>
        <v>#DIV/0!</v>
      </c>
      <c r="K37" s="15" t="e">
        <f t="shared" si="2"/>
        <v>#DIV/0!</v>
      </c>
      <c r="M37" s="15">
        <f t="shared" si="3"/>
        <v>0</v>
      </c>
      <c r="N37" s="64" t="e">
        <f t="shared" si="4"/>
        <v>#DIV/0!</v>
      </c>
    </row>
    <row r="38" spans="1:14" ht="15.75" customHeight="1" hidden="1">
      <c r="A38" s="104"/>
      <c r="B38" s="99"/>
      <c r="C38" s="16" t="s">
        <v>52</v>
      </c>
      <c r="D38" s="20" t="s">
        <v>53</v>
      </c>
      <c r="E38" s="11"/>
      <c r="F38" s="11"/>
      <c r="G38" s="11"/>
      <c r="H38" s="11"/>
      <c r="I38" s="15">
        <f t="shared" si="0"/>
        <v>0</v>
      </c>
      <c r="J38" s="15" t="e">
        <f t="shared" si="1"/>
        <v>#DIV/0!</v>
      </c>
      <c r="K38" s="15" t="e">
        <f t="shared" si="2"/>
        <v>#DIV/0!</v>
      </c>
      <c r="M38" s="15">
        <f t="shared" si="3"/>
        <v>0</v>
      </c>
      <c r="N38" s="64" t="e">
        <f t="shared" si="4"/>
        <v>#DIV/0!</v>
      </c>
    </row>
    <row r="39" spans="1:14" ht="15.75" customHeight="1" hidden="1">
      <c r="A39" s="104"/>
      <c r="B39" s="99"/>
      <c r="C39" s="16"/>
      <c r="D39" s="24" t="s">
        <v>31</v>
      </c>
      <c r="E39" s="25">
        <f>SUM(E27:E28,E31:E38)</f>
        <v>3673.6</v>
      </c>
      <c r="F39" s="25">
        <f>SUM(F27:F28,F31:F38)</f>
        <v>1800</v>
      </c>
      <c r="G39" s="25">
        <f>SUM(G27:G28,G31:G38)</f>
        <v>500</v>
      </c>
      <c r="H39" s="25">
        <f>SUM(H27:H28,H31:H38)</f>
        <v>18110.100000000002</v>
      </c>
      <c r="I39" s="59">
        <f t="shared" si="0"/>
        <v>17610.100000000002</v>
      </c>
      <c r="J39" s="59">
        <f t="shared" si="1"/>
        <v>3622.0200000000004</v>
      </c>
      <c r="K39" s="59">
        <f t="shared" si="2"/>
        <v>1006.1166666666669</v>
      </c>
      <c r="L39" s="26"/>
      <c r="M39" s="59">
        <f t="shared" si="3"/>
        <v>14436.500000000002</v>
      </c>
      <c r="N39" s="66">
        <f t="shared" si="4"/>
        <v>492.9796385017422</v>
      </c>
    </row>
    <row r="40" spans="1:14" ht="120" customHeight="1" hidden="1">
      <c r="A40" s="104"/>
      <c r="B40" s="99"/>
      <c r="C40" s="29" t="s">
        <v>203</v>
      </c>
      <c r="D40" s="30" t="s">
        <v>204</v>
      </c>
      <c r="E40" s="11">
        <v>243.8</v>
      </c>
      <c r="F40" s="11">
        <f>220+265</f>
        <v>485</v>
      </c>
      <c r="G40" s="11">
        <v>199.1</v>
      </c>
      <c r="H40" s="11">
        <v>371.6</v>
      </c>
      <c r="I40" s="15">
        <f t="shared" si="0"/>
        <v>172.50000000000003</v>
      </c>
      <c r="J40" s="15">
        <f t="shared" si="1"/>
        <v>186.63987945755903</v>
      </c>
      <c r="K40" s="15">
        <f t="shared" si="2"/>
        <v>76.61855670103094</v>
      </c>
      <c r="M40" s="15">
        <f t="shared" si="3"/>
        <v>127.80000000000001</v>
      </c>
      <c r="N40" s="64">
        <f t="shared" si="4"/>
        <v>152.42001640689088</v>
      </c>
    </row>
    <row r="41" spans="1:14" ht="15.75" customHeight="1" hidden="1">
      <c r="A41" s="104"/>
      <c r="B41" s="99"/>
      <c r="C41" s="16" t="s">
        <v>166</v>
      </c>
      <c r="D41" s="27" t="s">
        <v>167</v>
      </c>
      <c r="E41" s="34">
        <v>160.5</v>
      </c>
      <c r="F41" s="37"/>
      <c r="G41" s="37"/>
      <c r="H41" s="34">
        <v>128.8</v>
      </c>
      <c r="I41" s="15">
        <f t="shared" si="0"/>
        <v>128.8</v>
      </c>
      <c r="J41" s="15"/>
      <c r="K41" s="15"/>
      <c r="M41" s="15">
        <f t="shared" si="3"/>
        <v>-31.69999999999999</v>
      </c>
      <c r="N41" s="64">
        <f t="shared" si="4"/>
        <v>80.24922118380063</v>
      </c>
    </row>
    <row r="42" spans="1:14" ht="15.75" customHeight="1" hidden="1">
      <c r="A42" s="104"/>
      <c r="B42" s="99"/>
      <c r="C42" s="16" t="s">
        <v>22</v>
      </c>
      <c r="D42" s="18" t="s">
        <v>23</v>
      </c>
      <c r="E42" s="11">
        <f>SUM(E43:E43)</f>
        <v>0</v>
      </c>
      <c r="F42" s="11">
        <f>SUM(F43:F43)</f>
        <v>0</v>
      </c>
      <c r="G42" s="11">
        <f>SUM(G43:G43)</f>
        <v>0</v>
      </c>
      <c r="H42" s="11">
        <f>SUM(H43:H43)</f>
        <v>0</v>
      </c>
      <c r="I42" s="15">
        <f t="shared" si="0"/>
        <v>0</v>
      </c>
      <c r="J42" s="15" t="e">
        <f t="shared" si="1"/>
        <v>#DIV/0!</v>
      </c>
      <c r="K42" s="15" t="e">
        <f t="shared" si="2"/>
        <v>#DIV/0!</v>
      </c>
      <c r="M42" s="15">
        <f t="shared" si="3"/>
        <v>0</v>
      </c>
      <c r="N42" s="64" t="e">
        <f t="shared" si="4"/>
        <v>#DIV/0!</v>
      </c>
    </row>
    <row r="43" spans="1:14" ht="15.75" customHeight="1" hidden="1">
      <c r="A43" s="104"/>
      <c r="B43" s="99"/>
      <c r="C43" s="16" t="s">
        <v>176</v>
      </c>
      <c r="D43" s="68" t="s">
        <v>177</v>
      </c>
      <c r="E43" s="11"/>
      <c r="F43" s="11"/>
      <c r="G43" s="11"/>
      <c r="H43" s="11"/>
      <c r="I43" s="15">
        <f t="shared" si="0"/>
        <v>0</v>
      </c>
      <c r="J43" s="15" t="e">
        <f t="shared" si="1"/>
        <v>#DIV/0!</v>
      </c>
      <c r="K43" s="15" t="e">
        <f t="shared" si="2"/>
        <v>#DIV/0!</v>
      </c>
      <c r="M43" s="15">
        <f t="shared" si="3"/>
        <v>0</v>
      </c>
      <c r="N43" s="64" t="e">
        <f t="shared" si="4"/>
        <v>#DIV/0!</v>
      </c>
    </row>
    <row r="44" spans="1:14" ht="15.75" customHeight="1" hidden="1">
      <c r="A44" s="104"/>
      <c r="B44" s="99"/>
      <c r="C44" s="16" t="s">
        <v>49</v>
      </c>
      <c r="D44" s="18" t="s">
        <v>86</v>
      </c>
      <c r="E44" s="11"/>
      <c r="F44" s="11"/>
      <c r="G44" s="11"/>
      <c r="H44" s="11"/>
      <c r="I44" s="15">
        <f t="shared" si="0"/>
        <v>0</v>
      </c>
      <c r="J44" s="15" t="e">
        <f t="shared" si="1"/>
        <v>#DIV/0!</v>
      </c>
      <c r="K44" s="15" t="e">
        <f t="shared" si="2"/>
        <v>#DIV/0!</v>
      </c>
      <c r="M44" s="15">
        <f t="shared" si="3"/>
        <v>0</v>
      </c>
      <c r="N44" s="64" t="e">
        <f t="shared" si="4"/>
        <v>#DIV/0!</v>
      </c>
    </row>
    <row r="45" spans="1:14" s="26" customFormat="1" ht="15.75" hidden="1">
      <c r="A45" s="104"/>
      <c r="B45" s="99"/>
      <c r="C45" s="28"/>
      <c r="D45" s="24" t="s">
        <v>34</v>
      </c>
      <c r="E45" s="37">
        <f>SUM(E40:E42,E44)</f>
        <v>404.3</v>
      </c>
      <c r="F45" s="37">
        <f>SUM(F40:F42,F44)</f>
        <v>485</v>
      </c>
      <c r="G45" s="37">
        <f>SUM(G40:G42,G44)</f>
        <v>199.1</v>
      </c>
      <c r="H45" s="37">
        <f>SUM(H40:H42,H44)</f>
        <v>500.40000000000003</v>
      </c>
      <c r="I45" s="59">
        <f t="shared" si="0"/>
        <v>301.30000000000007</v>
      </c>
      <c r="J45" s="59">
        <f t="shared" si="1"/>
        <v>251.33098945253644</v>
      </c>
      <c r="K45" s="59">
        <f t="shared" si="2"/>
        <v>103.17525773195877</v>
      </c>
      <c r="M45" s="59">
        <f t="shared" si="3"/>
        <v>96.10000000000002</v>
      </c>
      <c r="N45" s="66">
        <f t="shared" si="4"/>
        <v>123.76947811031414</v>
      </c>
    </row>
    <row r="46" spans="1:14" s="26" customFormat="1" ht="15.75" hidden="1">
      <c r="A46" s="105"/>
      <c r="B46" s="100"/>
      <c r="C46" s="28"/>
      <c r="D46" s="24" t="s">
        <v>35</v>
      </c>
      <c r="E46" s="25">
        <f>E39+E45</f>
        <v>4077.9</v>
      </c>
      <c r="F46" s="25">
        <f>F39+F45</f>
        <v>2285</v>
      </c>
      <c r="G46" s="25">
        <f>G39+G45</f>
        <v>699.1</v>
      </c>
      <c r="H46" s="25">
        <f>H39+H45</f>
        <v>18610.500000000004</v>
      </c>
      <c r="I46" s="59">
        <f t="shared" si="0"/>
        <v>17911.400000000005</v>
      </c>
      <c r="J46" s="59">
        <f t="shared" si="1"/>
        <v>2662.0655128021745</v>
      </c>
      <c r="K46" s="59">
        <f t="shared" si="2"/>
        <v>814.4638949671775</v>
      </c>
      <c r="M46" s="59">
        <f t="shared" si="3"/>
        <v>14532.600000000004</v>
      </c>
      <c r="N46" s="66">
        <f t="shared" si="4"/>
        <v>456.37460457588475</v>
      </c>
    </row>
    <row r="47" spans="1:14" ht="63" hidden="1">
      <c r="A47" s="103" t="s">
        <v>58</v>
      </c>
      <c r="B47" s="98" t="s">
        <v>59</v>
      </c>
      <c r="C47" s="19" t="s">
        <v>60</v>
      </c>
      <c r="D47" s="33" t="s">
        <v>61</v>
      </c>
      <c r="E47" s="34"/>
      <c r="F47" s="11"/>
      <c r="G47" s="34"/>
      <c r="H47" s="34"/>
      <c r="I47" s="15">
        <f t="shared" si="0"/>
        <v>0</v>
      </c>
      <c r="J47" s="15" t="e">
        <f t="shared" si="1"/>
        <v>#DIV/0!</v>
      </c>
      <c r="K47" s="15" t="e">
        <f t="shared" si="2"/>
        <v>#DIV/0!</v>
      </c>
      <c r="M47" s="15">
        <f t="shared" si="3"/>
        <v>0</v>
      </c>
      <c r="N47" s="64" t="e">
        <f t="shared" si="4"/>
        <v>#DIV/0!</v>
      </c>
    </row>
    <row r="48" spans="1:14" ht="31.5" customHeight="1" hidden="1">
      <c r="A48" s="104"/>
      <c r="B48" s="99"/>
      <c r="C48" s="16" t="s">
        <v>16</v>
      </c>
      <c r="D48" s="21" t="s">
        <v>17</v>
      </c>
      <c r="E48" s="34"/>
      <c r="F48" s="34">
        <v>180</v>
      </c>
      <c r="G48" s="34">
        <v>32</v>
      </c>
      <c r="H48" s="34"/>
      <c r="I48" s="15">
        <f t="shared" si="0"/>
        <v>-32</v>
      </c>
      <c r="J48" s="15">
        <f t="shared" si="1"/>
        <v>0</v>
      </c>
      <c r="K48" s="15">
        <f t="shared" si="2"/>
        <v>0</v>
      </c>
      <c r="M48" s="15">
        <f t="shared" si="3"/>
        <v>0</v>
      </c>
      <c r="N48" s="64"/>
    </row>
    <row r="49" spans="1:14" ht="47.25" hidden="1">
      <c r="A49" s="104"/>
      <c r="B49" s="99"/>
      <c r="C49" s="19" t="s">
        <v>62</v>
      </c>
      <c r="D49" s="20" t="s">
        <v>63</v>
      </c>
      <c r="E49" s="34">
        <v>2724.5</v>
      </c>
      <c r="F49" s="34"/>
      <c r="G49" s="34"/>
      <c r="H49" s="34">
        <v>-0.3</v>
      </c>
      <c r="I49" s="15">
        <f t="shared" si="0"/>
        <v>-0.3</v>
      </c>
      <c r="J49" s="15"/>
      <c r="K49" s="15"/>
      <c r="M49" s="15">
        <f t="shared" si="3"/>
        <v>-2724.8</v>
      </c>
      <c r="N49" s="64">
        <f t="shared" si="4"/>
        <v>-0.011011194714626537</v>
      </c>
    </row>
    <row r="50" spans="1:14" ht="31.5" customHeight="1" hidden="1">
      <c r="A50" s="104"/>
      <c r="B50" s="99"/>
      <c r="C50" s="16" t="s">
        <v>22</v>
      </c>
      <c r="D50" s="18" t="s">
        <v>23</v>
      </c>
      <c r="E50" s="11">
        <f>E51</f>
        <v>33.3</v>
      </c>
      <c r="F50" s="11">
        <f>F51</f>
        <v>0</v>
      </c>
      <c r="G50" s="11">
        <f>G51</f>
        <v>0</v>
      </c>
      <c r="H50" s="11">
        <f>H51</f>
        <v>0</v>
      </c>
      <c r="I50" s="15">
        <f t="shared" si="0"/>
        <v>0</v>
      </c>
      <c r="J50" s="15"/>
      <c r="K50" s="15"/>
      <c r="M50" s="15">
        <f t="shared" si="3"/>
        <v>-33.3</v>
      </c>
      <c r="N50" s="64">
        <f t="shared" si="4"/>
        <v>0</v>
      </c>
    </row>
    <row r="51" spans="1:14" ht="31.5" customHeight="1" hidden="1">
      <c r="A51" s="104"/>
      <c r="B51" s="99"/>
      <c r="C51" s="19" t="s">
        <v>25</v>
      </c>
      <c r="D51" s="20" t="s">
        <v>26</v>
      </c>
      <c r="E51" s="11">
        <v>33.3</v>
      </c>
      <c r="F51" s="11"/>
      <c r="G51" s="11"/>
      <c r="H51" s="11"/>
      <c r="I51" s="15">
        <f t="shared" si="0"/>
        <v>0</v>
      </c>
      <c r="J51" s="15"/>
      <c r="K51" s="15"/>
      <c r="M51" s="15">
        <f t="shared" si="3"/>
        <v>-33.3</v>
      </c>
      <c r="N51" s="64">
        <f t="shared" si="4"/>
        <v>0</v>
      </c>
    </row>
    <row r="52" spans="1:14" ht="15.75" customHeight="1" hidden="1">
      <c r="A52" s="104"/>
      <c r="B52" s="99"/>
      <c r="C52" s="16" t="s">
        <v>27</v>
      </c>
      <c r="D52" s="18" t="s">
        <v>28</v>
      </c>
      <c r="E52" s="34"/>
      <c r="F52" s="34"/>
      <c r="G52" s="34"/>
      <c r="H52" s="34">
        <v>16.7</v>
      </c>
      <c r="I52" s="15">
        <f t="shared" si="0"/>
        <v>16.7</v>
      </c>
      <c r="J52" s="15"/>
      <c r="K52" s="15"/>
      <c r="M52" s="15">
        <f t="shared" si="3"/>
        <v>16.7</v>
      </c>
      <c r="N52" s="64"/>
    </row>
    <row r="53" spans="1:14" ht="15.75" customHeight="1" hidden="1">
      <c r="A53" s="104"/>
      <c r="B53" s="99"/>
      <c r="C53" s="16" t="s">
        <v>50</v>
      </c>
      <c r="D53" s="18" t="s">
        <v>51</v>
      </c>
      <c r="E53" s="34"/>
      <c r="F53" s="34">
        <v>16.7</v>
      </c>
      <c r="G53" s="34"/>
      <c r="H53" s="34"/>
      <c r="I53" s="15">
        <f t="shared" si="0"/>
        <v>0</v>
      </c>
      <c r="J53" s="15"/>
      <c r="K53" s="15">
        <f t="shared" si="2"/>
        <v>0</v>
      </c>
      <c r="M53" s="15">
        <f t="shared" si="3"/>
        <v>0</v>
      </c>
      <c r="N53" s="64"/>
    </row>
    <row r="54" spans="1:14" ht="15.75" customHeight="1" hidden="1">
      <c r="A54" s="104"/>
      <c r="B54" s="99"/>
      <c r="C54" s="16" t="s">
        <v>64</v>
      </c>
      <c r="D54" s="18" t="s">
        <v>65</v>
      </c>
      <c r="E54" s="11"/>
      <c r="F54" s="34"/>
      <c r="G54" s="11"/>
      <c r="H54" s="11"/>
      <c r="I54" s="15">
        <f t="shared" si="0"/>
        <v>0</v>
      </c>
      <c r="J54" s="15" t="e">
        <f t="shared" si="1"/>
        <v>#DIV/0!</v>
      </c>
      <c r="K54" s="15" t="e">
        <f t="shared" si="2"/>
        <v>#DIV/0!</v>
      </c>
      <c r="M54" s="15">
        <f t="shared" si="3"/>
        <v>0</v>
      </c>
      <c r="N54" s="64" t="e">
        <f t="shared" si="4"/>
        <v>#DIV/0!</v>
      </c>
    </row>
    <row r="55" spans="1:14" s="26" customFormat="1" ht="15.75" hidden="1">
      <c r="A55" s="104"/>
      <c r="B55" s="99"/>
      <c r="C55" s="23"/>
      <c r="D55" s="24" t="s">
        <v>31</v>
      </c>
      <c r="E55" s="25">
        <f>SUM(E47:E50,E52:E54)</f>
        <v>2757.8</v>
      </c>
      <c r="F55" s="25">
        <f>SUM(F47:F50,F52:F54)</f>
        <v>196.7</v>
      </c>
      <c r="G55" s="25">
        <f>SUM(G47:G50,G52:G54)</f>
        <v>32</v>
      </c>
      <c r="H55" s="25">
        <f>SUM(H47:H50,H52:H54)</f>
        <v>16.4</v>
      </c>
      <c r="I55" s="59">
        <f t="shared" si="0"/>
        <v>-15.600000000000001</v>
      </c>
      <c r="J55" s="59">
        <f t="shared" si="1"/>
        <v>51.24999999999999</v>
      </c>
      <c r="K55" s="59">
        <f t="shared" si="2"/>
        <v>8.337569903406202</v>
      </c>
      <c r="M55" s="59">
        <f t="shared" si="3"/>
        <v>-2741.4</v>
      </c>
      <c r="N55" s="66">
        <f t="shared" si="4"/>
        <v>0.5946769163826238</v>
      </c>
    </row>
    <row r="56" spans="1:14" ht="31.5" customHeight="1" hidden="1">
      <c r="A56" s="104"/>
      <c r="B56" s="99"/>
      <c r="C56" s="16" t="s">
        <v>22</v>
      </c>
      <c r="D56" s="18" t="s">
        <v>23</v>
      </c>
      <c r="E56" s="11">
        <f>E57</f>
        <v>0</v>
      </c>
      <c r="F56" s="11">
        <f>F57</f>
        <v>1500</v>
      </c>
      <c r="G56" s="11">
        <f>G57</f>
        <v>610</v>
      </c>
      <c r="H56" s="11">
        <f>H57</f>
        <v>871.2</v>
      </c>
      <c r="I56" s="15">
        <f t="shared" si="0"/>
        <v>261.20000000000005</v>
      </c>
      <c r="J56" s="15">
        <f t="shared" si="1"/>
        <v>142.81967213114754</v>
      </c>
      <c r="K56" s="15">
        <f t="shared" si="2"/>
        <v>58.08</v>
      </c>
      <c r="M56" s="15">
        <f t="shared" si="3"/>
        <v>871.2</v>
      </c>
      <c r="N56" s="64"/>
    </row>
    <row r="57" spans="1:14" ht="31.5" customHeight="1" hidden="1">
      <c r="A57" s="104"/>
      <c r="B57" s="99"/>
      <c r="C57" s="19" t="s">
        <v>25</v>
      </c>
      <c r="D57" s="20" t="s">
        <v>26</v>
      </c>
      <c r="E57" s="11"/>
      <c r="F57" s="11">
        <v>1500</v>
      </c>
      <c r="G57" s="11">
        <v>610</v>
      </c>
      <c r="H57" s="11">
        <v>871.2</v>
      </c>
      <c r="I57" s="15">
        <f t="shared" si="0"/>
        <v>261.20000000000005</v>
      </c>
      <c r="J57" s="15">
        <f t="shared" si="1"/>
        <v>142.81967213114754</v>
      </c>
      <c r="K57" s="15">
        <f t="shared" si="2"/>
        <v>58.08</v>
      </c>
      <c r="M57" s="15">
        <f t="shared" si="3"/>
        <v>871.2</v>
      </c>
      <c r="N57" s="64"/>
    </row>
    <row r="58" spans="1:14" s="26" customFormat="1" ht="15.75" hidden="1">
      <c r="A58" s="104"/>
      <c r="B58" s="99"/>
      <c r="C58" s="23"/>
      <c r="D58" s="24" t="s">
        <v>34</v>
      </c>
      <c r="E58" s="25">
        <f>SUM(E56)</f>
        <v>0</v>
      </c>
      <c r="F58" s="25">
        <f>SUM(F56)</f>
        <v>1500</v>
      </c>
      <c r="G58" s="25">
        <f>SUM(G56)</f>
        <v>610</v>
      </c>
      <c r="H58" s="25">
        <f>SUM(H56)</f>
        <v>871.2</v>
      </c>
      <c r="I58" s="59">
        <f t="shared" si="0"/>
        <v>261.20000000000005</v>
      </c>
      <c r="J58" s="59">
        <f t="shared" si="1"/>
        <v>142.81967213114754</v>
      </c>
      <c r="K58" s="59">
        <f t="shared" si="2"/>
        <v>58.08</v>
      </c>
      <c r="M58" s="59">
        <f t="shared" si="3"/>
        <v>871.2</v>
      </c>
      <c r="N58" s="66"/>
    </row>
    <row r="59" spans="1:14" s="26" customFormat="1" ht="15.75" hidden="1">
      <c r="A59" s="67"/>
      <c r="B59" s="67"/>
      <c r="C59" s="23"/>
      <c r="D59" s="24" t="s">
        <v>35</v>
      </c>
      <c r="E59" s="25">
        <f>E55+E58</f>
        <v>2757.8</v>
      </c>
      <c r="F59" s="25">
        <f>F55+F58</f>
        <v>1696.7</v>
      </c>
      <c r="G59" s="25">
        <f>G55+G58</f>
        <v>642</v>
      </c>
      <c r="H59" s="25">
        <f>H55+H58</f>
        <v>887.6</v>
      </c>
      <c r="I59" s="59">
        <f t="shared" si="0"/>
        <v>245.60000000000002</v>
      </c>
      <c r="J59" s="59">
        <f t="shared" si="1"/>
        <v>138.25545171339564</v>
      </c>
      <c r="K59" s="59">
        <f t="shared" si="2"/>
        <v>52.31331408027348</v>
      </c>
      <c r="M59" s="59">
        <f t="shared" si="3"/>
        <v>-1870.2000000000003</v>
      </c>
      <c r="N59" s="66">
        <f t="shared" si="4"/>
        <v>32.1850750598303</v>
      </c>
    </row>
    <row r="60" spans="1:14" s="26" customFormat="1" ht="63" hidden="1">
      <c r="A60" s="98">
        <v>905</v>
      </c>
      <c r="B60" s="98" t="s">
        <v>225</v>
      </c>
      <c r="C60" s="16" t="s">
        <v>27</v>
      </c>
      <c r="D60" s="18" t="s">
        <v>28</v>
      </c>
      <c r="E60" s="34"/>
      <c r="F60" s="34"/>
      <c r="G60" s="34"/>
      <c r="H60" s="34">
        <v>5.6</v>
      </c>
      <c r="I60" s="15">
        <f t="shared" si="0"/>
        <v>5.6</v>
      </c>
      <c r="J60" s="15"/>
      <c r="K60" s="15"/>
      <c r="L60" s="3"/>
      <c r="M60" s="15">
        <f t="shared" si="3"/>
        <v>5.6</v>
      </c>
      <c r="N60" s="64"/>
    </row>
    <row r="61" spans="1:14" s="26" customFormat="1" ht="63" hidden="1">
      <c r="A61" s="99"/>
      <c r="B61" s="99"/>
      <c r="C61" s="16" t="s">
        <v>50</v>
      </c>
      <c r="D61" s="18" t="s">
        <v>51</v>
      </c>
      <c r="E61" s="34"/>
      <c r="F61" s="34">
        <v>5.6</v>
      </c>
      <c r="G61" s="34"/>
      <c r="H61" s="34"/>
      <c r="I61" s="15">
        <f t="shared" si="0"/>
        <v>0</v>
      </c>
      <c r="J61" s="15"/>
      <c r="K61" s="15">
        <f t="shared" si="2"/>
        <v>0</v>
      </c>
      <c r="L61" s="3"/>
      <c r="M61" s="15">
        <f t="shared" si="3"/>
        <v>0</v>
      </c>
      <c r="N61" s="64"/>
    </row>
    <row r="62" spans="1:14" s="26" customFormat="1" ht="15.75" hidden="1">
      <c r="A62" s="100"/>
      <c r="B62" s="100"/>
      <c r="C62" s="23"/>
      <c r="D62" s="24" t="s">
        <v>35</v>
      </c>
      <c r="E62" s="37">
        <f>E60+E61</f>
        <v>0</v>
      </c>
      <c r="F62" s="37">
        <f>F60+F61</f>
        <v>5.6</v>
      </c>
      <c r="G62" s="37">
        <f>G60+G61</f>
        <v>0</v>
      </c>
      <c r="H62" s="37">
        <f>H60+H61</f>
        <v>5.6</v>
      </c>
      <c r="I62" s="59">
        <f t="shared" si="0"/>
        <v>5.6</v>
      </c>
      <c r="J62" s="59"/>
      <c r="K62" s="59">
        <f t="shared" si="2"/>
        <v>100</v>
      </c>
      <c r="M62" s="59">
        <f t="shared" si="3"/>
        <v>5.6</v>
      </c>
      <c r="N62" s="66"/>
    </row>
    <row r="63" spans="1:14" ht="31.5" customHeight="1" hidden="1">
      <c r="A63" s="103" t="s">
        <v>66</v>
      </c>
      <c r="B63" s="98" t="s">
        <v>67</v>
      </c>
      <c r="C63" s="16" t="s">
        <v>16</v>
      </c>
      <c r="D63" s="21" t="s">
        <v>17</v>
      </c>
      <c r="E63" s="11"/>
      <c r="F63" s="11"/>
      <c r="G63" s="11"/>
      <c r="H63" s="11">
        <v>0.4</v>
      </c>
      <c r="I63" s="15">
        <f t="shared" si="0"/>
        <v>0.4</v>
      </c>
      <c r="J63" s="15"/>
      <c r="K63" s="15"/>
      <c r="M63" s="15">
        <f t="shared" si="3"/>
        <v>0.4</v>
      </c>
      <c r="N63" s="64"/>
    </row>
    <row r="64" spans="1:14" ht="63" hidden="1">
      <c r="A64" s="104"/>
      <c r="B64" s="99"/>
      <c r="C64" s="16" t="s">
        <v>22</v>
      </c>
      <c r="D64" s="18" t="s">
        <v>23</v>
      </c>
      <c r="E64" s="11">
        <f>E65</f>
        <v>0</v>
      </c>
      <c r="F64" s="11">
        <f>F65</f>
        <v>0</v>
      </c>
      <c r="G64" s="11">
        <f>G65</f>
        <v>0</v>
      </c>
      <c r="H64" s="11">
        <f>H65</f>
        <v>0</v>
      </c>
      <c r="I64" s="15">
        <f t="shared" si="0"/>
        <v>0</v>
      </c>
      <c r="J64" s="15"/>
      <c r="K64" s="15"/>
      <c r="M64" s="15">
        <f t="shared" si="3"/>
        <v>0</v>
      </c>
      <c r="N64" s="64" t="e">
        <f t="shared" si="4"/>
        <v>#DIV/0!</v>
      </c>
    </row>
    <row r="65" spans="1:14" ht="47.25" hidden="1">
      <c r="A65" s="104"/>
      <c r="B65" s="99"/>
      <c r="C65" s="19" t="s">
        <v>25</v>
      </c>
      <c r="D65" s="20" t="s">
        <v>26</v>
      </c>
      <c r="E65" s="11"/>
      <c r="F65" s="11"/>
      <c r="G65" s="11"/>
      <c r="H65" s="11"/>
      <c r="I65" s="15">
        <f t="shared" si="0"/>
        <v>0</v>
      </c>
      <c r="J65" s="15"/>
      <c r="K65" s="15"/>
      <c r="M65" s="15">
        <f t="shared" si="3"/>
        <v>0</v>
      </c>
      <c r="N65" s="64" t="e">
        <f t="shared" si="4"/>
        <v>#DIV/0!</v>
      </c>
    </row>
    <row r="66" spans="1:14" ht="15.75" customHeight="1" hidden="1">
      <c r="A66" s="104"/>
      <c r="B66" s="99"/>
      <c r="C66" s="16" t="s">
        <v>27</v>
      </c>
      <c r="D66" s="18" t="s">
        <v>28</v>
      </c>
      <c r="E66" s="11">
        <v>0.7</v>
      </c>
      <c r="F66" s="11"/>
      <c r="G66" s="11"/>
      <c r="H66" s="11">
        <v>22.6</v>
      </c>
      <c r="I66" s="15">
        <f t="shared" si="0"/>
        <v>22.6</v>
      </c>
      <c r="J66" s="15"/>
      <c r="K66" s="15"/>
      <c r="M66" s="15">
        <f t="shared" si="3"/>
        <v>21.900000000000002</v>
      </c>
      <c r="N66" s="64">
        <f t="shared" si="4"/>
        <v>3228.5714285714294</v>
      </c>
    </row>
    <row r="67" spans="1:14" ht="15.75" customHeight="1" hidden="1">
      <c r="A67" s="104"/>
      <c r="B67" s="99"/>
      <c r="C67" s="16" t="s">
        <v>50</v>
      </c>
      <c r="D67" s="18" t="s">
        <v>51</v>
      </c>
      <c r="E67" s="11"/>
      <c r="F67" s="11">
        <v>22.3</v>
      </c>
      <c r="G67" s="11"/>
      <c r="H67" s="11"/>
      <c r="I67" s="15">
        <f t="shared" si="0"/>
        <v>0</v>
      </c>
      <c r="J67" s="15"/>
      <c r="K67" s="15">
        <f t="shared" si="2"/>
        <v>0</v>
      </c>
      <c r="M67" s="15">
        <f t="shared" si="3"/>
        <v>0</v>
      </c>
      <c r="N67" s="64"/>
    </row>
    <row r="68" spans="1:14" s="26" customFormat="1" ht="15.75" hidden="1">
      <c r="A68" s="104"/>
      <c r="B68" s="99"/>
      <c r="C68" s="8"/>
      <c r="D68" s="24" t="s">
        <v>31</v>
      </c>
      <c r="E68" s="25">
        <f>SUM(E63:E64,E66:E67)</f>
        <v>0.7</v>
      </c>
      <c r="F68" s="25">
        <f>SUM(F63:F64,F66:F67)</f>
        <v>22.3</v>
      </c>
      <c r="G68" s="25">
        <f>SUM(G63:G64,G66:G67)</f>
        <v>0</v>
      </c>
      <c r="H68" s="25">
        <f>SUM(H63:H64,H66:H67)</f>
        <v>23</v>
      </c>
      <c r="I68" s="59">
        <f t="shared" si="0"/>
        <v>23</v>
      </c>
      <c r="J68" s="59"/>
      <c r="K68" s="59">
        <f t="shared" si="2"/>
        <v>103.13901345291478</v>
      </c>
      <c r="M68" s="59">
        <f t="shared" si="3"/>
        <v>22.3</v>
      </c>
      <c r="N68" s="66">
        <f t="shared" si="4"/>
        <v>3285.7142857142862</v>
      </c>
    </row>
    <row r="69" spans="1:14" ht="63" hidden="1">
      <c r="A69" s="104"/>
      <c r="B69" s="99"/>
      <c r="C69" s="16" t="s">
        <v>68</v>
      </c>
      <c r="D69" s="18" t="s">
        <v>69</v>
      </c>
      <c r="E69" s="11">
        <v>7960.7</v>
      </c>
      <c r="F69" s="11">
        <v>13174.1</v>
      </c>
      <c r="G69" s="11">
        <v>6503.4</v>
      </c>
      <c r="H69" s="11">
        <v>5624.1</v>
      </c>
      <c r="I69" s="15">
        <f t="shared" si="0"/>
        <v>-879.2999999999993</v>
      </c>
      <c r="J69" s="15">
        <f t="shared" si="1"/>
        <v>86.47938001660671</v>
      </c>
      <c r="K69" s="15">
        <f t="shared" si="2"/>
        <v>42.69058227886535</v>
      </c>
      <c r="M69" s="15">
        <f t="shared" si="3"/>
        <v>-2336.5999999999995</v>
      </c>
      <c r="N69" s="64">
        <f t="shared" si="4"/>
        <v>70.64830982200058</v>
      </c>
    </row>
    <row r="70" spans="1:14" ht="63" hidden="1">
      <c r="A70" s="104"/>
      <c r="B70" s="99"/>
      <c r="C70" s="16" t="s">
        <v>22</v>
      </c>
      <c r="D70" s="18" t="s">
        <v>23</v>
      </c>
      <c r="E70" s="11">
        <f>SUM(E71:E78)</f>
        <v>1823.5</v>
      </c>
      <c r="F70" s="11">
        <f>SUM(F71:F78)</f>
        <v>6091.4</v>
      </c>
      <c r="G70" s="11">
        <f>SUM(G71:G78)</f>
        <v>2528</v>
      </c>
      <c r="H70" s="11">
        <f>SUM(H71:H78)</f>
        <v>4903.700000000001</v>
      </c>
      <c r="I70" s="15">
        <f t="shared" si="0"/>
        <v>2375.7000000000007</v>
      </c>
      <c r="J70" s="15">
        <f t="shared" si="1"/>
        <v>193.97547468354432</v>
      </c>
      <c r="K70" s="15">
        <f t="shared" si="2"/>
        <v>80.50201924024036</v>
      </c>
      <c r="M70" s="15">
        <f t="shared" si="3"/>
        <v>3080.2000000000007</v>
      </c>
      <c r="N70" s="64">
        <f t="shared" si="4"/>
        <v>268.91691801480675</v>
      </c>
    </row>
    <row r="71" spans="1:14" s="26" customFormat="1" ht="31.5" hidden="1">
      <c r="A71" s="104"/>
      <c r="B71" s="99"/>
      <c r="C71" s="19" t="s">
        <v>70</v>
      </c>
      <c r="D71" s="20" t="s">
        <v>71</v>
      </c>
      <c r="E71" s="11">
        <v>752.3</v>
      </c>
      <c r="F71" s="11">
        <v>1100</v>
      </c>
      <c r="G71" s="11">
        <v>540</v>
      </c>
      <c r="H71" s="11">
        <v>531.1</v>
      </c>
      <c r="I71" s="15">
        <f t="shared" si="0"/>
        <v>-8.899999999999977</v>
      </c>
      <c r="J71" s="15">
        <f t="shared" si="1"/>
        <v>98.35185185185186</v>
      </c>
      <c r="K71" s="15">
        <f t="shared" si="2"/>
        <v>48.28181818181818</v>
      </c>
      <c r="L71" s="3"/>
      <c r="M71" s="15">
        <f t="shared" si="3"/>
        <v>-221.19999999999993</v>
      </c>
      <c r="N71" s="64">
        <f t="shared" si="4"/>
        <v>70.59683636847002</v>
      </c>
    </row>
    <row r="72" spans="1:14" s="26" customFormat="1" ht="31.5" hidden="1">
      <c r="A72" s="104"/>
      <c r="B72" s="99"/>
      <c r="C72" s="19" t="s">
        <v>72</v>
      </c>
      <c r="D72" s="20" t="s">
        <v>73</v>
      </c>
      <c r="E72" s="11"/>
      <c r="F72" s="11"/>
      <c r="G72" s="11"/>
      <c r="H72" s="11"/>
      <c r="I72" s="15">
        <f aca="true" t="shared" si="5" ref="I72:I135">H72-G72</f>
        <v>0</v>
      </c>
      <c r="J72" s="15" t="e">
        <f aca="true" t="shared" si="6" ref="J72:J80">H72/G72*100</f>
        <v>#DIV/0!</v>
      </c>
      <c r="K72" s="15" t="e">
        <f aca="true" t="shared" si="7" ref="K72:K133">H72/F72*100</f>
        <v>#DIV/0!</v>
      </c>
      <c r="L72" s="3"/>
      <c r="M72" s="15">
        <f aca="true" t="shared" si="8" ref="M72:M135">H72-E72</f>
        <v>0</v>
      </c>
      <c r="N72" s="64" t="e">
        <f aca="true" t="shared" si="9" ref="N72:N135">H72/E72*100</f>
        <v>#DIV/0!</v>
      </c>
    </row>
    <row r="73" spans="1:14" s="26" customFormat="1" ht="31.5" hidden="1">
      <c r="A73" s="104"/>
      <c r="B73" s="99"/>
      <c r="C73" s="19" t="s">
        <v>74</v>
      </c>
      <c r="D73" s="20" t="s">
        <v>75</v>
      </c>
      <c r="E73" s="11">
        <v>0.5</v>
      </c>
      <c r="F73" s="11"/>
      <c r="G73" s="11"/>
      <c r="H73" s="11">
        <v>1621.2</v>
      </c>
      <c r="I73" s="15">
        <f t="shared" si="5"/>
        <v>1621.2</v>
      </c>
      <c r="J73" s="15" t="e">
        <f t="shared" si="6"/>
        <v>#DIV/0!</v>
      </c>
      <c r="K73" s="15" t="e">
        <f t="shared" si="7"/>
        <v>#DIV/0!</v>
      </c>
      <c r="L73" s="3"/>
      <c r="M73" s="15">
        <f t="shared" si="8"/>
        <v>1620.7</v>
      </c>
      <c r="N73" s="64">
        <f t="shared" si="9"/>
        <v>324240</v>
      </c>
    </row>
    <row r="74" spans="1:14" s="26" customFormat="1" ht="31.5" hidden="1">
      <c r="A74" s="104"/>
      <c r="B74" s="99"/>
      <c r="C74" s="19" t="s">
        <v>76</v>
      </c>
      <c r="D74" s="20" t="s">
        <v>77</v>
      </c>
      <c r="E74" s="11"/>
      <c r="F74" s="11"/>
      <c r="G74" s="11"/>
      <c r="H74" s="11"/>
      <c r="I74" s="15">
        <f t="shared" si="5"/>
        <v>0</v>
      </c>
      <c r="J74" s="15" t="e">
        <f t="shared" si="6"/>
        <v>#DIV/0!</v>
      </c>
      <c r="K74" s="15" t="e">
        <f t="shared" si="7"/>
        <v>#DIV/0!</v>
      </c>
      <c r="L74" s="3"/>
      <c r="M74" s="15">
        <f t="shared" si="8"/>
        <v>0</v>
      </c>
      <c r="N74" s="64" t="e">
        <f t="shared" si="9"/>
        <v>#DIV/0!</v>
      </c>
    </row>
    <row r="75" spans="1:14" s="26" customFormat="1" ht="31.5" hidden="1">
      <c r="A75" s="104"/>
      <c r="B75" s="99"/>
      <c r="C75" s="19" t="s">
        <v>78</v>
      </c>
      <c r="D75" s="20" t="s">
        <v>79</v>
      </c>
      <c r="E75" s="11">
        <v>31</v>
      </c>
      <c r="F75" s="11">
        <v>1200</v>
      </c>
      <c r="G75" s="11">
        <v>408</v>
      </c>
      <c r="H75" s="11">
        <v>1426.3</v>
      </c>
      <c r="I75" s="15">
        <f t="shared" si="5"/>
        <v>1018.3</v>
      </c>
      <c r="J75" s="15">
        <f t="shared" si="6"/>
        <v>349.5833333333333</v>
      </c>
      <c r="K75" s="15">
        <f t="shared" si="7"/>
        <v>118.85833333333333</v>
      </c>
      <c r="L75" s="3"/>
      <c r="M75" s="15">
        <f t="shared" si="8"/>
        <v>1395.3</v>
      </c>
      <c r="N75" s="64">
        <f t="shared" si="9"/>
        <v>4600.967741935484</v>
      </c>
    </row>
    <row r="76" spans="1:14" s="26" customFormat="1" ht="31.5" hidden="1">
      <c r="A76" s="104"/>
      <c r="B76" s="99"/>
      <c r="C76" s="19" t="s">
        <v>80</v>
      </c>
      <c r="D76" s="20" t="s">
        <v>81</v>
      </c>
      <c r="E76" s="11"/>
      <c r="F76" s="11"/>
      <c r="G76" s="11"/>
      <c r="H76" s="11"/>
      <c r="I76" s="15">
        <f t="shared" si="5"/>
        <v>0</v>
      </c>
      <c r="J76" s="15" t="e">
        <f t="shared" si="6"/>
        <v>#DIV/0!</v>
      </c>
      <c r="K76" s="15" t="e">
        <f t="shared" si="7"/>
        <v>#DIV/0!</v>
      </c>
      <c r="L76" s="3"/>
      <c r="M76" s="15">
        <f t="shared" si="8"/>
        <v>0</v>
      </c>
      <c r="N76" s="64" t="e">
        <f t="shared" si="9"/>
        <v>#DIV/0!</v>
      </c>
    </row>
    <row r="77" spans="1:14" s="26" customFormat="1" ht="31.5" hidden="1">
      <c r="A77" s="104"/>
      <c r="B77" s="99"/>
      <c r="C77" s="19" t="s">
        <v>82</v>
      </c>
      <c r="D77" s="20" t="s">
        <v>83</v>
      </c>
      <c r="E77" s="11"/>
      <c r="F77" s="11"/>
      <c r="G77" s="11"/>
      <c r="H77" s="11"/>
      <c r="I77" s="15">
        <f t="shared" si="5"/>
        <v>0</v>
      </c>
      <c r="J77" s="15" t="e">
        <f t="shared" si="6"/>
        <v>#DIV/0!</v>
      </c>
      <c r="K77" s="15" t="e">
        <f t="shared" si="7"/>
        <v>#DIV/0!</v>
      </c>
      <c r="L77" s="3"/>
      <c r="M77" s="15">
        <f t="shared" si="8"/>
        <v>0</v>
      </c>
      <c r="N77" s="64" t="e">
        <f t="shared" si="9"/>
        <v>#DIV/0!</v>
      </c>
    </row>
    <row r="78" spans="1:14" ht="47.25" hidden="1">
      <c r="A78" s="104"/>
      <c r="B78" s="99"/>
      <c r="C78" s="19" t="s">
        <v>25</v>
      </c>
      <c r="D78" s="20" t="s">
        <v>26</v>
      </c>
      <c r="E78" s="11">
        <v>1039.7</v>
      </c>
      <c r="F78" s="11">
        <v>3791.4</v>
      </c>
      <c r="G78" s="11">
        <v>1580</v>
      </c>
      <c r="H78" s="11">
        <v>1325.1</v>
      </c>
      <c r="I78" s="15">
        <f t="shared" si="5"/>
        <v>-254.9000000000001</v>
      </c>
      <c r="J78" s="15">
        <f t="shared" si="6"/>
        <v>83.86708860759494</v>
      </c>
      <c r="K78" s="15">
        <f t="shared" si="7"/>
        <v>34.95015034024371</v>
      </c>
      <c r="M78" s="15">
        <f t="shared" si="8"/>
        <v>285.39999999999986</v>
      </c>
      <c r="N78" s="64">
        <f t="shared" si="9"/>
        <v>127.45022602673848</v>
      </c>
    </row>
    <row r="79" spans="1:14" s="26" customFormat="1" ht="15.75" hidden="1">
      <c r="A79" s="104"/>
      <c r="B79" s="99"/>
      <c r="C79" s="28"/>
      <c r="D79" s="24" t="s">
        <v>34</v>
      </c>
      <c r="E79" s="25">
        <f>SUM(E69:E70)</f>
        <v>9784.2</v>
      </c>
      <c r="F79" s="25">
        <f>SUM(F69:F70)</f>
        <v>19265.5</v>
      </c>
      <c r="G79" s="25">
        <f>SUM(G69:G70)</f>
        <v>9031.4</v>
      </c>
      <c r="H79" s="25">
        <f>SUM(H69:H70)</f>
        <v>10527.800000000001</v>
      </c>
      <c r="I79" s="59">
        <f t="shared" si="5"/>
        <v>1496.4000000000015</v>
      </c>
      <c r="J79" s="59">
        <f t="shared" si="6"/>
        <v>116.56885975596254</v>
      </c>
      <c r="K79" s="59">
        <f t="shared" si="7"/>
        <v>54.64586955957541</v>
      </c>
      <c r="M79" s="59">
        <f t="shared" si="8"/>
        <v>743.6000000000004</v>
      </c>
      <c r="N79" s="66">
        <f t="shared" si="9"/>
        <v>107.60000817644774</v>
      </c>
    </row>
    <row r="80" spans="1:14" s="26" customFormat="1" ht="15.75" hidden="1">
      <c r="A80" s="105"/>
      <c r="B80" s="100"/>
      <c r="C80" s="28"/>
      <c r="D80" s="24" t="s">
        <v>35</v>
      </c>
      <c r="E80" s="25">
        <f>E68+E79</f>
        <v>9784.900000000001</v>
      </c>
      <c r="F80" s="25">
        <f>F68+F79</f>
        <v>19287.8</v>
      </c>
      <c r="G80" s="25">
        <f>G68+G79</f>
        <v>9031.4</v>
      </c>
      <c r="H80" s="25">
        <f>H68+H79</f>
        <v>10550.800000000001</v>
      </c>
      <c r="I80" s="59">
        <f t="shared" si="5"/>
        <v>1519.4000000000015</v>
      </c>
      <c r="J80" s="59">
        <f t="shared" si="6"/>
        <v>116.82352680647521</v>
      </c>
      <c r="K80" s="59">
        <f t="shared" si="7"/>
        <v>54.70193593877997</v>
      </c>
      <c r="M80" s="59">
        <f t="shared" si="8"/>
        <v>765.8999999999996</v>
      </c>
      <c r="N80" s="66">
        <f t="shared" si="9"/>
        <v>107.82736665678749</v>
      </c>
    </row>
    <row r="81" spans="1:14" ht="63" hidden="1">
      <c r="A81" s="103" t="s">
        <v>84</v>
      </c>
      <c r="B81" s="98" t="s">
        <v>85</v>
      </c>
      <c r="C81" s="16" t="s">
        <v>16</v>
      </c>
      <c r="D81" s="21" t="s">
        <v>17</v>
      </c>
      <c r="E81" s="34">
        <v>355.9</v>
      </c>
      <c r="F81" s="34"/>
      <c r="G81" s="34"/>
      <c r="H81" s="34">
        <v>402.5</v>
      </c>
      <c r="I81" s="15">
        <f t="shared" si="5"/>
        <v>402.5</v>
      </c>
      <c r="J81" s="15"/>
      <c r="K81" s="15"/>
      <c r="M81" s="15">
        <f t="shared" si="8"/>
        <v>46.60000000000002</v>
      </c>
      <c r="N81" s="64">
        <f t="shared" si="9"/>
        <v>113.09356560831696</v>
      </c>
    </row>
    <row r="82" spans="1:14" ht="78.75" hidden="1">
      <c r="A82" s="104"/>
      <c r="B82" s="99"/>
      <c r="C82" s="19" t="s">
        <v>18</v>
      </c>
      <c r="D82" s="22" t="s">
        <v>19</v>
      </c>
      <c r="E82" s="34">
        <v>244</v>
      </c>
      <c r="F82" s="34"/>
      <c r="G82" s="34"/>
      <c r="H82" s="34">
        <v>25.7</v>
      </c>
      <c r="I82" s="15">
        <f t="shared" si="5"/>
        <v>25.7</v>
      </c>
      <c r="J82" s="15"/>
      <c r="K82" s="15"/>
      <c r="M82" s="15">
        <f t="shared" si="8"/>
        <v>-218.3</v>
      </c>
      <c r="N82" s="64">
        <f t="shared" si="9"/>
        <v>10.532786885245901</v>
      </c>
    </row>
    <row r="83" spans="1:14" ht="63" hidden="1">
      <c r="A83" s="104"/>
      <c r="B83" s="99"/>
      <c r="C83" s="16" t="s">
        <v>22</v>
      </c>
      <c r="D83" s="18" t="s">
        <v>23</v>
      </c>
      <c r="E83" s="11">
        <f>E84</f>
        <v>591.8</v>
      </c>
      <c r="F83" s="11">
        <f>F84</f>
        <v>0</v>
      </c>
      <c r="G83" s="11">
        <f>G84</f>
        <v>0</v>
      </c>
      <c r="H83" s="11">
        <f>H84</f>
        <v>519</v>
      </c>
      <c r="I83" s="15">
        <f t="shared" si="5"/>
        <v>519</v>
      </c>
      <c r="J83" s="15"/>
      <c r="K83" s="15"/>
      <c r="M83" s="15">
        <f t="shared" si="8"/>
        <v>-72.79999999999995</v>
      </c>
      <c r="N83" s="64">
        <f t="shared" si="9"/>
        <v>87.6985468063535</v>
      </c>
    </row>
    <row r="84" spans="1:14" ht="47.25" hidden="1">
      <c r="A84" s="104"/>
      <c r="B84" s="99"/>
      <c r="C84" s="19" t="s">
        <v>25</v>
      </c>
      <c r="D84" s="20" t="s">
        <v>26</v>
      </c>
      <c r="E84" s="11">
        <v>591.8</v>
      </c>
      <c r="F84" s="11"/>
      <c r="G84" s="11"/>
      <c r="H84" s="11">
        <v>519</v>
      </c>
      <c r="I84" s="15">
        <f t="shared" si="5"/>
        <v>519</v>
      </c>
      <c r="J84" s="15"/>
      <c r="K84" s="15"/>
      <c r="M84" s="15">
        <f t="shared" si="8"/>
        <v>-72.79999999999995</v>
      </c>
      <c r="N84" s="64">
        <f t="shared" si="9"/>
        <v>87.6985468063535</v>
      </c>
    </row>
    <row r="85" spans="1:14" ht="63" hidden="1">
      <c r="A85" s="104"/>
      <c r="B85" s="99"/>
      <c r="C85" s="16" t="s">
        <v>27</v>
      </c>
      <c r="D85" s="18" t="s">
        <v>28</v>
      </c>
      <c r="E85" s="34">
        <v>-114.8</v>
      </c>
      <c r="F85" s="34"/>
      <c r="G85" s="34"/>
      <c r="H85" s="34">
        <v>3610.7</v>
      </c>
      <c r="I85" s="15">
        <f t="shared" si="5"/>
        <v>3610.7</v>
      </c>
      <c r="J85" s="15"/>
      <c r="K85" s="15"/>
      <c r="M85" s="15">
        <f t="shared" si="8"/>
        <v>3725.5</v>
      </c>
      <c r="N85" s="64">
        <f t="shared" si="9"/>
        <v>-3145.2090592334494</v>
      </c>
    </row>
    <row r="86" spans="1:14" ht="15.75" customHeight="1" hidden="1">
      <c r="A86" s="104"/>
      <c r="B86" s="99"/>
      <c r="C86" s="16" t="s">
        <v>29</v>
      </c>
      <c r="D86" s="18" t="s">
        <v>30</v>
      </c>
      <c r="E86" s="34">
        <v>684.3</v>
      </c>
      <c r="F86" s="34"/>
      <c r="G86" s="34"/>
      <c r="H86" s="34">
        <v>1008.5</v>
      </c>
      <c r="I86" s="15">
        <f t="shared" si="5"/>
        <v>1008.5</v>
      </c>
      <c r="J86" s="15"/>
      <c r="K86" s="15"/>
      <c r="M86" s="15">
        <f t="shared" si="8"/>
        <v>324.20000000000005</v>
      </c>
      <c r="N86" s="64">
        <f t="shared" si="9"/>
        <v>147.37688148472893</v>
      </c>
    </row>
    <row r="87" spans="1:14" ht="15.75" customHeight="1" hidden="1">
      <c r="A87" s="104"/>
      <c r="B87" s="99"/>
      <c r="C87" s="16" t="s">
        <v>217</v>
      </c>
      <c r="D87" s="18" t="s">
        <v>46</v>
      </c>
      <c r="E87" s="34"/>
      <c r="F87" s="34"/>
      <c r="G87" s="34"/>
      <c r="H87" s="34">
        <v>-45.9</v>
      </c>
      <c r="I87" s="15">
        <f t="shared" si="5"/>
        <v>-45.9</v>
      </c>
      <c r="J87" s="15"/>
      <c r="K87" s="15"/>
      <c r="M87" s="15">
        <f t="shared" si="8"/>
        <v>-45.9</v>
      </c>
      <c r="N87" s="64"/>
    </row>
    <row r="88" spans="1:14" ht="63" hidden="1">
      <c r="A88" s="104"/>
      <c r="B88" s="99"/>
      <c r="C88" s="16" t="s">
        <v>49</v>
      </c>
      <c r="D88" s="18" t="s">
        <v>86</v>
      </c>
      <c r="E88" s="34">
        <v>68414.8</v>
      </c>
      <c r="F88" s="34">
        <v>106271.1</v>
      </c>
      <c r="G88" s="34">
        <v>84172.1</v>
      </c>
      <c r="H88" s="34">
        <v>61244.7</v>
      </c>
      <c r="I88" s="15">
        <f t="shared" si="5"/>
        <v>-22927.40000000001</v>
      </c>
      <c r="J88" s="15">
        <f aca="true" t="shared" si="10" ref="J88:J96">H88/G88*100</f>
        <v>72.76128313300963</v>
      </c>
      <c r="K88" s="15">
        <f t="shared" si="7"/>
        <v>57.63062582395402</v>
      </c>
      <c r="M88" s="15">
        <f t="shared" si="8"/>
        <v>-7170.100000000006</v>
      </c>
      <c r="N88" s="64">
        <f t="shared" si="9"/>
        <v>89.51966533557065</v>
      </c>
    </row>
    <row r="89" spans="1:14" ht="63" hidden="1">
      <c r="A89" s="104"/>
      <c r="B89" s="99"/>
      <c r="C89" s="16" t="s">
        <v>50</v>
      </c>
      <c r="D89" s="18" t="s">
        <v>87</v>
      </c>
      <c r="E89" s="34">
        <v>47513.6</v>
      </c>
      <c r="F89" s="34">
        <v>100507.6</v>
      </c>
      <c r="G89" s="70">
        <f>46904.2+1450</f>
        <v>48354.2</v>
      </c>
      <c r="H89" s="34">
        <v>40067.3</v>
      </c>
      <c r="I89" s="15">
        <f t="shared" si="5"/>
        <v>-8286.899999999994</v>
      </c>
      <c r="J89" s="15">
        <f t="shared" si="10"/>
        <v>82.86208850523845</v>
      </c>
      <c r="K89" s="15">
        <f t="shared" si="7"/>
        <v>39.86494553645695</v>
      </c>
      <c r="M89" s="15">
        <f t="shared" si="8"/>
        <v>-7446.299999999996</v>
      </c>
      <c r="N89" s="64">
        <f t="shared" si="9"/>
        <v>84.32806606950432</v>
      </c>
    </row>
    <row r="90" spans="1:14" ht="15.75" customHeight="1" hidden="1">
      <c r="A90" s="104"/>
      <c r="B90" s="99"/>
      <c r="C90" s="16" t="s">
        <v>64</v>
      </c>
      <c r="D90" s="18" t="s">
        <v>88</v>
      </c>
      <c r="E90" s="34"/>
      <c r="F90" s="34"/>
      <c r="G90" s="34"/>
      <c r="H90" s="34"/>
      <c r="I90" s="15">
        <f t="shared" si="5"/>
        <v>0</v>
      </c>
      <c r="J90" s="15" t="e">
        <f t="shared" si="10"/>
        <v>#DIV/0!</v>
      </c>
      <c r="K90" s="15" t="e">
        <f t="shared" si="7"/>
        <v>#DIV/0!</v>
      </c>
      <c r="M90" s="15">
        <f t="shared" si="8"/>
        <v>0</v>
      </c>
      <c r="N90" s="64" t="e">
        <f t="shared" si="9"/>
        <v>#DIV/0!</v>
      </c>
    </row>
    <row r="91" spans="1:14" s="26" customFormat="1" ht="15.75" hidden="1">
      <c r="A91" s="104"/>
      <c r="B91" s="99"/>
      <c r="C91" s="23"/>
      <c r="D91" s="24" t="s">
        <v>31</v>
      </c>
      <c r="E91" s="25">
        <f>SUM(E81:E83,E85:E90)</f>
        <v>117689.6</v>
      </c>
      <c r="F91" s="25">
        <f>SUM(F81:F83,F85:F90)</f>
        <v>206778.7</v>
      </c>
      <c r="G91" s="25">
        <f>SUM(G81:G83,G85:G90)</f>
        <v>132526.3</v>
      </c>
      <c r="H91" s="25">
        <f>SUM(H81:H83,H85:H90)</f>
        <v>106832.5</v>
      </c>
      <c r="I91" s="59">
        <f t="shared" si="5"/>
        <v>-25693.79999999999</v>
      </c>
      <c r="J91" s="59">
        <f t="shared" si="10"/>
        <v>80.61230110551642</v>
      </c>
      <c r="K91" s="59">
        <f t="shared" si="7"/>
        <v>51.665137656828286</v>
      </c>
      <c r="M91" s="59">
        <f t="shared" si="8"/>
        <v>-10857.100000000006</v>
      </c>
      <c r="N91" s="66">
        <f t="shared" si="9"/>
        <v>90.77480083201914</v>
      </c>
    </row>
    <row r="92" spans="1:14" ht="63" hidden="1">
      <c r="A92" s="111"/>
      <c r="B92" s="111"/>
      <c r="C92" s="16" t="s">
        <v>22</v>
      </c>
      <c r="D92" s="18" t="s">
        <v>23</v>
      </c>
      <c r="E92" s="11">
        <f>E93</f>
        <v>297.3</v>
      </c>
      <c r="F92" s="11">
        <f>F93</f>
        <v>500</v>
      </c>
      <c r="G92" s="11">
        <f>G93</f>
        <v>200</v>
      </c>
      <c r="H92" s="11">
        <f>H93</f>
        <v>195</v>
      </c>
      <c r="I92" s="15">
        <f t="shared" si="5"/>
        <v>-5</v>
      </c>
      <c r="J92" s="15">
        <f t="shared" si="10"/>
        <v>97.5</v>
      </c>
      <c r="K92" s="15">
        <f t="shared" si="7"/>
        <v>39</v>
      </c>
      <c r="M92" s="15">
        <f t="shared" si="8"/>
        <v>-102.30000000000001</v>
      </c>
      <c r="N92" s="64">
        <f t="shared" si="9"/>
        <v>65.59031281533804</v>
      </c>
    </row>
    <row r="93" spans="1:14" ht="47.25" hidden="1">
      <c r="A93" s="111"/>
      <c r="B93" s="111"/>
      <c r="C93" s="19" t="s">
        <v>25</v>
      </c>
      <c r="D93" s="20" t="s">
        <v>26</v>
      </c>
      <c r="E93" s="11">
        <v>297.3</v>
      </c>
      <c r="F93" s="11">
        <v>500</v>
      </c>
      <c r="G93" s="11">
        <v>200</v>
      </c>
      <c r="H93" s="11">
        <v>195</v>
      </c>
      <c r="I93" s="15">
        <f t="shared" si="5"/>
        <v>-5</v>
      </c>
      <c r="J93" s="15">
        <f t="shared" si="10"/>
        <v>97.5</v>
      </c>
      <c r="K93" s="15">
        <f t="shared" si="7"/>
        <v>39</v>
      </c>
      <c r="M93" s="15">
        <f t="shared" si="8"/>
        <v>-102.30000000000001</v>
      </c>
      <c r="N93" s="64">
        <f t="shared" si="9"/>
        <v>65.59031281533804</v>
      </c>
    </row>
    <row r="94" spans="1:14" s="26" customFormat="1" ht="15.75" hidden="1">
      <c r="A94" s="111"/>
      <c r="B94" s="111"/>
      <c r="C94" s="23"/>
      <c r="D94" s="24" t="s">
        <v>34</v>
      </c>
      <c r="E94" s="25">
        <f>SUM(E92)</f>
        <v>297.3</v>
      </c>
      <c r="F94" s="25">
        <f>SUM(F92)</f>
        <v>500</v>
      </c>
      <c r="G94" s="25">
        <f>SUM(G92)</f>
        <v>200</v>
      </c>
      <c r="H94" s="25">
        <f>SUM(H92)</f>
        <v>195</v>
      </c>
      <c r="I94" s="59">
        <f t="shared" si="5"/>
        <v>-5</v>
      </c>
      <c r="J94" s="59">
        <f t="shared" si="10"/>
        <v>97.5</v>
      </c>
      <c r="K94" s="59">
        <f t="shared" si="7"/>
        <v>39</v>
      </c>
      <c r="M94" s="59">
        <f t="shared" si="8"/>
        <v>-102.30000000000001</v>
      </c>
      <c r="N94" s="66">
        <f t="shared" si="9"/>
        <v>65.59031281533804</v>
      </c>
    </row>
    <row r="95" spans="1:14" s="26" customFormat="1" ht="31.5" hidden="1">
      <c r="A95" s="111"/>
      <c r="B95" s="111"/>
      <c r="C95" s="23"/>
      <c r="D95" s="24" t="s">
        <v>211</v>
      </c>
      <c r="E95" s="25">
        <f>E96-E87</f>
        <v>117986.90000000001</v>
      </c>
      <c r="F95" s="25">
        <f>F96-F87</f>
        <v>207278.7</v>
      </c>
      <c r="G95" s="25">
        <f>G96-G87</f>
        <v>132726.3</v>
      </c>
      <c r="H95" s="25">
        <f>H96-H87</f>
        <v>107073.4</v>
      </c>
      <c r="I95" s="59">
        <f t="shared" si="5"/>
        <v>-25652.899999999994</v>
      </c>
      <c r="J95" s="59">
        <f t="shared" si="10"/>
        <v>80.67233095475426</v>
      </c>
      <c r="K95" s="59">
        <f t="shared" si="7"/>
        <v>51.65673076876688</v>
      </c>
      <c r="M95" s="59">
        <f t="shared" si="8"/>
        <v>-10913.500000000015</v>
      </c>
      <c r="N95" s="66">
        <f t="shared" si="9"/>
        <v>90.7502443067832</v>
      </c>
    </row>
    <row r="96" spans="1:14" s="26" customFormat="1" ht="31.5" hidden="1">
      <c r="A96" s="112"/>
      <c r="B96" s="112"/>
      <c r="C96" s="23"/>
      <c r="D96" s="24" t="s">
        <v>212</v>
      </c>
      <c r="E96" s="25">
        <f>E91+E94</f>
        <v>117986.90000000001</v>
      </c>
      <c r="F96" s="25">
        <f>F91+F94</f>
        <v>207278.7</v>
      </c>
      <c r="G96" s="25">
        <f>G91+G94</f>
        <v>132726.3</v>
      </c>
      <c r="H96" s="25">
        <f>H91+H94</f>
        <v>107027.5</v>
      </c>
      <c r="I96" s="59">
        <f t="shared" si="5"/>
        <v>-25698.79999999999</v>
      </c>
      <c r="J96" s="59">
        <f t="shared" si="10"/>
        <v>80.63774850952676</v>
      </c>
      <c r="K96" s="59">
        <f t="shared" si="7"/>
        <v>51.63458667002446</v>
      </c>
      <c r="M96" s="59">
        <f t="shared" si="8"/>
        <v>-10959.400000000009</v>
      </c>
      <c r="N96" s="66">
        <f t="shared" si="9"/>
        <v>90.71134168284783</v>
      </c>
    </row>
    <row r="97" spans="1:14" s="26" customFormat="1" ht="31.5" customHeight="1" hidden="1">
      <c r="A97" s="103" t="s">
        <v>89</v>
      </c>
      <c r="B97" s="98" t="s">
        <v>90</v>
      </c>
      <c r="C97" s="16" t="s">
        <v>16</v>
      </c>
      <c r="D97" s="21" t="s">
        <v>17</v>
      </c>
      <c r="E97" s="11">
        <v>7.8</v>
      </c>
      <c r="F97" s="25"/>
      <c r="G97" s="25"/>
      <c r="H97" s="11">
        <v>285.5</v>
      </c>
      <c r="I97" s="15">
        <f t="shared" si="5"/>
        <v>285.5</v>
      </c>
      <c r="J97" s="15"/>
      <c r="K97" s="15"/>
      <c r="L97" s="3"/>
      <c r="M97" s="15">
        <f t="shared" si="8"/>
        <v>277.7</v>
      </c>
      <c r="N97" s="64">
        <f t="shared" si="9"/>
        <v>3660.25641025641</v>
      </c>
    </row>
    <row r="98" spans="1:14" s="26" customFormat="1" ht="78.75" customHeight="1" hidden="1">
      <c r="A98" s="104"/>
      <c r="B98" s="99"/>
      <c r="C98" s="19" t="s">
        <v>18</v>
      </c>
      <c r="D98" s="22" t="s">
        <v>19</v>
      </c>
      <c r="E98" s="11"/>
      <c r="F98" s="25"/>
      <c r="G98" s="25"/>
      <c r="H98" s="11">
        <v>3.5</v>
      </c>
      <c r="I98" s="15">
        <f t="shared" si="5"/>
        <v>3.5</v>
      </c>
      <c r="J98" s="15"/>
      <c r="K98" s="15"/>
      <c r="L98" s="3"/>
      <c r="M98" s="15">
        <f t="shared" si="8"/>
        <v>3.5</v>
      </c>
      <c r="N98" s="64"/>
    </row>
    <row r="99" spans="1:14" ht="15.75" customHeight="1" hidden="1">
      <c r="A99" s="111"/>
      <c r="B99" s="111"/>
      <c r="C99" s="16" t="s">
        <v>22</v>
      </c>
      <c r="D99" s="18" t="s">
        <v>23</v>
      </c>
      <c r="E99" s="11">
        <f>SUM(E100:E101)</f>
        <v>0</v>
      </c>
      <c r="F99" s="11">
        <f>SUM(F100:F101)</f>
        <v>0</v>
      </c>
      <c r="G99" s="11">
        <f>SUM(G100:G101)</f>
        <v>0</v>
      </c>
      <c r="H99" s="11">
        <f>SUM(H100:H101)</f>
        <v>0</v>
      </c>
      <c r="I99" s="15">
        <f t="shared" si="5"/>
        <v>0</v>
      </c>
      <c r="J99" s="15"/>
      <c r="K99" s="15"/>
      <c r="M99" s="15">
        <f t="shared" si="8"/>
        <v>0</v>
      </c>
      <c r="N99" s="64" t="e">
        <f t="shared" si="9"/>
        <v>#DIV/0!</v>
      </c>
    </row>
    <row r="100" spans="1:14" ht="15.75" customHeight="1" hidden="1">
      <c r="A100" s="111"/>
      <c r="B100" s="111"/>
      <c r="C100" s="19" t="s">
        <v>40</v>
      </c>
      <c r="D100" s="20" t="s">
        <v>41</v>
      </c>
      <c r="E100" s="11"/>
      <c r="F100" s="11"/>
      <c r="G100" s="11"/>
      <c r="H100" s="11"/>
      <c r="I100" s="15">
        <f t="shared" si="5"/>
        <v>0</v>
      </c>
      <c r="J100" s="15"/>
      <c r="K100" s="15"/>
      <c r="M100" s="15">
        <f t="shared" si="8"/>
        <v>0</v>
      </c>
      <c r="N100" s="64" t="e">
        <f t="shared" si="9"/>
        <v>#DIV/0!</v>
      </c>
    </row>
    <row r="101" spans="1:14" ht="47.25" hidden="1">
      <c r="A101" s="111"/>
      <c r="B101" s="111"/>
      <c r="C101" s="19" t="s">
        <v>25</v>
      </c>
      <c r="D101" s="20" t="s">
        <v>26</v>
      </c>
      <c r="E101" s="11"/>
      <c r="F101" s="11"/>
      <c r="G101" s="11"/>
      <c r="H101" s="11"/>
      <c r="I101" s="15">
        <f t="shared" si="5"/>
        <v>0</v>
      </c>
      <c r="J101" s="15"/>
      <c r="K101" s="15"/>
      <c r="M101" s="15">
        <f t="shared" si="8"/>
        <v>0</v>
      </c>
      <c r="N101" s="64" t="e">
        <f t="shared" si="9"/>
        <v>#DIV/0!</v>
      </c>
    </row>
    <row r="102" spans="1:14" ht="63" hidden="1">
      <c r="A102" s="111"/>
      <c r="B102" s="111"/>
      <c r="C102" s="16" t="s">
        <v>27</v>
      </c>
      <c r="D102" s="18" t="s">
        <v>28</v>
      </c>
      <c r="E102" s="11">
        <v>197.7</v>
      </c>
      <c r="F102" s="11"/>
      <c r="G102" s="11"/>
      <c r="H102" s="11">
        <v>267.1</v>
      </c>
      <c r="I102" s="15">
        <f t="shared" si="5"/>
        <v>267.1</v>
      </c>
      <c r="J102" s="15"/>
      <c r="K102" s="15"/>
      <c r="M102" s="15">
        <f t="shared" si="8"/>
        <v>69.40000000000003</v>
      </c>
      <c r="N102" s="64">
        <f t="shared" si="9"/>
        <v>135.1036924633283</v>
      </c>
    </row>
    <row r="103" spans="1:14" ht="15.75" customHeight="1" hidden="1">
      <c r="A103" s="111"/>
      <c r="B103" s="111"/>
      <c r="C103" s="16" t="s">
        <v>29</v>
      </c>
      <c r="D103" s="18" t="s">
        <v>30</v>
      </c>
      <c r="E103" s="11"/>
      <c r="F103" s="11"/>
      <c r="G103" s="11"/>
      <c r="H103" s="11"/>
      <c r="I103" s="15">
        <f t="shared" si="5"/>
        <v>0</v>
      </c>
      <c r="J103" s="15"/>
      <c r="K103" s="15"/>
      <c r="M103" s="15">
        <f t="shared" si="8"/>
        <v>0</v>
      </c>
      <c r="N103" s="64" t="e">
        <f t="shared" si="9"/>
        <v>#DIV/0!</v>
      </c>
    </row>
    <row r="104" spans="1:14" ht="15.75" customHeight="1" hidden="1">
      <c r="A104" s="111"/>
      <c r="B104" s="111"/>
      <c r="C104" s="16" t="s">
        <v>217</v>
      </c>
      <c r="D104" s="18" t="s">
        <v>46</v>
      </c>
      <c r="E104" s="11"/>
      <c r="F104" s="11"/>
      <c r="G104" s="11"/>
      <c r="H104" s="11">
        <v>-2</v>
      </c>
      <c r="I104" s="15">
        <f t="shared" si="5"/>
        <v>-2</v>
      </c>
      <c r="J104" s="15"/>
      <c r="K104" s="15"/>
      <c r="M104" s="15">
        <f t="shared" si="8"/>
        <v>-2</v>
      </c>
      <c r="N104" s="64"/>
    </row>
    <row r="105" spans="1:14" ht="63" hidden="1">
      <c r="A105" s="111"/>
      <c r="B105" s="111"/>
      <c r="C105" s="16" t="s">
        <v>49</v>
      </c>
      <c r="D105" s="18" t="s">
        <v>86</v>
      </c>
      <c r="E105" s="11">
        <v>48797.4</v>
      </c>
      <c r="F105" s="11">
        <f>1712.7-1264.4</f>
        <v>448.29999999999995</v>
      </c>
      <c r="G105" s="11">
        <v>179.3</v>
      </c>
      <c r="H105" s="11">
        <v>179.3</v>
      </c>
      <c r="I105" s="15">
        <f t="shared" si="5"/>
        <v>0</v>
      </c>
      <c r="J105" s="15">
        <f>H105/G105*100</f>
        <v>100</v>
      </c>
      <c r="K105" s="15">
        <f t="shared" si="7"/>
        <v>39.995538701762214</v>
      </c>
      <c r="M105" s="15">
        <f t="shared" si="8"/>
        <v>-48618.1</v>
      </c>
      <c r="N105" s="64">
        <f t="shared" si="9"/>
        <v>0.36743760938082765</v>
      </c>
    </row>
    <row r="106" spans="1:14" ht="63" hidden="1">
      <c r="A106" s="111"/>
      <c r="B106" s="111"/>
      <c r="C106" s="16" t="s">
        <v>50</v>
      </c>
      <c r="D106" s="18" t="s">
        <v>87</v>
      </c>
      <c r="E106" s="11"/>
      <c r="F106" s="11">
        <v>283.8</v>
      </c>
      <c r="G106" s="11"/>
      <c r="H106" s="11"/>
      <c r="I106" s="15">
        <f t="shared" si="5"/>
        <v>0</v>
      </c>
      <c r="J106" s="15"/>
      <c r="K106" s="15">
        <f t="shared" si="7"/>
        <v>0</v>
      </c>
      <c r="M106" s="15">
        <f t="shared" si="8"/>
        <v>0</v>
      </c>
      <c r="N106" s="64"/>
    </row>
    <row r="107" spans="1:14" ht="15.75" customHeight="1" hidden="1">
      <c r="A107" s="111"/>
      <c r="B107" s="111"/>
      <c r="C107" s="16" t="s">
        <v>52</v>
      </c>
      <c r="D107" s="20" t="s">
        <v>53</v>
      </c>
      <c r="E107" s="11"/>
      <c r="F107" s="11">
        <v>1264.4</v>
      </c>
      <c r="G107" s="11"/>
      <c r="H107" s="11"/>
      <c r="I107" s="15">
        <f t="shared" si="5"/>
        <v>0</v>
      </c>
      <c r="J107" s="15"/>
      <c r="K107" s="15">
        <f t="shared" si="7"/>
        <v>0</v>
      </c>
      <c r="M107" s="15">
        <f t="shared" si="8"/>
        <v>0</v>
      </c>
      <c r="N107" s="64"/>
    </row>
    <row r="108" spans="1:14" ht="31.5" hidden="1">
      <c r="A108" s="111"/>
      <c r="B108" s="111"/>
      <c r="C108" s="16"/>
      <c r="D108" s="24" t="s">
        <v>211</v>
      </c>
      <c r="E108" s="25">
        <f>E109-E104</f>
        <v>49002.9</v>
      </c>
      <c r="F108" s="25">
        <f>F109-F104</f>
        <v>1996.5</v>
      </c>
      <c r="G108" s="25">
        <f>G109-G104</f>
        <v>179.3</v>
      </c>
      <c r="H108" s="25">
        <f>H109-H104</f>
        <v>735.4000000000001</v>
      </c>
      <c r="I108" s="59">
        <f t="shared" si="5"/>
        <v>556.1000000000001</v>
      </c>
      <c r="J108" s="59">
        <f>H108/G108*100</f>
        <v>410.15058561070833</v>
      </c>
      <c r="K108" s="59">
        <f t="shared" si="7"/>
        <v>36.83446030553469</v>
      </c>
      <c r="L108" s="26"/>
      <c r="M108" s="59">
        <f t="shared" si="8"/>
        <v>-48267.5</v>
      </c>
      <c r="N108" s="66">
        <f t="shared" si="9"/>
        <v>1.5007275079638145</v>
      </c>
    </row>
    <row r="109" spans="1:14" s="26" customFormat="1" ht="31.5" hidden="1">
      <c r="A109" s="112"/>
      <c r="B109" s="112"/>
      <c r="C109" s="8"/>
      <c r="D109" s="24" t="s">
        <v>212</v>
      </c>
      <c r="E109" s="25">
        <f>SUM(E97:E99,E102:E107)</f>
        <v>49002.9</v>
      </c>
      <c r="F109" s="25">
        <f>SUM(F97:F99,F102:F107)</f>
        <v>1996.5</v>
      </c>
      <c r="G109" s="25">
        <f>SUM(G97:G99,G102:G107)</f>
        <v>179.3</v>
      </c>
      <c r="H109" s="25">
        <f>SUM(H97:H99,H102:H107)</f>
        <v>733.4000000000001</v>
      </c>
      <c r="I109" s="59">
        <f t="shared" si="5"/>
        <v>554.1000000000001</v>
      </c>
      <c r="J109" s="59">
        <f>H109/G109*100</f>
        <v>409.0351366424986</v>
      </c>
      <c r="K109" s="59">
        <f t="shared" si="7"/>
        <v>36.73428499874781</v>
      </c>
      <c r="M109" s="59">
        <f t="shared" si="8"/>
        <v>-48269.5</v>
      </c>
      <c r="N109" s="66">
        <f t="shared" si="9"/>
        <v>1.4966461168624716</v>
      </c>
    </row>
    <row r="110" spans="1:14" s="26" customFormat="1" ht="63" hidden="1">
      <c r="A110" s="98">
        <v>926</v>
      </c>
      <c r="B110" s="98" t="s">
        <v>91</v>
      </c>
      <c r="C110" s="16" t="s">
        <v>16</v>
      </c>
      <c r="D110" s="21" t="s">
        <v>17</v>
      </c>
      <c r="E110" s="11">
        <v>12</v>
      </c>
      <c r="F110" s="11"/>
      <c r="G110" s="11"/>
      <c r="H110" s="11">
        <v>21.2</v>
      </c>
      <c r="I110" s="15">
        <f t="shared" si="5"/>
        <v>21.2</v>
      </c>
      <c r="J110" s="15"/>
      <c r="K110" s="15"/>
      <c r="L110" s="3"/>
      <c r="M110" s="15">
        <f t="shared" si="8"/>
        <v>9.2</v>
      </c>
      <c r="N110" s="64">
        <f t="shared" si="9"/>
        <v>176.66666666666666</v>
      </c>
    </row>
    <row r="111" spans="1:14" s="26" customFormat="1" ht="63" hidden="1">
      <c r="A111" s="99"/>
      <c r="B111" s="99"/>
      <c r="C111" s="16" t="s">
        <v>27</v>
      </c>
      <c r="D111" s="18" t="s">
        <v>28</v>
      </c>
      <c r="E111" s="11">
        <v>203.7</v>
      </c>
      <c r="F111" s="11"/>
      <c r="G111" s="11"/>
      <c r="H111" s="11">
        <v>15.9</v>
      </c>
      <c r="I111" s="15">
        <f t="shared" si="5"/>
        <v>15.9</v>
      </c>
      <c r="J111" s="15"/>
      <c r="K111" s="15"/>
      <c r="L111" s="3"/>
      <c r="M111" s="15">
        <f t="shared" si="8"/>
        <v>-187.79999999999998</v>
      </c>
      <c r="N111" s="64">
        <f t="shared" si="9"/>
        <v>7.80559646539028</v>
      </c>
    </row>
    <row r="112" spans="1:14" s="26" customFormat="1" ht="63" hidden="1">
      <c r="A112" s="99"/>
      <c r="B112" s="99"/>
      <c r="C112" s="16" t="s">
        <v>49</v>
      </c>
      <c r="D112" s="18" t="s">
        <v>86</v>
      </c>
      <c r="E112" s="11"/>
      <c r="F112" s="11"/>
      <c r="G112" s="11"/>
      <c r="H112" s="11"/>
      <c r="I112" s="15">
        <f t="shared" si="5"/>
        <v>0</v>
      </c>
      <c r="J112" s="15" t="e">
        <f>H112/G112*100</f>
        <v>#DIV/0!</v>
      </c>
      <c r="K112" s="15" t="e">
        <f t="shared" si="7"/>
        <v>#DIV/0!</v>
      </c>
      <c r="L112" s="3"/>
      <c r="M112" s="15">
        <f t="shared" si="8"/>
        <v>0</v>
      </c>
      <c r="N112" s="64" t="e">
        <f t="shared" si="9"/>
        <v>#DIV/0!</v>
      </c>
    </row>
    <row r="113" spans="1:14" s="26" customFormat="1" ht="63" hidden="1">
      <c r="A113" s="99"/>
      <c r="B113" s="99"/>
      <c r="C113" s="16" t="s">
        <v>50</v>
      </c>
      <c r="D113" s="18" t="s">
        <v>87</v>
      </c>
      <c r="E113" s="11"/>
      <c r="F113" s="11">
        <v>16.7</v>
      </c>
      <c r="G113" s="11"/>
      <c r="H113" s="11"/>
      <c r="I113" s="15">
        <f t="shared" si="5"/>
        <v>0</v>
      </c>
      <c r="J113" s="15"/>
      <c r="K113" s="15">
        <f t="shared" si="7"/>
        <v>0</v>
      </c>
      <c r="L113" s="3"/>
      <c r="M113" s="15">
        <f t="shared" si="8"/>
        <v>0</v>
      </c>
      <c r="N113" s="64"/>
    </row>
    <row r="114" spans="1:14" s="26" customFormat="1" ht="15.75" hidden="1">
      <c r="A114" s="100"/>
      <c r="B114" s="100"/>
      <c r="C114" s="8"/>
      <c r="D114" s="24" t="s">
        <v>35</v>
      </c>
      <c r="E114" s="25">
        <f>SUM(E110:E113)</f>
        <v>215.7</v>
      </c>
      <c r="F114" s="25">
        <f>SUM(F110:F113)</f>
        <v>16.7</v>
      </c>
      <c r="G114" s="25">
        <f>SUM(G110:G113)</f>
        <v>0</v>
      </c>
      <c r="H114" s="25">
        <f>SUM(H110:H113)</f>
        <v>37.1</v>
      </c>
      <c r="I114" s="59">
        <f t="shared" si="5"/>
        <v>37.1</v>
      </c>
      <c r="J114" s="59"/>
      <c r="K114" s="59">
        <f t="shared" si="7"/>
        <v>222.15568862275452</v>
      </c>
      <c r="M114" s="59">
        <f t="shared" si="8"/>
        <v>-178.6</v>
      </c>
      <c r="N114" s="66">
        <f t="shared" si="9"/>
        <v>17.19981455725545</v>
      </c>
    </row>
    <row r="115" spans="1:14" ht="63" hidden="1">
      <c r="A115" s="113" t="s">
        <v>92</v>
      </c>
      <c r="B115" s="114" t="s">
        <v>93</v>
      </c>
      <c r="C115" s="16" t="s">
        <v>16</v>
      </c>
      <c r="D115" s="21" t="s">
        <v>17</v>
      </c>
      <c r="E115" s="34">
        <v>724</v>
      </c>
      <c r="F115" s="34"/>
      <c r="G115" s="34"/>
      <c r="H115" s="34">
        <v>4107.1</v>
      </c>
      <c r="I115" s="15">
        <f t="shared" si="5"/>
        <v>4107.1</v>
      </c>
      <c r="J115" s="15"/>
      <c r="K115" s="15"/>
      <c r="M115" s="15">
        <f t="shared" si="8"/>
        <v>3383.1000000000004</v>
      </c>
      <c r="N115" s="64">
        <f t="shared" si="9"/>
        <v>567.2790055248619</v>
      </c>
    </row>
    <row r="116" spans="1:14" ht="15.75" customHeight="1" hidden="1">
      <c r="A116" s="113"/>
      <c r="B116" s="114"/>
      <c r="C116" s="16" t="s">
        <v>22</v>
      </c>
      <c r="D116" s="18" t="s">
        <v>23</v>
      </c>
      <c r="E116" s="34">
        <f>E117</f>
        <v>0</v>
      </c>
      <c r="F116" s="34">
        <f>F117</f>
        <v>0</v>
      </c>
      <c r="G116" s="34">
        <f>G117</f>
        <v>0</v>
      </c>
      <c r="H116" s="34">
        <f>H117</f>
        <v>758.3</v>
      </c>
      <c r="I116" s="15">
        <f t="shared" si="5"/>
        <v>758.3</v>
      </c>
      <c r="J116" s="15"/>
      <c r="K116" s="15"/>
      <c r="M116" s="15">
        <f t="shared" si="8"/>
        <v>758.3</v>
      </c>
      <c r="N116" s="64"/>
    </row>
    <row r="117" spans="1:14" ht="15.75" customHeight="1" hidden="1">
      <c r="A117" s="113"/>
      <c r="B117" s="114"/>
      <c r="C117" s="19" t="s">
        <v>25</v>
      </c>
      <c r="D117" s="20" t="s">
        <v>26</v>
      </c>
      <c r="E117" s="34"/>
      <c r="F117" s="34"/>
      <c r="G117" s="34"/>
      <c r="H117" s="34">
        <v>758.3</v>
      </c>
      <c r="I117" s="15">
        <f t="shared" si="5"/>
        <v>758.3</v>
      </c>
      <c r="J117" s="15"/>
      <c r="K117" s="15"/>
      <c r="M117" s="15">
        <f t="shared" si="8"/>
        <v>758.3</v>
      </c>
      <c r="N117" s="64" t="e">
        <f t="shared" si="9"/>
        <v>#DIV/0!</v>
      </c>
    </row>
    <row r="118" spans="1:14" ht="63" hidden="1">
      <c r="A118" s="113"/>
      <c r="B118" s="114"/>
      <c r="C118" s="16" t="s">
        <v>27</v>
      </c>
      <c r="D118" s="18" t="s">
        <v>28</v>
      </c>
      <c r="E118" s="34">
        <v>1825.9</v>
      </c>
      <c r="F118" s="34"/>
      <c r="G118" s="34"/>
      <c r="H118" s="34">
        <v>32341.4</v>
      </c>
      <c r="I118" s="15">
        <f t="shared" si="5"/>
        <v>32341.4</v>
      </c>
      <c r="J118" s="15"/>
      <c r="K118" s="15"/>
      <c r="M118" s="15">
        <f t="shared" si="8"/>
        <v>30515.5</v>
      </c>
      <c r="N118" s="64">
        <f t="shared" si="9"/>
        <v>1771.258009748617</v>
      </c>
    </row>
    <row r="119" spans="1:14" ht="15.75" customHeight="1" hidden="1">
      <c r="A119" s="113"/>
      <c r="B119" s="114"/>
      <c r="C119" s="16" t="s">
        <v>29</v>
      </c>
      <c r="D119" s="18" t="s">
        <v>30</v>
      </c>
      <c r="E119" s="34"/>
      <c r="F119" s="34"/>
      <c r="G119" s="34"/>
      <c r="H119" s="34"/>
      <c r="I119" s="15">
        <f t="shared" si="5"/>
        <v>0</v>
      </c>
      <c r="J119" s="15"/>
      <c r="K119" s="15"/>
      <c r="M119" s="15">
        <f t="shared" si="8"/>
        <v>0</v>
      </c>
      <c r="N119" s="64" t="e">
        <f t="shared" si="9"/>
        <v>#DIV/0!</v>
      </c>
    </row>
    <row r="120" spans="1:14" ht="63" hidden="1">
      <c r="A120" s="113"/>
      <c r="B120" s="114"/>
      <c r="C120" s="16" t="s">
        <v>217</v>
      </c>
      <c r="D120" s="18" t="s">
        <v>46</v>
      </c>
      <c r="E120" s="34">
        <v>-22961.6</v>
      </c>
      <c r="F120" s="34"/>
      <c r="G120" s="34"/>
      <c r="H120" s="34">
        <v>-54988.5</v>
      </c>
      <c r="I120" s="15">
        <f t="shared" si="5"/>
        <v>-54988.5</v>
      </c>
      <c r="J120" s="15"/>
      <c r="K120" s="15"/>
      <c r="M120" s="15">
        <f t="shared" si="8"/>
        <v>-32026.9</v>
      </c>
      <c r="N120" s="64">
        <f t="shared" si="9"/>
        <v>239.48026269946348</v>
      </c>
    </row>
    <row r="121" spans="1:14" ht="63" hidden="1">
      <c r="A121" s="113"/>
      <c r="B121" s="114"/>
      <c r="C121" s="16" t="s">
        <v>49</v>
      </c>
      <c r="D121" s="18" t="s">
        <v>86</v>
      </c>
      <c r="E121" s="34">
        <v>125372.8</v>
      </c>
      <c r="F121" s="34">
        <v>30364.4</v>
      </c>
      <c r="G121" s="34">
        <f>20186.2+(7652.1/3*2)</f>
        <v>25287.600000000002</v>
      </c>
      <c r="H121" s="34">
        <v>3949.2</v>
      </c>
      <c r="I121" s="15">
        <f t="shared" si="5"/>
        <v>-21338.4</v>
      </c>
      <c r="J121" s="15">
        <f aca="true" t="shared" si="11" ref="J121:J128">H121/G121*100</f>
        <v>15.61714041664689</v>
      </c>
      <c r="K121" s="15">
        <f t="shared" si="7"/>
        <v>13.006020207875011</v>
      </c>
      <c r="M121" s="15">
        <f t="shared" si="8"/>
        <v>-121423.6</v>
      </c>
      <c r="N121" s="64">
        <f t="shared" si="9"/>
        <v>3.1499655427652566</v>
      </c>
    </row>
    <row r="122" spans="1:14" ht="63" hidden="1">
      <c r="A122" s="113"/>
      <c r="B122" s="114"/>
      <c r="C122" s="16" t="s">
        <v>50</v>
      </c>
      <c r="D122" s="18" t="s">
        <v>87</v>
      </c>
      <c r="E122" s="34">
        <v>1060738.5</v>
      </c>
      <c r="F122" s="34">
        <f>1933087.4+17630.2</f>
        <v>1950717.5999999999</v>
      </c>
      <c r="G122" s="34">
        <f>1100991.7+17630.2</f>
        <v>1118621.9</v>
      </c>
      <c r="H122" s="34">
        <v>1108010.6</v>
      </c>
      <c r="I122" s="15">
        <f t="shared" si="5"/>
        <v>-10611.299999999814</v>
      </c>
      <c r="J122" s="15">
        <f t="shared" si="11"/>
        <v>99.05139529272583</v>
      </c>
      <c r="K122" s="15">
        <f t="shared" si="7"/>
        <v>56.800153953601495</v>
      </c>
      <c r="M122" s="15">
        <f t="shared" si="8"/>
        <v>47272.10000000009</v>
      </c>
      <c r="N122" s="64">
        <f t="shared" si="9"/>
        <v>104.45652722136512</v>
      </c>
    </row>
    <row r="123" spans="1:14" ht="63" hidden="1">
      <c r="A123" s="113"/>
      <c r="B123" s="114"/>
      <c r="C123" s="16" t="s">
        <v>52</v>
      </c>
      <c r="D123" s="20" t="s">
        <v>53</v>
      </c>
      <c r="E123" s="34">
        <v>10159.5</v>
      </c>
      <c r="F123" s="34">
        <f>9878.9+400</f>
        <v>10278.9</v>
      </c>
      <c r="G123" s="34">
        <f>4838.6+400</f>
        <v>5238.6</v>
      </c>
      <c r="H123" s="34">
        <v>4838.6</v>
      </c>
      <c r="I123" s="15">
        <f t="shared" si="5"/>
        <v>-400</v>
      </c>
      <c r="J123" s="15">
        <f t="shared" si="11"/>
        <v>92.36437216050089</v>
      </c>
      <c r="K123" s="15">
        <f t="shared" si="7"/>
        <v>47.07313039333003</v>
      </c>
      <c r="M123" s="15">
        <f t="shared" si="8"/>
        <v>-5320.9</v>
      </c>
      <c r="N123" s="64">
        <f t="shared" si="9"/>
        <v>47.62635956493922</v>
      </c>
    </row>
    <row r="124" spans="1:14" ht="15.75" customHeight="1" hidden="1">
      <c r="A124" s="113"/>
      <c r="B124" s="114"/>
      <c r="C124" s="16" t="s">
        <v>64</v>
      </c>
      <c r="D124" s="18" t="s">
        <v>94</v>
      </c>
      <c r="E124" s="34"/>
      <c r="F124" s="34"/>
      <c r="G124" s="34"/>
      <c r="H124" s="34"/>
      <c r="I124" s="15">
        <f t="shared" si="5"/>
        <v>0</v>
      </c>
      <c r="J124" s="15" t="e">
        <f t="shared" si="11"/>
        <v>#DIV/0!</v>
      </c>
      <c r="K124" s="15" t="e">
        <f t="shared" si="7"/>
        <v>#DIV/0!</v>
      </c>
      <c r="M124" s="15">
        <f t="shared" si="8"/>
        <v>0</v>
      </c>
      <c r="N124" s="64" t="e">
        <f t="shared" si="9"/>
        <v>#DIV/0!</v>
      </c>
    </row>
    <row r="125" spans="1:14" ht="31.5" hidden="1">
      <c r="A125" s="113"/>
      <c r="B125" s="114"/>
      <c r="C125" s="16"/>
      <c r="D125" s="24" t="s">
        <v>211</v>
      </c>
      <c r="E125" s="37">
        <f>E126-E120</f>
        <v>1198820.7000000002</v>
      </c>
      <c r="F125" s="37">
        <f>F126-F120</f>
        <v>1991360.8999999997</v>
      </c>
      <c r="G125" s="37">
        <f>G126-G120</f>
        <v>1149148.1</v>
      </c>
      <c r="H125" s="37">
        <f>H126-H120</f>
        <v>1154005.2000000002</v>
      </c>
      <c r="I125" s="59">
        <f t="shared" si="5"/>
        <v>4857.100000000093</v>
      </c>
      <c r="J125" s="59">
        <f t="shared" si="11"/>
        <v>100.42266962804882</v>
      </c>
      <c r="K125" s="59">
        <f t="shared" si="7"/>
        <v>57.95058042969511</v>
      </c>
      <c r="L125" s="26"/>
      <c r="M125" s="59">
        <f t="shared" si="8"/>
        <v>-44815.5</v>
      </c>
      <c r="N125" s="66">
        <f t="shared" si="9"/>
        <v>96.26170118684136</v>
      </c>
    </row>
    <row r="126" spans="1:14" s="26" customFormat="1" ht="31.5" hidden="1">
      <c r="A126" s="113"/>
      <c r="B126" s="114"/>
      <c r="C126" s="8"/>
      <c r="D126" s="24" t="s">
        <v>212</v>
      </c>
      <c r="E126" s="25">
        <f>SUM(E115:E116,E118:E124)</f>
        <v>1175859.1</v>
      </c>
      <c r="F126" s="25">
        <f>SUM(F115:F116,F118:F124)</f>
        <v>1991360.8999999997</v>
      </c>
      <c r="G126" s="25">
        <f>SUM(G115:G116,G118:G124)</f>
        <v>1149148.1</v>
      </c>
      <c r="H126" s="25">
        <f>SUM(H115:H116,H118:H124)</f>
        <v>1099016.7000000002</v>
      </c>
      <c r="I126" s="59">
        <f t="shared" si="5"/>
        <v>-50131.39999999991</v>
      </c>
      <c r="J126" s="59">
        <f t="shared" si="11"/>
        <v>95.6375161739379</v>
      </c>
      <c r="K126" s="59">
        <f t="shared" si="7"/>
        <v>55.18922762820142</v>
      </c>
      <c r="M126" s="59">
        <f t="shared" si="8"/>
        <v>-76842.3999999999</v>
      </c>
      <c r="N126" s="66">
        <f t="shared" si="9"/>
        <v>93.46499933537956</v>
      </c>
    </row>
    <row r="127" spans="1:14" s="26" customFormat="1" ht="63" hidden="1">
      <c r="A127" s="103" t="s">
        <v>95</v>
      </c>
      <c r="B127" s="98" t="s">
        <v>96</v>
      </c>
      <c r="C127" s="16" t="s">
        <v>16</v>
      </c>
      <c r="D127" s="21" t="s">
        <v>17</v>
      </c>
      <c r="E127" s="11"/>
      <c r="F127" s="25"/>
      <c r="G127" s="25"/>
      <c r="H127" s="11"/>
      <c r="I127" s="15">
        <f t="shared" si="5"/>
        <v>0</v>
      </c>
      <c r="J127" s="15" t="e">
        <f t="shared" si="11"/>
        <v>#DIV/0!</v>
      </c>
      <c r="K127" s="15" t="e">
        <f t="shared" si="7"/>
        <v>#DIV/0!</v>
      </c>
      <c r="L127" s="3"/>
      <c r="M127" s="15">
        <f t="shared" si="8"/>
        <v>0</v>
      </c>
      <c r="N127" s="64" t="e">
        <f t="shared" si="9"/>
        <v>#DIV/0!</v>
      </c>
    </row>
    <row r="128" spans="1:14" s="26" customFormat="1" ht="63" hidden="1">
      <c r="A128" s="104"/>
      <c r="B128" s="99"/>
      <c r="C128" s="16" t="s">
        <v>97</v>
      </c>
      <c r="D128" s="18" t="s">
        <v>98</v>
      </c>
      <c r="E128" s="11"/>
      <c r="F128" s="25"/>
      <c r="G128" s="25"/>
      <c r="H128" s="11"/>
      <c r="I128" s="15">
        <f t="shared" si="5"/>
        <v>0</v>
      </c>
      <c r="J128" s="15" t="e">
        <f t="shared" si="11"/>
        <v>#DIV/0!</v>
      </c>
      <c r="K128" s="15" t="e">
        <f t="shared" si="7"/>
        <v>#DIV/0!</v>
      </c>
      <c r="L128" s="3"/>
      <c r="M128" s="15">
        <f t="shared" si="8"/>
        <v>0</v>
      </c>
      <c r="N128" s="64" t="e">
        <f t="shared" si="9"/>
        <v>#DIV/0!</v>
      </c>
    </row>
    <row r="129" spans="1:14" ht="15.75" customHeight="1" hidden="1">
      <c r="A129" s="111"/>
      <c r="B129" s="122"/>
      <c r="C129" s="16" t="s">
        <v>22</v>
      </c>
      <c r="D129" s="18" t="s">
        <v>23</v>
      </c>
      <c r="E129" s="11">
        <f>E131+E130</f>
        <v>2.3</v>
      </c>
      <c r="F129" s="11">
        <f>F131+F130</f>
        <v>0</v>
      </c>
      <c r="G129" s="11">
        <f>G131+G130</f>
        <v>0</v>
      </c>
      <c r="H129" s="11">
        <f>H131+H130</f>
        <v>0</v>
      </c>
      <c r="I129" s="15">
        <f t="shared" si="5"/>
        <v>0</v>
      </c>
      <c r="J129" s="15"/>
      <c r="K129" s="15"/>
      <c r="M129" s="15">
        <f t="shared" si="8"/>
        <v>-2.3</v>
      </c>
      <c r="N129" s="64">
        <f t="shared" si="9"/>
        <v>0</v>
      </c>
    </row>
    <row r="130" spans="1:14" ht="15.75" customHeight="1" hidden="1">
      <c r="A130" s="111"/>
      <c r="B130" s="122"/>
      <c r="C130" s="19" t="s">
        <v>197</v>
      </c>
      <c r="D130" s="68" t="s">
        <v>24</v>
      </c>
      <c r="E130" s="11"/>
      <c r="F130" s="11"/>
      <c r="G130" s="11"/>
      <c r="H130" s="11"/>
      <c r="I130" s="15">
        <f t="shared" si="5"/>
        <v>0</v>
      </c>
      <c r="J130" s="15"/>
      <c r="K130" s="15"/>
      <c r="M130" s="15">
        <f t="shared" si="8"/>
        <v>0</v>
      </c>
      <c r="N130" s="64" t="e">
        <f t="shared" si="9"/>
        <v>#DIV/0!</v>
      </c>
    </row>
    <row r="131" spans="1:14" ht="47.25" hidden="1">
      <c r="A131" s="111"/>
      <c r="B131" s="122"/>
      <c r="C131" s="19" t="s">
        <v>25</v>
      </c>
      <c r="D131" s="20" t="s">
        <v>26</v>
      </c>
      <c r="E131" s="11">
        <v>2.3</v>
      </c>
      <c r="F131" s="11"/>
      <c r="G131" s="11"/>
      <c r="H131" s="11"/>
      <c r="I131" s="15">
        <f t="shared" si="5"/>
        <v>0</v>
      </c>
      <c r="J131" s="15"/>
      <c r="K131" s="15"/>
      <c r="M131" s="15">
        <f t="shared" si="8"/>
        <v>-2.3</v>
      </c>
      <c r="N131" s="64">
        <f t="shared" si="9"/>
        <v>0</v>
      </c>
    </row>
    <row r="132" spans="1:14" ht="63" hidden="1">
      <c r="A132" s="111"/>
      <c r="B132" s="122"/>
      <c r="C132" s="16" t="s">
        <v>27</v>
      </c>
      <c r="D132" s="18" t="s">
        <v>28</v>
      </c>
      <c r="E132" s="11">
        <v>15.4</v>
      </c>
      <c r="F132" s="11"/>
      <c r="G132" s="11"/>
      <c r="H132" s="11">
        <v>39</v>
      </c>
      <c r="I132" s="15">
        <f t="shared" si="5"/>
        <v>39</v>
      </c>
      <c r="J132" s="15"/>
      <c r="K132" s="15"/>
      <c r="M132" s="15">
        <f t="shared" si="8"/>
        <v>23.6</v>
      </c>
      <c r="N132" s="64">
        <f t="shared" si="9"/>
        <v>253.24675324675323</v>
      </c>
    </row>
    <row r="133" spans="1:14" ht="63" hidden="1">
      <c r="A133" s="111"/>
      <c r="B133" s="122"/>
      <c r="C133" s="16" t="s">
        <v>29</v>
      </c>
      <c r="D133" s="18" t="s">
        <v>30</v>
      </c>
      <c r="E133" s="11">
        <v>1384.2</v>
      </c>
      <c r="F133" s="35">
        <v>1487.2</v>
      </c>
      <c r="G133" s="35">
        <v>900</v>
      </c>
      <c r="H133" s="11">
        <v>707.4</v>
      </c>
      <c r="I133" s="15">
        <f t="shared" si="5"/>
        <v>-192.60000000000002</v>
      </c>
      <c r="J133" s="15">
        <f>H133/G133*100</f>
        <v>78.6</v>
      </c>
      <c r="K133" s="15">
        <f t="shared" si="7"/>
        <v>47.56589564281872</v>
      </c>
      <c r="M133" s="15">
        <f t="shared" si="8"/>
        <v>-676.8000000000001</v>
      </c>
      <c r="N133" s="64">
        <f t="shared" si="9"/>
        <v>51.10533159947984</v>
      </c>
    </row>
    <row r="134" spans="1:14" ht="63" hidden="1">
      <c r="A134" s="111"/>
      <c r="B134" s="122"/>
      <c r="C134" s="16" t="s">
        <v>217</v>
      </c>
      <c r="D134" s="18" t="s">
        <v>46</v>
      </c>
      <c r="E134" s="11"/>
      <c r="F134" s="35"/>
      <c r="G134" s="35"/>
      <c r="H134" s="11">
        <v>-659.7</v>
      </c>
      <c r="I134" s="15">
        <f t="shared" si="5"/>
        <v>-659.7</v>
      </c>
      <c r="J134" s="15"/>
      <c r="K134" s="15"/>
      <c r="M134" s="15">
        <f t="shared" si="8"/>
        <v>-659.7</v>
      </c>
      <c r="N134" s="64"/>
    </row>
    <row r="135" spans="1:14" ht="15.75" customHeight="1" hidden="1">
      <c r="A135" s="111"/>
      <c r="B135" s="122"/>
      <c r="C135" s="16" t="s">
        <v>49</v>
      </c>
      <c r="D135" s="18" t="s">
        <v>86</v>
      </c>
      <c r="E135" s="11">
        <v>6015.9</v>
      </c>
      <c r="F135" s="11"/>
      <c r="G135" s="11"/>
      <c r="H135" s="11"/>
      <c r="I135" s="15">
        <f t="shared" si="5"/>
        <v>0</v>
      </c>
      <c r="J135" s="15"/>
      <c r="K135" s="15"/>
      <c r="M135" s="15">
        <f t="shared" si="8"/>
        <v>-6015.9</v>
      </c>
      <c r="N135" s="64">
        <f t="shared" si="9"/>
        <v>0</v>
      </c>
    </row>
    <row r="136" spans="1:14" ht="63" hidden="1">
      <c r="A136" s="111"/>
      <c r="B136" s="122"/>
      <c r="C136" s="16" t="s">
        <v>50</v>
      </c>
      <c r="D136" s="18" t="s">
        <v>87</v>
      </c>
      <c r="E136" s="11">
        <v>3948.2</v>
      </c>
      <c r="F136" s="11">
        <v>3081.2</v>
      </c>
      <c r="G136" s="11">
        <v>1654.1</v>
      </c>
      <c r="H136" s="11">
        <v>1654.1</v>
      </c>
      <c r="I136" s="15">
        <f aca="true" t="shared" si="12" ref="I136:I199">H136-G136</f>
        <v>0</v>
      </c>
      <c r="J136" s="15">
        <f aca="true" t="shared" si="13" ref="J136:J199">H136/G136*100</f>
        <v>100</v>
      </c>
      <c r="K136" s="15">
        <f aca="true" t="shared" si="14" ref="K136:K199">H136/F136*100</f>
        <v>53.683629754641046</v>
      </c>
      <c r="M136" s="15">
        <f aca="true" t="shared" si="15" ref="M136:M199">H136-E136</f>
        <v>-2294.1</v>
      </c>
      <c r="N136" s="64">
        <f aca="true" t="shared" si="16" ref="N136:N199">H136/E136*100</f>
        <v>41.89504077807609</v>
      </c>
    </row>
    <row r="137" spans="1:14" ht="63" hidden="1">
      <c r="A137" s="111"/>
      <c r="B137" s="122"/>
      <c r="C137" s="16" t="s">
        <v>52</v>
      </c>
      <c r="D137" s="20" t="s">
        <v>53</v>
      </c>
      <c r="E137" s="11"/>
      <c r="F137" s="11">
        <v>7003.3</v>
      </c>
      <c r="G137" s="11">
        <v>3484.7</v>
      </c>
      <c r="H137" s="11">
        <v>3256.9</v>
      </c>
      <c r="I137" s="15">
        <f t="shared" si="12"/>
        <v>-227.79999999999973</v>
      </c>
      <c r="J137" s="15">
        <f t="shared" si="13"/>
        <v>93.4628518954286</v>
      </c>
      <c r="K137" s="15">
        <f t="shared" si="14"/>
        <v>46.50521896820071</v>
      </c>
      <c r="M137" s="15">
        <f t="shared" si="15"/>
        <v>3256.9</v>
      </c>
      <c r="N137" s="64"/>
    </row>
    <row r="138" spans="1:14" ht="31.5" hidden="1">
      <c r="A138" s="111"/>
      <c r="B138" s="122"/>
      <c r="C138" s="16"/>
      <c r="D138" s="24" t="s">
        <v>211</v>
      </c>
      <c r="E138" s="25">
        <f>E139-E134</f>
        <v>11366</v>
      </c>
      <c r="F138" s="25">
        <f>F139-F134</f>
        <v>11571.7</v>
      </c>
      <c r="G138" s="25">
        <f>G139-G134</f>
        <v>6038.799999999999</v>
      </c>
      <c r="H138" s="25">
        <f>H139-H134</f>
        <v>5657.4</v>
      </c>
      <c r="I138" s="59">
        <f t="shared" si="12"/>
        <v>-381.39999999999964</v>
      </c>
      <c r="J138" s="59">
        <f t="shared" si="13"/>
        <v>93.68417566403922</v>
      </c>
      <c r="K138" s="59">
        <f t="shared" si="14"/>
        <v>48.889964309479154</v>
      </c>
      <c r="L138" s="26"/>
      <c r="M138" s="59">
        <f t="shared" si="15"/>
        <v>-5708.6</v>
      </c>
      <c r="N138" s="66">
        <f t="shared" si="16"/>
        <v>49.77476684849551</v>
      </c>
    </row>
    <row r="139" spans="1:14" s="26" customFormat="1" ht="31.5" hidden="1">
      <c r="A139" s="112"/>
      <c r="B139" s="123"/>
      <c r="C139" s="36"/>
      <c r="D139" s="24" t="s">
        <v>212</v>
      </c>
      <c r="E139" s="37">
        <f>SUM(E127:E129,E132:E137)</f>
        <v>11366</v>
      </c>
      <c r="F139" s="37">
        <f>SUM(F127:F129,F132:F137)</f>
        <v>11571.7</v>
      </c>
      <c r="G139" s="37">
        <f>SUM(G127:G129,G132:G137)</f>
        <v>6038.799999999999</v>
      </c>
      <c r="H139" s="37">
        <f>SUM(H127:H129,H132:H137)</f>
        <v>4997.7</v>
      </c>
      <c r="I139" s="59">
        <f t="shared" si="12"/>
        <v>-1041.0999999999995</v>
      </c>
      <c r="J139" s="59">
        <f t="shared" si="13"/>
        <v>82.75981983175465</v>
      </c>
      <c r="K139" s="59">
        <f t="shared" si="14"/>
        <v>43.188986924998055</v>
      </c>
      <c r="M139" s="59">
        <f t="shared" si="15"/>
        <v>-6368.3</v>
      </c>
      <c r="N139" s="66">
        <f t="shared" si="16"/>
        <v>43.97061411226465</v>
      </c>
    </row>
    <row r="140" spans="1:14" ht="31.5" customHeight="1" hidden="1">
      <c r="A140" s="113" t="s">
        <v>99</v>
      </c>
      <c r="B140" s="114" t="s">
        <v>100</v>
      </c>
      <c r="C140" s="16" t="s">
        <v>16</v>
      </c>
      <c r="D140" s="21" t="s">
        <v>17</v>
      </c>
      <c r="E140" s="11"/>
      <c r="F140" s="11"/>
      <c r="G140" s="11"/>
      <c r="H140" s="11">
        <v>2</v>
      </c>
      <c r="I140" s="15">
        <f t="shared" si="12"/>
        <v>2</v>
      </c>
      <c r="J140" s="15"/>
      <c r="K140" s="15"/>
      <c r="M140" s="15">
        <f t="shared" si="15"/>
        <v>2</v>
      </c>
      <c r="N140" s="64"/>
    </row>
    <row r="141" spans="1:14" ht="63" hidden="1">
      <c r="A141" s="113"/>
      <c r="B141" s="114"/>
      <c r="C141" s="16" t="s">
        <v>101</v>
      </c>
      <c r="D141" s="18" t="s">
        <v>102</v>
      </c>
      <c r="E141" s="11"/>
      <c r="F141" s="11"/>
      <c r="G141" s="11"/>
      <c r="H141" s="11"/>
      <c r="I141" s="15">
        <f t="shared" si="12"/>
        <v>0</v>
      </c>
      <c r="J141" s="15"/>
      <c r="K141" s="15"/>
      <c r="M141" s="15">
        <f t="shared" si="15"/>
        <v>0</v>
      </c>
      <c r="N141" s="64" t="e">
        <f t="shared" si="16"/>
        <v>#DIV/0!</v>
      </c>
    </row>
    <row r="142" spans="1:14" ht="63" hidden="1">
      <c r="A142" s="115"/>
      <c r="B142" s="116"/>
      <c r="C142" s="16" t="s">
        <v>97</v>
      </c>
      <c r="D142" s="18" t="s">
        <v>98</v>
      </c>
      <c r="E142" s="11"/>
      <c r="F142" s="11"/>
      <c r="G142" s="11"/>
      <c r="H142" s="11"/>
      <c r="I142" s="15">
        <f t="shared" si="12"/>
        <v>0</v>
      </c>
      <c r="J142" s="15"/>
      <c r="K142" s="15"/>
      <c r="M142" s="15">
        <f t="shared" si="15"/>
        <v>0</v>
      </c>
      <c r="N142" s="64" t="e">
        <f t="shared" si="16"/>
        <v>#DIV/0!</v>
      </c>
    </row>
    <row r="143" spans="1:14" ht="63" hidden="1">
      <c r="A143" s="115"/>
      <c r="B143" s="116"/>
      <c r="C143" s="16" t="s">
        <v>22</v>
      </c>
      <c r="D143" s="18" t="s">
        <v>23</v>
      </c>
      <c r="E143" s="11">
        <f>E144</f>
        <v>9.8</v>
      </c>
      <c r="F143" s="11">
        <f>F144</f>
        <v>0</v>
      </c>
      <c r="G143" s="11">
        <f>G144</f>
        <v>0</v>
      </c>
      <c r="H143" s="11">
        <f>H144</f>
        <v>2</v>
      </c>
      <c r="I143" s="15">
        <f t="shared" si="12"/>
        <v>2</v>
      </c>
      <c r="J143" s="15"/>
      <c r="K143" s="15"/>
      <c r="M143" s="15">
        <f t="shared" si="15"/>
        <v>-7.800000000000001</v>
      </c>
      <c r="N143" s="64">
        <f t="shared" si="16"/>
        <v>20.40816326530612</v>
      </c>
    </row>
    <row r="144" spans="1:14" ht="47.25" hidden="1">
      <c r="A144" s="115"/>
      <c r="B144" s="116"/>
      <c r="C144" s="19" t="s">
        <v>25</v>
      </c>
      <c r="D144" s="20" t="s">
        <v>26</v>
      </c>
      <c r="E144" s="11">
        <v>9.8</v>
      </c>
      <c r="F144" s="11"/>
      <c r="G144" s="11"/>
      <c r="H144" s="11">
        <v>2</v>
      </c>
      <c r="I144" s="15">
        <f t="shared" si="12"/>
        <v>2</v>
      </c>
      <c r="J144" s="15"/>
      <c r="K144" s="15"/>
      <c r="M144" s="15">
        <f t="shared" si="15"/>
        <v>-7.800000000000001</v>
      </c>
      <c r="N144" s="64">
        <f t="shared" si="16"/>
        <v>20.40816326530612</v>
      </c>
    </row>
    <row r="145" spans="1:14" ht="63" hidden="1">
      <c r="A145" s="115"/>
      <c r="B145" s="116"/>
      <c r="C145" s="16" t="s">
        <v>27</v>
      </c>
      <c r="D145" s="18" t="s">
        <v>28</v>
      </c>
      <c r="E145" s="11">
        <v>9.8</v>
      </c>
      <c r="F145" s="11"/>
      <c r="G145" s="11"/>
      <c r="H145" s="11">
        <v>20.3</v>
      </c>
      <c r="I145" s="15">
        <f t="shared" si="12"/>
        <v>20.3</v>
      </c>
      <c r="J145" s="15"/>
      <c r="K145" s="15"/>
      <c r="M145" s="15">
        <f t="shared" si="15"/>
        <v>10.5</v>
      </c>
      <c r="N145" s="64">
        <f t="shared" si="16"/>
        <v>207.1428571428571</v>
      </c>
    </row>
    <row r="146" spans="1:14" ht="63" hidden="1">
      <c r="A146" s="115"/>
      <c r="B146" s="116"/>
      <c r="C146" s="16" t="s">
        <v>29</v>
      </c>
      <c r="D146" s="18" t="s">
        <v>30</v>
      </c>
      <c r="E146" s="11">
        <v>1470.1</v>
      </c>
      <c r="F146" s="11">
        <v>734.1</v>
      </c>
      <c r="G146" s="11">
        <f>719.1-280</f>
        <v>439.1</v>
      </c>
      <c r="H146" s="11">
        <v>533.3</v>
      </c>
      <c r="I146" s="15">
        <f t="shared" si="12"/>
        <v>94.19999999999993</v>
      </c>
      <c r="J146" s="15">
        <f t="shared" si="13"/>
        <v>121.45297198815759</v>
      </c>
      <c r="K146" s="15">
        <f t="shared" si="14"/>
        <v>72.64677836806975</v>
      </c>
      <c r="M146" s="15">
        <f t="shared" si="15"/>
        <v>-936.8</v>
      </c>
      <c r="N146" s="64">
        <f t="shared" si="16"/>
        <v>36.27644377933474</v>
      </c>
    </row>
    <row r="147" spans="1:14" ht="63" hidden="1">
      <c r="A147" s="115"/>
      <c r="B147" s="116"/>
      <c r="C147" s="16" t="s">
        <v>217</v>
      </c>
      <c r="D147" s="18" t="s">
        <v>46</v>
      </c>
      <c r="E147" s="11"/>
      <c r="F147" s="11"/>
      <c r="G147" s="11"/>
      <c r="H147" s="11">
        <v>-679.5</v>
      </c>
      <c r="I147" s="15">
        <f t="shared" si="12"/>
        <v>-679.5</v>
      </c>
      <c r="J147" s="15"/>
      <c r="K147" s="15"/>
      <c r="M147" s="15">
        <f t="shared" si="15"/>
        <v>-679.5</v>
      </c>
      <c r="N147" s="64"/>
    </row>
    <row r="148" spans="1:14" ht="63" hidden="1">
      <c r="A148" s="115"/>
      <c r="B148" s="116"/>
      <c r="C148" s="16" t="s">
        <v>49</v>
      </c>
      <c r="D148" s="18" t="s">
        <v>86</v>
      </c>
      <c r="E148" s="11"/>
      <c r="F148" s="11"/>
      <c r="G148" s="11"/>
      <c r="H148" s="11"/>
      <c r="I148" s="15">
        <f t="shared" si="12"/>
        <v>0</v>
      </c>
      <c r="J148" s="15" t="e">
        <f t="shared" si="13"/>
        <v>#DIV/0!</v>
      </c>
      <c r="K148" s="15" t="e">
        <f t="shared" si="14"/>
        <v>#DIV/0!</v>
      </c>
      <c r="M148" s="15">
        <f t="shared" si="15"/>
        <v>0</v>
      </c>
      <c r="N148" s="64" t="e">
        <f t="shared" si="16"/>
        <v>#DIV/0!</v>
      </c>
    </row>
    <row r="149" spans="1:14" ht="63" hidden="1">
      <c r="A149" s="115"/>
      <c r="B149" s="116"/>
      <c r="C149" s="16" t="s">
        <v>50</v>
      </c>
      <c r="D149" s="18" t="s">
        <v>87</v>
      </c>
      <c r="E149" s="11">
        <v>15309.9</v>
      </c>
      <c r="F149" s="11">
        <v>5306</v>
      </c>
      <c r="G149" s="11">
        <v>2428.3</v>
      </c>
      <c r="H149" s="11">
        <v>2428.3</v>
      </c>
      <c r="I149" s="15">
        <f t="shared" si="12"/>
        <v>0</v>
      </c>
      <c r="J149" s="15">
        <f t="shared" si="13"/>
        <v>100</v>
      </c>
      <c r="K149" s="15">
        <f t="shared" si="14"/>
        <v>45.76517150395779</v>
      </c>
      <c r="M149" s="15">
        <f t="shared" si="15"/>
        <v>-12881.599999999999</v>
      </c>
      <c r="N149" s="64">
        <f t="shared" si="16"/>
        <v>15.860978843754697</v>
      </c>
    </row>
    <row r="150" spans="1:14" ht="63" hidden="1">
      <c r="A150" s="115"/>
      <c r="B150" s="116"/>
      <c r="C150" s="16" t="s">
        <v>52</v>
      </c>
      <c r="D150" s="20" t="s">
        <v>53</v>
      </c>
      <c r="E150" s="11"/>
      <c r="F150" s="11">
        <v>27776.4</v>
      </c>
      <c r="G150" s="11">
        <v>13821</v>
      </c>
      <c r="H150" s="11">
        <v>12936.2</v>
      </c>
      <c r="I150" s="15">
        <f t="shared" si="12"/>
        <v>-884.7999999999993</v>
      </c>
      <c r="J150" s="15">
        <f t="shared" si="13"/>
        <v>93.59814774618334</v>
      </c>
      <c r="K150" s="15">
        <f t="shared" si="14"/>
        <v>46.57263000244812</v>
      </c>
      <c r="M150" s="15">
        <f t="shared" si="15"/>
        <v>12936.2</v>
      </c>
      <c r="N150" s="64"/>
    </row>
    <row r="151" spans="1:14" ht="31.5" hidden="1">
      <c r="A151" s="115"/>
      <c r="B151" s="116"/>
      <c r="C151" s="16"/>
      <c r="D151" s="24" t="s">
        <v>211</v>
      </c>
      <c r="E151" s="25">
        <f>E152-E147</f>
        <v>16799.6</v>
      </c>
      <c r="F151" s="25">
        <f>F152-F147</f>
        <v>33816.5</v>
      </c>
      <c r="G151" s="25">
        <f>G152-G147</f>
        <v>16688.4</v>
      </c>
      <c r="H151" s="25">
        <f>H152-H147</f>
        <v>15922.1</v>
      </c>
      <c r="I151" s="59">
        <f t="shared" si="12"/>
        <v>-766.3000000000011</v>
      </c>
      <c r="J151" s="59">
        <f t="shared" si="13"/>
        <v>95.40818772320893</v>
      </c>
      <c r="K151" s="59">
        <f t="shared" si="14"/>
        <v>47.08382002868422</v>
      </c>
      <c r="L151" s="26"/>
      <c r="M151" s="59">
        <f t="shared" si="15"/>
        <v>-877.4999999999982</v>
      </c>
      <c r="N151" s="66">
        <f t="shared" si="16"/>
        <v>94.77666134907975</v>
      </c>
    </row>
    <row r="152" spans="1:14" s="26" customFormat="1" ht="31.5" hidden="1">
      <c r="A152" s="115"/>
      <c r="B152" s="116"/>
      <c r="C152" s="36"/>
      <c r="D152" s="24" t="s">
        <v>212</v>
      </c>
      <c r="E152" s="37">
        <f>SUM(E140:E143,E145:E150)</f>
        <v>16799.6</v>
      </c>
      <c r="F152" s="37">
        <f>SUM(F140:F143,F145:F150)</f>
        <v>33816.5</v>
      </c>
      <c r="G152" s="37">
        <f>SUM(G140:G143,G145:G150)</f>
        <v>16688.4</v>
      </c>
      <c r="H152" s="37">
        <f>SUM(H140:H143,H145:H150)</f>
        <v>15242.6</v>
      </c>
      <c r="I152" s="59">
        <f t="shared" si="12"/>
        <v>-1445.800000000001</v>
      </c>
      <c r="J152" s="59">
        <f t="shared" si="13"/>
        <v>91.33649720764123</v>
      </c>
      <c r="K152" s="59">
        <f t="shared" si="14"/>
        <v>45.07444590658407</v>
      </c>
      <c r="M152" s="59">
        <f t="shared" si="15"/>
        <v>-1556.9999999999982</v>
      </c>
      <c r="N152" s="66">
        <f t="shared" si="16"/>
        <v>90.73192218862354</v>
      </c>
    </row>
    <row r="153" spans="1:14" ht="31.5" customHeight="1" hidden="1">
      <c r="A153" s="113" t="s">
        <v>103</v>
      </c>
      <c r="B153" s="114" t="s">
        <v>104</v>
      </c>
      <c r="C153" s="16" t="s">
        <v>16</v>
      </c>
      <c r="D153" s="21" t="s">
        <v>17</v>
      </c>
      <c r="E153" s="11"/>
      <c r="F153" s="11"/>
      <c r="G153" s="11"/>
      <c r="H153" s="11">
        <v>457.9</v>
      </c>
      <c r="I153" s="15">
        <f t="shared" si="12"/>
        <v>457.9</v>
      </c>
      <c r="J153" s="15"/>
      <c r="K153" s="15"/>
      <c r="M153" s="15">
        <f t="shared" si="15"/>
        <v>457.9</v>
      </c>
      <c r="N153" s="64"/>
    </row>
    <row r="154" spans="1:14" ht="63" hidden="1">
      <c r="A154" s="113"/>
      <c r="B154" s="114"/>
      <c r="C154" s="16" t="s">
        <v>101</v>
      </c>
      <c r="D154" s="18" t="s">
        <v>102</v>
      </c>
      <c r="E154" s="11"/>
      <c r="F154" s="11"/>
      <c r="G154" s="11"/>
      <c r="H154" s="11"/>
      <c r="I154" s="15">
        <f t="shared" si="12"/>
        <v>0</v>
      </c>
      <c r="J154" s="15"/>
      <c r="K154" s="15"/>
      <c r="M154" s="15">
        <f t="shared" si="15"/>
        <v>0</v>
      </c>
      <c r="N154" s="64" t="e">
        <f t="shared" si="16"/>
        <v>#DIV/0!</v>
      </c>
    </row>
    <row r="155" spans="1:14" ht="63" hidden="1">
      <c r="A155" s="115"/>
      <c r="B155" s="116"/>
      <c r="C155" s="16" t="s">
        <v>97</v>
      </c>
      <c r="D155" s="18" t="s">
        <v>98</v>
      </c>
      <c r="E155" s="11"/>
      <c r="F155" s="11"/>
      <c r="G155" s="11"/>
      <c r="H155" s="11"/>
      <c r="I155" s="15">
        <f t="shared" si="12"/>
        <v>0</v>
      </c>
      <c r="J155" s="15"/>
      <c r="K155" s="15"/>
      <c r="M155" s="15">
        <f t="shared" si="15"/>
        <v>0</v>
      </c>
      <c r="N155" s="64" t="e">
        <f t="shared" si="16"/>
        <v>#DIV/0!</v>
      </c>
    </row>
    <row r="156" spans="1:14" ht="63" hidden="1">
      <c r="A156" s="115"/>
      <c r="B156" s="116"/>
      <c r="C156" s="16" t="s">
        <v>22</v>
      </c>
      <c r="D156" s="18" t="s">
        <v>23</v>
      </c>
      <c r="E156" s="11">
        <f>E157</f>
        <v>2.4</v>
      </c>
      <c r="F156" s="11">
        <f>F157</f>
        <v>0</v>
      </c>
      <c r="G156" s="11">
        <f>G157</f>
        <v>0</v>
      </c>
      <c r="H156" s="11">
        <f>H157</f>
        <v>270</v>
      </c>
      <c r="I156" s="15">
        <f t="shared" si="12"/>
        <v>270</v>
      </c>
      <c r="J156" s="15"/>
      <c r="K156" s="15"/>
      <c r="M156" s="15">
        <f t="shared" si="15"/>
        <v>267.6</v>
      </c>
      <c r="N156" s="64">
        <f t="shared" si="16"/>
        <v>11250</v>
      </c>
    </row>
    <row r="157" spans="1:14" ht="47.25" hidden="1">
      <c r="A157" s="115"/>
      <c r="B157" s="116"/>
      <c r="C157" s="19" t="s">
        <v>25</v>
      </c>
      <c r="D157" s="20" t="s">
        <v>26</v>
      </c>
      <c r="E157" s="11">
        <v>2.4</v>
      </c>
      <c r="F157" s="11"/>
      <c r="G157" s="11"/>
      <c r="H157" s="11">
        <v>270</v>
      </c>
      <c r="I157" s="15">
        <f t="shared" si="12"/>
        <v>270</v>
      </c>
      <c r="J157" s="15"/>
      <c r="K157" s="15"/>
      <c r="M157" s="15">
        <f t="shared" si="15"/>
        <v>267.6</v>
      </c>
      <c r="N157" s="64">
        <f t="shared" si="16"/>
        <v>11250</v>
      </c>
    </row>
    <row r="158" spans="1:14" ht="63" hidden="1">
      <c r="A158" s="115"/>
      <c r="B158" s="116"/>
      <c r="C158" s="16" t="s">
        <v>27</v>
      </c>
      <c r="D158" s="18" t="s">
        <v>28</v>
      </c>
      <c r="E158" s="11">
        <v>5.7</v>
      </c>
      <c r="F158" s="11"/>
      <c r="G158" s="11"/>
      <c r="H158" s="11">
        <v>65.8</v>
      </c>
      <c r="I158" s="15">
        <f t="shared" si="12"/>
        <v>65.8</v>
      </c>
      <c r="J158" s="15"/>
      <c r="K158" s="15"/>
      <c r="M158" s="15">
        <f t="shared" si="15"/>
        <v>60.099999999999994</v>
      </c>
      <c r="N158" s="64">
        <f t="shared" si="16"/>
        <v>1154.3859649122805</v>
      </c>
    </row>
    <row r="159" spans="1:14" ht="63" hidden="1">
      <c r="A159" s="115"/>
      <c r="B159" s="116"/>
      <c r="C159" s="16" t="s">
        <v>29</v>
      </c>
      <c r="D159" s="18" t="s">
        <v>30</v>
      </c>
      <c r="E159" s="11">
        <v>781.6</v>
      </c>
      <c r="F159" s="11">
        <v>237.9</v>
      </c>
      <c r="G159" s="11">
        <v>237.9</v>
      </c>
      <c r="H159" s="11">
        <v>276</v>
      </c>
      <c r="I159" s="15">
        <f t="shared" si="12"/>
        <v>38.099999999999994</v>
      </c>
      <c r="J159" s="15">
        <f t="shared" si="13"/>
        <v>116.01513240857504</v>
      </c>
      <c r="K159" s="15">
        <f t="shared" si="14"/>
        <v>116.01513240857504</v>
      </c>
      <c r="M159" s="15">
        <f t="shared" si="15"/>
        <v>-505.6</v>
      </c>
      <c r="N159" s="64">
        <f t="shared" si="16"/>
        <v>35.312180143295805</v>
      </c>
    </row>
    <row r="160" spans="1:14" ht="63" hidden="1">
      <c r="A160" s="115"/>
      <c r="B160" s="116"/>
      <c r="C160" s="16" t="s">
        <v>217</v>
      </c>
      <c r="D160" s="18" t="s">
        <v>46</v>
      </c>
      <c r="E160" s="11"/>
      <c r="F160" s="11"/>
      <c r="G160" s="11"/>
      <c r="H160" s="11">
        <v>-1007.6</v>
      </c>
      <c r="I160" s="15">
        <f t="shared" si="12"/>
        <v>-1007.6</v>
      </c>
      <c r="J160" s="15"/>
      <c r="K160" s="15"/>
      <c r="M160" s="15">
        <f t="shared" si="15"/>
        <v>-1007.6</v>
      </c>
      <c r="N160" s="64"/>
    </row>
    <row r="161" spans="1:14" ht="63" hidden="1">
      <c r="A161" s="115"/>
      <c r="B161" s="116"/>
      <c r="C161" s="16" t="s">
        <v>49</v>
      </c>
      <c r="D161" s="18" t="s">
        <v>86</v>
      </c>
      <c r="E161" s="11"/>
      <c r="F161" s="11"/>
      <c r="G161" s="11"/>
      <c r="H161" s="11"/>
      <c r="I161" s="15">
        <f t="shared" si="12"/>
        <v>0</v>
      </c>
      <c r="J161" s="15" t="e">
        <f t="shared" si="13"/>
        <v>#DIV/0!</v>
      </c>
      <c r="K161" s="15" t="e">
        <f t="shared" si="14"/>
        <v>#DIV/0!</v>
      </c>
      <c r="M161" s="15">
        <f t="shared" si="15"/>
        <v>0</v>
      </c>
      <c r="N161" s="64" t="e">
        <f t="shared" si="16"/>
        <v>#DIV/0!</v>
      </c>
    </row>
    <row r="162" spans="1:14" ht="63" hidden="1">
      <c r="A162" s="115"/>
      <c r="B162" s="116"/>
      <c r="C162" s="16" t="s">
        <v>50</v>
      </c>
      <c r="D162" s="18" t="s">
        <v>87</v>
      </c>
      <c r="E162" s="11">
        <v>15440.9</v>
      </c>
      <c r="F162" s="11">
        <v>5207</v>
      </c>
      <c r="G162" s="11">
        <v>2799.2</v>
      </c>
      <c r="H162" s="11">
        <v>2799.2</v>
      </c>
      <c r="I162" s="15">
        <f t="shared" si="12"/>
        <v>0</v>
      </c>
      <c r="J162" s="15">
        <f t="shared" si="13"/>
        <v>100</v>
      </c>
      <c r="K162" s="15">
        <f t="shared" si="14"/>
        <v>53.75840215095064</v>
      </c>
      <c r="M162" s="15">
        <f t="shared" si="15"/>
        <v>-12641.7</v>
      </c>
      <c r="N162" s="64">
        <f t="shared" si="16"/>
        <v>18.128476967016173</v>
      </c>
    </row>
    <row r="163" spans="1:14" ht="63" hidden="1">
      <c r="A163" s="115"/>
      <c r="B163" s="116"/>
      <c r="C163" s="16" t="s">
        <v>52</v>
      </c>
      <c r="D163" s="20" t="s">
        <v>53</v>
      </c>
      <c r="E163" s="11"/>
      <c r="F163" s="11">
        <v>24756.6</v>
      </c>
      <c r="G163" s="11">
        <v>12318.4</v>
      </c>
      <c r="H163" s="11">
        <v>11513.1</v>
      </c>
      <c r="I163" s="15">
        <f t="shared" si="12"/>
        <v>-805.2999999999993</v>
      </c>
      <c r="J163" s="15">
        <f t="shared" si="13"/>
        <v>93.46262501623588</v>
      </c>
      <c r="K163" s="15">
        <f t="shared" si="14"/>
        <v>46.505174377741696</v>
      </c>
      <c r="M163" s="15">
        <f t="shared" si="15"/>
        <v>11513.1</v>
      </c>
      <c r="N163" s="64"/>
    </row>
    <row r="164" spans="1:14" ht="31.5" hidden="1">
      <c r="A164" s="115"/>
      <c r="B164" s="116"/>
      <c r="C164" s="16"/>
      <c r="D164" s="24" t="s">
        <v>211</v>
      </c>
      <c r="E164" s="25">
        <f>E165-E160</f>
        <v>16230.6</v>
      </c>
      <c r="F164" s="25">
        <f>F165-F160</f>
        <v>30201.5</v>
      </c>
      <c r="G164" s="25">
        <f>G165-G160</f>
        <v>15355.5</v>
      </c>
      <c r="H164" s="25">
        <f>H165-H160</f>
        <v>15382</v>
      </c>
      <c r="I164" s="59">
        <f t="shared" si="12"/>
        <v>26.5</v>
      </c>
      <c r="J164" s="59">
        <f t="shared" si="13"/>
        <v>100.17257660121781</v>
      </c>
      <c r="K164" s="59">
        <f t="shared" si="14"/>
        <v>50.93124513683095</v>
      </c>
      <c r="L164" s="26"/>
      <c r="M164" s="59">
        <f t="shared" si="15"/>
        <v>-848.6000000000004</v>
      </c>
      <c r="N164" s="66">
        <f t="shared" si="16"/>
        <v>94.77160425369364</v>
      </c>
    </row>
    <row r="165" spans="1:14" s="26" customFormat="1" ht="31.5" hidden="1">
      <c r="A165" s="115"/>
      <c r="B165" s="116"/>
      <c r="C165" s="36"/>
      <c r="D165" s="24" t="s">
        <v>212</v>
      </c>
      <c r="E165" s="37">
        <f>SUM(E153:E156,E158:E163)</f>
        <v>16230.6</v>
      </c>
      <c r="F165" s="37">
        <f>SUM(F153:F156,F158:F163)</f>
        <v>30201.5</v>
      </c>
      <c r="G165" s="37">
        <f>SUM(G153:G156,G158:G163)</f>
        <v>15355.5</v>
      </c>
      <c r="H165" s="37">
        <f>SUM(H153:H156,H158:H163)</f>
        <v>14374.4</v>
      </c>
      <c r="I165" s="59">
        <f t="shared" si="12"/>
        <v>-981.1000000000004</v>
      </c>
      <c r="J165" s="59">
        <f t="shared" si="13"/>
        <v>93.61075836019667</v>
      </c>
      <c r="K165" s="59">
        <f t="shared" si="14"/>
        <v>47.59498700395676</v>
      </c>
      <c r="M165" s="59">
        <f t="shared" si="15"/>
        <v>-1856.2000000000007</v>
      </c>
      <c r="N165" s="66">
        <f t="shared" si="16"/>
        <v>88.56357744014393</v>
      </c>
    </row>
    <row r="166" spans="1:14" ht="31.5" customHeight="1" hidden="1">
      <c r="A166" s="113" t="s">
        <v>105</v>
      </c>
      <c r="B166" s="114" t="s">
        <v>106</v>
      </c>
      <c r="C166" s="16" t="s">
        <v>16</v>
      </c>
      <c r="D166" s="21" t="s">
        <v>17</v>
      </c>
      <c r="E166" s="11">
        <v>23.3</v>
      </c>
      <c r="F166" s="11"/>
      <c r="G166" s="11"/>
      <c r="H166" s="11">
        <v>39.9</v>
      </c>
      <c r="I166" s="15">
        <f t="shared" si="12"/>
        <v>39.9</v>
      </c>
      <c r="J166" s="15"/>
      <c r="K166" s="15"/>
      <c r="M166" s="15">
        <f t="shared" si="15"/>
        <v>16.599999999999998</v>
      </c>
      <c r="N166" s="64">
        <f t="shared" si="16"/>
        <v>171.24463519313304</v>
      </c>
    </row>
    <row r="167" spans="1:14" ht="63" hidden="1">
      <c r="A167" s="113"/>
      <c r="B167" s="114"/>
      <c r="C167" s="16" t="s">
        <v>101</v>
      </c>
      <c r="D167" s="18" t="s">
        <v>102</v>
      </c>
      <c r="E167" s="11"/>
      <c r="F167" s="11"/>
      <c r="G167" s="11"/>
      <c r="H167" s="11"/>
      <c r="I167" s="15">
        <f t="shared" si="12"/>
        <v>0</v>
      </c>
      <c r="J167" s="15"/>
      <c r="K167" s="15"/>
      <c r="M167" s="15">
        <f t="shared" si="15"/>
        <v>0</v>
      </c>
      <c r="N167" s="64" t="e">
        <f t="shared" si="16"/>
        <v>#DIV/0!</v>
      </c>
    </row>
    <row r="168" spans="1:14" ht="63" hidden="1">
      <c r="A168" s="115"/>
      <c r="B168" s="116"/>
      <c r="C168" s="16" t="s">
        <v>97</v>
      </c>
      <c r="D168" s="18" t="s">
        <v>98</v>
      </c>
      <c r="E168" s="11"/>
      <c r="F168" s="11"/>
      <c r="G168" s="11"/>
      <c r="H168" s="11"/>
      <c r="I168" s="15">
        <f t="shared" si="12"/>
        <v>0</v>
      </c>
      <c r="J168" s="15"/>
      <c r="K168" s="15"/>
      <c r="M168" s="15">
        <f t="shared" si="15"/>
        <v>0</v>
      </c>
      <c r="N168" s="64" t="e">
        <f t="shared" si="16"/>
        <v>#DIV/0!</v>
      </c>
    </row>
    <row r="169" spans="1:14" ht="63" hidden="1">
      <c r="A169" s="115"/>
      <c r="B169" s="116"/>
      <c r="C169" s="16" t="s">
        <v>22</v>
      </c>
      <c r="D169" s="18" t="s">
        <v>23</v>
      </c>
      <c r="E169" s="11">
        <f>SUM(E170:E171)</f>
        <v>0</v>
      </c>
      <c r="F169" s="11">
        <f>SUM(F170:F171)</f>
        <v>0</v>
      </c>
      <c r="G169" s="11">
        <f>SUM(G170:G171)</f>
        <v>0</v>
      </c>
      <c r="H169" s="11">
        <f>SUM(H170:H171)</f>
        <v>32.6</v>
      </c>
      <c r="I169" s="15">
        <f t="shared" si="12"/>
        <v>32.6</v>
      </c>
      <c r="J169" s="15"/>
      <c r="K169" s="15"/>
      <c r="M169" s="15">
        <f t="shared" si="15"/>
        <v>32.6</v>
      </c>
      <c r="N169" s="64"/>
    </row>
    <row r="170" spans="1:14" ht="63" hidden="1">
      <c r="A170" s="115"/>
      <c r="B170" s="116"/>
      <c r="C170" s="19" t="s">
        <v>197</v>
      </c>
      <c r="D170" s="68" t="s">
        <v>24</v>
      </c>
      <c r="E170" s="11"/>
      <c r="F170" s="11"/>
      <c r="G170" s="11"/>
      <c r="H170" s="11"/>
      <c r="I170" s="15">
        <f t="shared" si="12"/>
        <v>0</v>
      </c>
      <c r="J170" s="15"/>
      <c r="K170" s="15"/>
      <c r="M170" s="15">
        <f t="shared" si="15"/>
        <v>0</v>
      </c>
      <c r="N170" s="64" t="e">
        <f t="shared" si="16"/>
        <v>#DIV/0!</v>
      </c>
    </row>
    <row r="171" spans="1:14" ht="47.25" hidden="1">
      <c r="A171" s="115"/>
      <c r="B171" s="116"/>
      <c r="C171" s="19" t="s">
        <v>25</v>
      </c>
      <c r="D171" s="20" t="s">
        <v>26</v>
      </c>
      <c r="E171" s="11"/>
      <c r="F171" s="11"/>
      <c r="G171" s="11"/>
      <c r="H171" s="11">
        <v>32.6</v>
      </c>
      <c r="I171" s="15">
        <f t="shared" si="12"/>
        <v>32.6</v>
      </c>
      <c r="J171" s="15"/>
      <c r="K171" s="15"/>
      <c r="M171" s="15">
        <f t="shared" si="15"/>
        <v>32.6</v>
      </c>
      <c r="N171" s="64" t="e">
        <f t="shared" si="16"/>
        <v>#DIV/0!</v>
      </c>
    </row>
    <row r="172" spans="1:14" ht="63" hidden="1">
      <c r="A172" s="115"/>
      <c r="B172" s="116"/>
      <c r="C172" s="16" t="s">
        <v>27</v>
      </c>
      <c r="D172" s="18" t="s">
        <v>28</v>
      </c>
      <c r="E172" s="11">
        <v>0.5</v>
      </c>
      <c r="F172" s="11"/>
      <c r="G172" s="11"/>
      <c r="H172" s="11">
        <v>49.5</v>
      </c>
      <c r="I172" s="15">
        <f t="shared" si="12"/>
        <v>49.5</v>
      </c>
      <c r="J172" s="15"/>
      <c r="K172" s="15"/>
      <c r="M172" s="15">
        <f t="shared" si="15"/>
        <v>49</v>
      </c>
      <c r="N172" s="64">
        <f t="shared" si="16"/>
        <v>9900</v>
      </c>
    </row>
    <row r="173" spans="1:14" ht="63" hidden="1">
      <c r="A173" s="115"/>
      <c r="B173" s="116"/>
      <c r="C173" s="16" t="s">
        <v>29</v>
      </c>
      <c r="D173" s="18" t="s">
        <v>30</v>
      </c>
      <c r="E173" s="11">
        <v>839.3</v>
      </c>
      <c r="F173" s="11">
        <v>114.1</v>
      </c>
      <c r="G173" s="11">
        <v>114.1</v>
      </c>
      <c r="H173" s="11">
        <v>1128.2</v>
      </c>
      <c r="I173" s="15">
        <f t="shared" si="12"/>
        <v>1014.1</v>
      </c>
      <c r="J173" s="15">
        <f t="shared" si="13"/>
        <v>988.7817703768626</v>
      </c>
      <c r="K173" s="15">
        <f t="shared" si="14"/>
        <v>988.7817703768626</v>
      </c>
      <c r="M173" s="15">
        <f t="shared" si="15"/>
        <v>288.9000000000001</v>
      </c>
      <c r="N173" s="64">
        <f t="shared" si="16"/>
        <v>134.42154176099132</v>
      </c>
    </row>
    <row r="174" spans="1:14" ht="63" hidden="1">
      <c r="A174" s="115"/>
      <c r="B174" s="116"/>
      <c r="C174" s="16" t="s">
        <v>217</v>
      </c>
      <c r="D174" s="18" t="s">
        <v>46</v>
      </c>
      <c r="E174" s="11"/>
      <c r="G174" s="11"/>
      <c r="H174" s="11">
        <v>-454.8</v>
      </c>
      <c r="I174" s="15">
        <f t="shared" si="12"/>
        <v>-454.8</v>
      </c>
      <c r="J174" s="15"/>
      <c r="K174" s="15"/>
      <c r="M174" s="15">
        <f t="shared" si="15"/>
        <v>-454.8</v>
      </c>
      <c r="N174" s="64"/>
    </row>
    <row r="175" spans="1:14" ht="63" hidden="1">
      <c r="A175" s="115"/>
      <c r="B175" s="116"/>
      <c r="C175" s="16" t="s">
        <v>49</v>
      </c>
      <c r="D175" s="18" t="s">
        <v>86</v>
      </c>
      <c r="E175" s="11"/>
      <c r="F175" s="11"/>
      <c r="G175" s="11"/>
      <c r="H175" s="11"/>
      <c r="I175" s="15">
        <f t="shared" si="12"/>
        <v>0</v>
      </c>
      <c r="J175" s="15" t="e">
        <f t="shared" si="13"/>
        <v>#DIV/0!</v>
      </c>
      <c r="K175" s="15" t="e">
        <f t="shared" si="14"/>
        <v>#DIV/0!</v>
      </c>
      <c r="M175" s="15">
        <f t="shared" si="15"/>
        <v>0</v>
      </c>
      <c r="N175" s="64" t="e">
        <f t="shared" si="16"/>
        <v>#DIV/0!</v>
      </c>
    </row>
    <row r="176" spans="1:14" ht="63" hidden="1">
      <c r="A176" s="115"/>
      <c r="B176" s="116"/>
      <c r="C176" s="16" t="s">
        <v>50</v>
      </c>
      <c r="D176" s="18" t="s">
        <v>87</v>
      </c>
      <c r="E176" s="11">
        <v>12586.3</v>
      </c>
      <c r="F176" s="11">
        <v>4276.6</v>
      </c>
      <c r="G176" s="11">
        <v>2124.7</v>
      </c>
      <c r="H176" s="11">
        <v>2124.7</v>
      </c>
      <c r="I176" s="15">
        <f t="shared" si="12"/>
        <v>0</v>
      </c>
      <c r="J176" s="15">
        <f t="shared" si="13"/>
        <v>100</v>
      </c>
      <c r="K176" s="15">
        <f t="shared" si="14"/>
        <v>49.68199036617873</v>
      </c>
      <c r="M176" s="15">
        <f t="shared" si="15"/>
        <v>-10461.599999999999</v>
      </c>
      <c r="N176" s="64">
        <f t="shared" si="16"/>
        <v>16.881053208647497</v>
      </c>
    </row>
    <row r="177" spans="1:14" ht="63" hidden="1">
      <c r="A177" s="115"/>
      <c r="B177" s="116"/>
      <c r="C177" s="16" t="s">
        <v>52</v>
      </c>
      <c r="D177" s="20" t="s">
        <v>53</v>
      </c>
      <c r="E177" s="11"/>
      <c r="F177" s="11">
        <v>20671.2</v>
      </c>
      <c r="G177" s="11">
        <v>10285.6</v>
      </c>
      <c r="H177" s="11">
        <v>9613.2</v>
      </c>
      <c r="I177" s="15">
        <f t="shared" si="12"/>
        <v>-672.3999999999996</v>
      </c>
      <c r="J177" s="15">
        <f t="shared" si="13"/>
        <v>93.46270514116823</v>
      </c>
      <c r="K177" s="15">
        <f t="shared" si="14"/>
        <v>46.505282712179266</v>
      </c>
      <c r="M177" s="15">
        <f t="shared" si="15"/>
        <v>9613.2</v>
      </c>
      <c r="N177" s="64"/>
    </row>
    <row r="178" spans="1:14" ht="31.5" hidden="1">
      <c r="A178" s="115"/>
      <c r="B178" s="116"/>
      <c r="C178" s="16"/>
      <c r="D178" s="24" t="s">
        <v>211</v>
      </c>
      <c r="E178" s="25">
        <f>E179-E174</f>
        <v>13449.4</v>
      </c>
      <c r="F178" s="25">
        <f>F179-F174</f>
        <v>25061.9</v>
      </c>
      <c r="G178" s="25">
        <f>G179-G174</f>
        <v>12524.4</v>
      </c>
      <c r="H178" s="25">
        <f>H179-H174</f>
        <v>12988.1</v>
      </c>
      <c r="I178" s="59">
        <f t="shared" si="12"/>
        <v>463.7000000000007</v>
      </c>
      <c r="J178" s="59">
        <f t="shared" si="13"/>
        <v>103.70237296796654</v>
      </c>
      <c r="K178" s="59">
        <f t="shared" si="14"/>
        <v>51.824083569082944</v>
      </c>
      <c r="L178" s="26"/>
      <c r="M178" s="59">
        <f t="shared" si="15"/>
        <v>-461.2999999999993</v>
      </c>
      <c r="N178" s="66">
        <f t="shared" si="16"/>
        <v>96.5701072166788</v>
      </c>
    </row>
    <row r="179" spans="1:14" s="26" customFormat="1" ht="31.5" hidden="1">
      <c r="A179" s="115"/>
      <c r="B179" s="116"/>
      <c r="C179" s="36"/>
      <c r="D179" s="24" t="s">
        <v>212</v>
      </c>
      <c r="E179" s="37">
        <f>SUM(E166:E169,E172:E177)</f>
        <v>13449.4</v>
      </c>
      <c r="F179" s="37">
        <f>SUM(F166:F169,F172:F177)</f>
        <v>25061.9</v>
      </c>
      <c r="G179" s="37">
        <f>SUM(G166:G169,G172:G177)</f>
        <v>12524.4</v>
      </c>
      <c r="H179" s="37">
        <f>SUM(H166:H169,H172:H177)</f>
        <v>12533.300000000001</v>
      </c>
      <c r="I179" s="59">
        <f t="shared" si="12"/>
        <v>8.900000000001455</v>
      </c>
      <c r="J179" s="59">
        <f t="shared" si="13"/>
        <v>100.07106128836512</v>
      </c>
      <c r="K179" s="59">
        <f t="shared" si="14"/>
        <v>50.00937678308508</v>
      </c>
      <c r="M179" s="59">
        <f t="shared" si="15"/>
        <v>-916.0999999999985</v>
      </c>
      <c r="N179" s="66">
        <f t="shared" si="16"/>
        <v>93.1885437268577</v>
      </c>
    </row>
    <row r="180" spans="1:14" ht="31.5" customHeight="1" hidden="1">
      <c r="A180" s="113" t="s">
        <v>107</v>
      </c>
      <c r="B180" s="114" t="s">
        <v>108</v>
      </c>
      <c r="C180" s="16" t="s">
        <v>16</v>
      </c>
      <c r="D180" s="21" t="s">
        <v>17</v>
      </c>
      <c r="E180" s="11"/>
      <c r="F180" s="11"/>
      <c r="G180" s="11"/>
      <c r="H180" s="11"/>
      <c r="I180" s="15">
        <f t="shared" si="12"/>
        <v>0</v>
      </c>
      <c r="J180" s="15" t="e">
        <f t="shared" si="13"/>
        <v>#DIV/0!</v>
      </c>
      <c r="K180" s="15" t="e">
        <f t="shared" si="14"/>
        <v>#DIV/0!</v>
      </c>
      <c r="M180" s="15">
        <f t="shared" si="15"/>
        <v>0</v>
      </c>
      <c r="N180" s="64" t="e">
        <f t="shared" si="16"/>
        <v>#DIV/0!</v>
      </c>
    </row>
    <row r="181" spans="1:14" ht="63" hidden="1">
      <c r="A181" s="113"/>
      <c r="B181" s="114"/>
      <c r="C181" s="16" t="s">
        <v>101</v>
      </c>
      <c r="D181" s="18" t="s">
        <v>102</v>
      </c>
      <c r="E181" s="11"/>
      <c r="F181" s="11"/>
      <c r="G181" s="11"/>
      <c r="H181" s="11"/>
      <c r="I181" s="15">
        <f t="shared" si="12"/>
        <v>0</v>
      </c>
      <c r="J181" s="15" t="e">
        <f t="shared" si="13"/>
        <v>#DIV/0!</v>
      </c>
      <c r="K181" s="15" t="e">
        <f t="shared" si="14"/>
        <v>#DIV/0!</v>
      </c>
      <c r="M181" s="15">
        <f t="shared" si="15"/>
        <v>0</v>
      </c>
      <c r="N181" s="64" t="e">
        <f t="shared" si="16"/>
        <v>#DIV/0!</v>
      </c>
    </row>
    <row r="182" spans="1:14" ht="63" hidden="1">
      <c r="A182" s="115"/>
      <c r="B182" s="116"/>
      <c r="C182" s="16" t="s">
        <v>97</v>
      </c>
      <c r="D182" s="18" t="s">
        <v>98</v>
      </c>
      <c r="E182" s="11"/>
      <c r="F182" s="11"/>
      <c r="G182" s="11"/>
      <c r="H182" s="11"/>
      <c r="I182" s="15">
        <f t="shared" si="12"/>
        <v>0</v>
      </c>
      <c r="J182" s="15" t="e">
        <f t="shared" si="13"/>
        <v>#DIV/0!</v>
      </c>
      <c r="K182" s="15" t="e">
        <f t="shared" si="14"/>
        <v>#DIV/0!</v>
      </c>
      <c r="M182" s="15">
        <f t="shared" si="15"/>
        <v>0</v>
      </c>
      <c r="N182" s="64" t="e">
        <f t="shared" si="16"/>
        <v>#DIV/0!</v>
      </c>
    </row>
    <row r="183" spans="1:14" ht="63" hidden="1">
      <c r="A183" s="115"/>
      <c r="B183" s="116"/>
      <c r="C183" s="16" t="s">
        <v>22</v>
      </c>
      <c r="D183" s="18" t="s">
        <v>23</v>
      </c>
      <c r="E183" s="11">
        <f>E184</f>
        <v>0</v>
      </c>
      <c r="F183" s="11">
        <f>F184</f>
        <v>0</v>
      </c>
      <c r="G183" s="11">
        <f>G184</f>
        <v>0</v>
      </c>
      <c r="H183" s="11">
        <f>H184</f>
        <v>0</v>
      </c>
      <c r="I183" s="15">
        <f t="shared" si="12"/>
        <v>0</v>
      </c>
      <c r="J183" s="15" t="e">
        <f t="shared" si="13"/>
        <v>#DIV/0!</v>
      </c>
      <c r="K183" s="15" t="e">
        <f t="shared" si="14"/>
        <v>#DIV/0!</v>
      </c>
      <c r="M183" s="15">
        <f t="shared" si="15"/>
        <v>0</v>
      </c>
      <c r="N183" s="64" t="e">
        <f t="shared" si="16"/>
        <v>#DIV/0!</v>
      </c>
    </row>
    <row r="184" spans="1:14" ht="47.25" hidden="1">
      <c r="A184" s="115"/>
      <c r="B184" s="116"/>
      <c r="C184" s="19" t="s">
        <v>25</v>
      </c>
      <c r="D184" s="20" t="s">
        <v>26</v>
      </c>
      <c r="E184" s="11"/>
      <c r="F184" s="11"/>
      <c r="G184" s="11"/>
      <c r="H184" s="11"/>
      <c r="I184" s="15">
        <f t="shared" si="12"/>
        <v>0</v>
      </c>
      <c r="J184" s="15" t="e">
        <f t="shared" si="13"/>
        <v>#DIV/0!</v>
      </c>
      <c r="K184" s="15" t="e">
        <f t="shared" si="14"/>
        <v>#DIV/0!</v>
      </c>
      <c r="M184" s="15">
        <f t="shared" si="15"/>
        <v>0</v>
      </c>
      <c r="N184" s="64" t="e">
        <f t="shared" si="16"/>
        <v>#DIV/0!</v>
      </c>
    </row>
    <row r="185" spans="1:14" ht="63" hidden="1">
      <c r="A185" s="115"/>
      <c r="B185" s="116"/>
      <c r="C185" s="16" t="s">
        <v>27</v>
      </c>
      <c r="D185" s="18" t="s">
        <v>28</v>
      </c>
      <c r="E185" s="11"/>
      <c r="F185" s="11"/>
      <c r="G185" s="11"/>
      <c r="H185" s="11">
        <v>78.9</v>
      </c>
      <c r="I185" s="15">
        <f t="shared" si="12"/>
        <v>78.9</v>
      </c>
      <c r="J185" s="15"/>
      <c r="K185" s="15"/>
      <c r="M185" s="15">
        <f t="shared" si="15"/>
        <v>78.9</v>
      </c>
      <c r="N185" s="64"/>
    </row>
    <row r="186" spans="1:14" ht="63" hidden="1">
      <c r="A186" s="115"/>
      <c r="B186" s="116"/>
      <c r="C186" s="16" t="s">
        <v>29</v>
      </c>
      <c r="D186" s="18" t="s">
        <v>30</v>
      </c>
      <c r="E186" s="11">
        <v>470</v>
      </c>
      <c r="F186" s="11">
        <v>322.5</v>
      </c>
      <c r="G186" s="11">
        <v>322.5</v>
      </c>
      <c r="H186" s="11">
        <v>493.4</v>
      </c>
      <c r="I186" s="15">
        <f t="shared" si="12"/>
        <v>170.89999999999998</v>
      </c>
      <c r="J186" s="15">
        <f t="shared" si="13"/>
        <v>152.9922480620155</v>
      </c>
      <c r="K186" s="15">
        <f t="shared" si="14"/>
        <v>152.9922480620155</v>
      </c>
      <c r="M186" s="15">
        <f t="shared" si="15"/>
        <v>23.399999999999977</v>
      </c>
      <c r="N186" s="64">
        <f t="shared" si="16"/>
        <v>104.97872340425532</v>
      </c>
    </row>
    <row r="187" spans="1:14" ht="63" hidden="1">
      <c r="A187" s="115"/>
      <c r="B187" s="116"/>
      <c r="C187" s="16" t="s">
        <v>217</v>
      </c>
      <c r="D187" s="18" t="s">
        <v>46</v>
      </c>
      <c r="E187" s="11"/>
      <c r="F187" s="11"/>
      <c r="G187" s="11"/>
      <c r="H187" s="11">
        <v>-731.7</v>
      </c>
      <c r="I187" s="15">
        <f t="shared" si="12"/>
        <v>-731.7</v>
      </c>
      <c r="J187" s="15"/>
      <c r="K187" s="15"/>
      <c r="M187" s="15">
        <f t="shared" si="15"/>
        <v>-731.7</v>
      </c>
      <c r="N187" s="64"/>
    </row>
    <row r="188" spans="1:14" ht="63" hidden="1">
      <c r="A188" s="115"/>
      <c r="B188" s="116"/>
      <c r="C188" s="16" t="s">
        <v>49</v>
      </c>
      <c r="D188" s="18" t="s">
        <v>86</v>
      </c>
      <c r="E188" s="11"/>
      <c r="F188" s="11"/>
      <c r="G188" s="11"/>
      <c r="H188" s="11"/>
      <c r="I188" s="15">
        <f t="shared" si="12"/>
        <v>0</v>
      </c>
      <c r="J188" s="15" t="e">
        <f t="shared" si="13"/>
        <v>#DIV/0!</v>
      </c>
      <c r="K188" s="15" t="e">
        <f t="shared" si="14"/>
        <v>#DIV/0!</v>
      </c>
      <c r="M188" s="15">
        <f t="shared" si="15"/>
        <v>0</v>
      </c>
      <c r="N188" s="64" t="e">
        <f t="shared" si="16"/>
        <v>#DIV/0!</v>
      </c>
    </row>
    <row r="189" spans="1:14" ht="63" hidden="1">
      <c r="A189" s="115"/>
      <c r="B189" s="116"/>
      <c r="C189" s="16" t="s">
        <v>50</v>
      </c>
      <c r="D189" s="18" t="s">
        <v>87</v>
      </c>
      <c r="E189" s="11">
        <v>13044.9</v>
      </c>
      <c r="F189" s="11">
        <v>4313.9</v>
      </c>
      <c r="G189" s="11">
        <v>2284.2</v>
      </c>
      <c r="H189" s="11">
        <v>2284.2</v>
      </c>
      <c r="I189" s="15">
        <f t="shared" si="12"/>
        <v>0</v>
      </c>
      <c r="J189" s="15">
        <f t="shared" si="13"/>
        <v>100</v>
      </c>
      <c r="K189" s="15">
        <f t="shared" si="14"/>
        <v>52.94976703215188</v>
      </c>
      <c r="M189" s="15">
        <f t="shared" si="15"/>
        <v>-10760.7</v>
      </c>
      <c r="N189" s="64">
        <f t="shared" si="16"/>
        <v>17.51029137823977</v>
      </c>
    </row>
    <row r="190" spans="1:14" ht="63" hidden="1">
      <c r="A190" s="115"/>
      <c r="B190" s="116"/>
      <c r="C190" s="16" t="s">
        <v>52</v>
      </c>
      <c r="D190" s="20" t="s">
        <v>53</v>
      </c>
      <c r="E190" s="11"/>
      <c r="F190" s="11">
        <v>22170</v>
      </c>
      <c r="G190" s="11">
        <v>11031.3</v>
      </c>
      <c r="H190" s="11"/>
      <c r="I190" s="15">
        <f t="shared" si="12"/>
        <v>-11031.3</v>
      </c>
      <c r="J190" s="15">
        <f t="shared" si="13"/>
        <v>0</v>
      </c>
      <c r="K190" s="15">
        <f t="shared" si="14"/>
        <v>0</v>
      </c>
      <c r="M190" s="15">
        <f t="shared" si="15"/>
        <v>0</v>
      </c>
      <c r="N190" s="64"/>
    </row>
    <row r="191" spans="1:14" ht="31.5" hidden="1">
      <c r="A191" s="115"/>
      <c r="B191" s="116"/>
      <c r="C191" s="16"/>
      <c r="D191" s="24" t="s">
        <v>211</v>
      </c>
      <c r="E191" s="25">
        <f>E192-E187</f>
        <v>13514.9</v>
      </c>
      <c r="F191" s="25">
        <f>F192-F187</f>
        <v>26806.4</v>
      </c>
      <c r="G191" s="25">
        <f>G192-G187</f>
        <v>13638</v>
      </c>
      <c r="H191" s="25">
        <f>H192-H187</f>
        <v>2856.5</v>
      </c>
      <c r="I191" s="59">
        <f t="shared" si="12"/>
        <v>-10781.5</v>
      </c>
      <c r="J191" s="59">
        <f t="shared" si="13"/>
        <v>20.945153248276874</v>
      </c>
      <c r="K191" s="59">
        <f t="shared" si="14"/>
        <v>10.65603736421153</v>
      </c>
      <c r="L191" s="26"/>
      <c r="M191" s="59">
        <f t="shared" si="15"/>
        <v>-10658.4</v>
      </c>
      <c r="N191" s="66">
        <f t="shared" si="16"/>
        <v>21.135931453432878</v>
      </c>
    </row>
    <row r="192" spans="1:14" s="26" customFormat="1" ht="31.5" hidden="1">
      <c r="A192" s="115"/>
      <c r="B192" s="116"/>
      <c r="C192" s="36"/>
      <c r="D192" s="24" t="s">
        <v>212</v>
      </c>
      <c r="E192" s="37">
        <f>SUM(E180:E183,E185:E190)</f>
        <v>13514.9</v>
      </c>
      <c r="F192" s="37">
        <f>SUM(F180:F183,F185:F190)</f>
        <v>26806.4</v>
      </c>
      <c r="G192" s="37">
        <f>SUM(G180:G183,G185:G190)</f>
        <v>13638</v>
      </c>
      <c r="H192" s="37">
        <f>SUM(H180:H183,H185:H190)</f>
        <v>2124.7999999999997</v>
      </c>
      <c r="I192" s="59">
        <f t="shared" si="12"/>
        <v>-11513.2</v>
      </c>
      <c r="J192" s="59">
        <f t="shared" si="13"/>
        <v>15.579997067018622</v>
      </c>
      <c r="K192" s="59">
        <f t="shared" si="14"/>
        <v>7.926465321714216</v>
      </c>
      <c r="M192" s="59">
        <f t="shared" si="15"/>
        <v>-11390.1</v>
      </c>
      <c r="N192" s="66">
        <f t="shared" si="16"/>
        <v>15.72190693234874</v>
      </c>
    </row>
    <row r="193" spans="1:14" s="26" customFormat="1" ht="63" hidden="1">
      <c r="A193" s="98">
        <v>936</v>
      </c>
      <c r="B193" s="98" t="s">
        <v>109</v>
      </c>
      <c r="C193" s="16" t="s">
        <v>22</v>
      </c>
      <c r="D193" s="18" t="s">
        <v>23</v>
      </c>
      <c r="E193" s="11">
        <f>E194</f>
        <v>5.1</v>
      </c>
      <c r="F193" s="11">
        <f>F194</f>
        <v>0</v>
      </c>
      <c r="G193" s="11">
        <f>G194</f>
        <v>0</v>
      </c>
      <c r="H193" s="11">
        <f>H194</f>
        <v>0</v>
      </c>
      <c r="I193" s="15">
        <f t="shared" si="12"/>
        <v>0</v>
      </c>
      <c r="J193" s="15"/>
      <c r="K193" s="15"/>
      <c r="L193" s="3"/>
      <c r="M193" s="15">
        <f t="shared" si="15"/>
        <v>-5.1</v>
      </c>
      <c r="N193" s="64">
        <f t="shared" si="16"/>
        <v>0</v>
      </c>
    </row>
    <row r="194" spans="1:14" s="26" customFormat="1" ht="47.25" hidden="1">
      <c r="A194" s="111"/>
      <c r="B194" s="122"/>
      <c r="C194" s="19" t="s">
        <v>25</v>
      </c>
      <c r="D194" s="20" t="s">
        <v>26</v>
      </c>
      <c r="E194" s="11">
        <v>5.1</v>
      </c>
      <c r="F194" s="11"/>
      <c r="G194" s="11"/>
      <c r="H194" s="11"/>
      <c r="I194" s="15">
        <f t="shared" si="12"/>
        <v>0</v>
      </c>
      <c r="J194" s="15"/>
      <c r="K194" s="15"/>
      <c r="L194" s="3"/>
      <c r="M194" s="15">
        <f t="shared" si="15"/>
        <v>-5.1</v>
      </c>
      <c r="N194" s="64">
        <f t="shared" si="16"/>
        <v>0</v>
      </c>
    </row>
    <row r="195" spans="1:14" ht="15.75" customHeight="1" hidden="1">
      <c r="A195" s="111"/>
      <c r="B195" s="122"/>
      <c r="C195" s="16" t="s">
        <v>27</v>
      </c>
      <c r="D195" s="18" t="s">
        <v>28</v>
      </c>
      <c r="E195" s="11">
        <v>14.6</v>
      </c>
      <c r="F195" s="11"/>
      <c r="G195" s="11"/>
      <c r="H195" s="11"/>
      <c r="I195" s="15">
        <f t="shared" si="12"/>
        <v>0</v>
      </c>
      <c r="J195" s="15"/>
      <c r="K195" s="15"/>
      <c r="M195" s="15">
        <f t="shared" si="15"/>
        <v>-14.6</v>
      </c>
      <c r="N195" s="64">
        <f t="shared" si="16"/>
        <v>0</v>
      </c>
    </row>
    <row r="196" spans="1:14" ht="63" hidden="1">
      <c r="A196" s="111"/>
      <c r="B196" s="122"/>
      <c r="C196" s="16" t="s">
        <v>29</v>
      </c>
      <c r="D196" s="18" t="s">
        <v>30</v>
      </c>
      <c r="E196" s="11">
        <v>101.5</v>
      </c>
      <c r="F196" s="11">
        <v>50</v>
      </c>
      <c r="G196" s="11">
        <v>50</v>
      </c>
      <c r="H196" s="11">
        <v>189.3</v>
      </c>
      <c r="I196" s="15">
        <f t="shared" si="12"/>
        <v>139.3</v>
      </c>
      <c r="J196" s="15">
        <f t="shared" si="13"/>
        <v>378.6</v>
      </c>
      <c r="K196" s="15">
        <f t="shared" si="14"/>
        <v>378.6</v>
      </c>
      <c r="M196" s="15">
        <f t="shared" si="15"/>
        <v>87.80000000000001</v>
      </c>
      <c r="N196" s="64">
        <f t="shared" si="16"/>
        <v>186.50246305418722</v>
      </c>
    </row>
    <row r="197" spans="1:14" ht="63" hidden="1">
      <c r="A197" s="111"/>
      <c r="B197" s="122"/>
      <c r="C197" s="16" t="s">
        <v>217</v>
      </c>
      <c r="D197" s="18" t="s">
        <v>46</v>
      </c>
      <c r="E197" s="11"/>
      <c r="F197" s="11"/>
      <c r="G197" s="11"/>
      <c r="H197" s="11">
        <v>-658.3</v>
      </c>
      <c r="I197" s="15">
        <f t="shared" si="12"/>
        <v>-658.3</v>
      </c>
      <c r="J197" s="15"/>
      <c r="K197" s="15"/>
      <c r="M197" s="15">
        <f t="shared" si="15"/>
        <v>-658.3</v>
      </c>
      <c r="N197" s="64"/>
    </row>
    <row r="198" spans="1:14" ht="63" hidden="1">
      <c r="A198" s="111"/>
      <c r="B198" s="122"/>
      <c r="C198" s="16" t="s">
        <v>49</v>
      </c>
      <c r="D198" s="18" t="s">
        <v>86</v>
      </c>
      <c r="E198" s="11">
        <v>9608.7</v>
      </c>
      <c r="F198" s="11"/>
      <c r="G198" s="11"/>
      <c r="H198" s="11"/>
      <c r="I198" s="15">
        <f t="shared" si="12"/>
        <v>0</v>
      </c>
      <c r="J198" s="15"/>
      <c r="K198" s="15"/>
      <c r="M198" s="15">
        <f t="shared" si="15"/>
        <v>-9608.7</v>
      </c>
      <c r="N198" s="64">
        <f t="shared" si="16"/>
        <v>0</v>
      </c>
    </row>
    <row r="199" spans="1:14" ht="63" hidden="1">
      <c r="A199" s="111"/>
      <c r="B199" s="122"/>
      <c r="C199" s="16" t="s">
        <v>50</v>
      </c>
      <c r="D199" s="18" t="s">
        <v>87</v>
      </c>
      <c r="E199" s="11">
        <v>11867.6</v>
      </c>
      <c r="F199" s="11">
        <v>3825.4</v>
      </c>
      <c r="G199" s="11">
        <v>1695.9</v>
      </c>
      <c r="H199" s="11">
        <v>1768.2</v>
      </c>
      <c r="I199" s="15">
        <f t="shared" si="12"/>
        <v>72.29999999999995</v>
      </c>
      <c r="J199" s="15">
        <f t="shared" si="13"/>
        <v>104.26322306739783</v>
      </c>
      <c r="K199" s="15">
        <f t="shared" si="14"/>
        <v>46.22261724264129</v>
      </c>
      <c r="M199" s="15">
        <f t="shared" si="15"/>
        <v>-10099.4</v>
      </c>
      <c r="N199" s="64">
        <f t="shared" si="16"/>
        <v>14.899389935623041</v>
      </c>
    </row>
    <row r="200" spans="1:14" ht="63" hidden="1">
      <c r="A200" s="111"/>
      <c r="B200" s="122"/>
      <c r="C200" s="16" t="s">
        <v>52</v>
      </c>
      <c r="D200" s="20" t="s">
        <v>53</v>
      </c>
      <c r="E200" s="11"/>
      <c r="F200" s="11">
        <v>17014.9</v>
      </c>
      <c r="G200" s="11">
        <v>8466.3</v>
      </c>
      <c r="H200" s="11">
        <v>7912.8</v>
      </c>
      <c r="I200" s="15">
        <f aca="true" t="shared" si="17" ref="I200:I263">H200-G200</f>
        <v>-553.4999999999991</v>
      </c>
      <c r="J200" s="15">
        <f>H200/G200*100</f>
        <v>93.46231529711918</v>
      </c>
      <c r="K200" s="15">
        <f>H200/F200*100</f>
        <v>46.50512198132225</v>
      </c>
      <c r="M200" s="15">
        <f aca="true" t="shared" si="18" ref="M200:M263">H200-E200</f>
        <v>7912.8</v>
      </c>
      <c r="N200" s="64"/>
    </row>
    <row r="201" spans="1:14" ht="31.5" hidden="1">
      <c r="A201" s="111"/>
      <c r="B201" s="122"/>
      <c r="C201" s="16"/>
      <c r="D201" s="24" t="s">
        <v>211</v>
      </c>
      <c r="E201" s="25">
        <f>E202-E197</f>
        <v>21597.5</v>
      </c>
      <c r="F201" s="25">
        <f>F202-F197</f>
        <v>20890.300000000003</v>
      </c>
      <c r="G201" s="25">
        <f>G202-G197</f>
        <v>10212.199999999999</v>
      </c>
      <c r="H201" s="25">
        <f>H202-H197</f>
        <v>9870.3</v>
      </c>
      <c r="I201" s="59">
        <f t="shared" si="17"/>
        <v>-341.89999999999964</v>
      </c>
      <c r="J201" s="59">
        <f>H201/G201*100</f>
        <v>96.65204363408473</v>
      </c>
      <c r="K201" s="59">
        <f>H201/F201*100</f>
        <v>47.24824440051123</v>
      </c>
      <c r="L201" s="26"/>
      <c r="M201" s="59">
        <f t="shared" si="18"/>
        <v>-11727.2</v>
      </c>
      <c r="N201" s="66">
        <f aca="true" t="shared" si="19" ref="N201:N261">H201/E201*100</f>
        <v>45.701122815140636</v>
      </c>
    </row>
    <row r="202" spans="1:14" s="26" customFormat="1" ht="31.5" hidden="1">
      <c r="A202" s="112"/>
      <c r="B202" s="123"/>
      <c r="C202" s="36"/>
      <c r="D202" s="24" t="s">
        <v>212</v>
      </c>
      <c r="E202" s="37">
        <f>SUM(E193,E195:E200)</f>
        <v>21597.5</v>
      </c>
      <c r="F202" s="37">
        <f>SUM(F193,F195:F200)</f>
        <v>20890.300000000003</v>
      </c>
      <c r="G202" s="37">
        <f>SUM(G193,G195:G200)</f>
        <v>10212.199999999999</v>
      </c>
      <c r="H202" s="37">
        <f>SUM(H193,H195:H200)</f>
        <v>9212</v>
      </c>
      <c r="I202" s="59">
        <f t="shared" si="17"/>
        <v>-1000.1999999999989</v>
      </c>
      <c r="J202" s="59">
        <f>H202/G202*100</f>
        <v>90.20583223986996</v>
      </c>
      <c r="K202" s="59">
        <f>H202/F202*100</f>
        <v>44.09702110548914</v>
      </c>
      <c r="M202" s="59">
        <f t="shared" si="18"/>
        <v>-12385.5</v>
      </c>
      <c r="N202" s="66">
        <f t="shared" si="19"/>
        <v>42.653084847783305</v>
      </c>
    </row>
    <row r="203" spans="1:14" ht="31.5" customHeight="1" hidden="1">
      <c r="A203" s="113" t="s">
        <v>110</v>
      </c>
      <c r="B203" s="114" t="s">
        <v>111</v>
      </c>
      <c r="C203" s="16" t="s">
        <v>16</v>
      </c>
      <c r="D203" s="21" t="s">
        <v>17</v>
      </c>
      <c r="E203" s="11">
        <v>1.1</v>
      </c>
      <c r="F203" s="11"/>
      <c r="G203" s="11"/>
      <c r="H203" s="11">
        <v>81.1</v>
      </c>
      <c r="I203" s="15">
        <f t="shared" si="17"/>
        <v>81.1</v>
      </c>
      <c r="J203" s="15"/>
      <c r="K203" s="15"/>
      <c r="M203" s="15">
        <f t="shared" si="18"/>
        <v>80</v>
      </c>
      <c r="N203" s="64">
        <f t="shared" si="19"/>
        <v>7372.727272727272</v>
      </c>
    </row>
    <row r="204" spans="1:14" ht="63" hidden="1">
      <c r="A204" s="113"/>
      <c r="B204" s="114"/>
      <c r="C204" s="16" t="s">
        <v>101</v>
      </c>
      <c r="D204" s="18" t="s">
        <v>102</v>
      </c>
      <c r="E204" s="11"/>
      <c r="F204" s="11"/>
      <c r="G204" s="11"/>
      <c r="H204" s="11"/>
      <c r="I204" s="15">
        <f t="shared" si="17"/>
        <v>0</v>
      </c>
      <c r="J204" s="15" t="e">
        <f>H204/G204*100</f>
        <v>#DIV/0!</v>
      </c>
      <c r="K204" s="15" t="e">
        <f>H204/F204*100</f>
        <v>#DIV/0!</v>
      </c>
      <c r="M204" s="15">
        <f t="shared" si="18"/>
        <v>0</v>
      </c>
      <c r="N204" s="64" t="e">
        <f t="shared" si="19"/>
        <v>#DIV/0!</v>
      </c>
    </row>
    <row r="205" spans="1:14" ht="63" hidden="1">
      <c r="A205" s="115"/>
      <c r="B205" s="116"/>
      <c r="C205" s="16" t="s">
        <v>97</v>
      </c>
      <c r="D205" s="18" t="s">
        <v>98</v>
      </c>
      <c r="E205" s="11"/>
      <c r="F205" s="11"/>
      <c r="G205" s="11"/>
      <c r="H205" s="11"/>
      <c r="I205" s="15">
        <f t="shared" si="17"/>
        <v>0</v>
      </c>
      <c r="J205" s="15" t="e">
        <f>H205/G205*100</f>
        <v>#DIV/0!</v>
      </c>
      <c r="K205" s="15" t="e">
        <f>H205/F205*100</f>
        <v>#DIV/0!</v>
      </c>
      <c r="M205" s="15">
        <f t="shared" si="18"/>
        <v>0</v>
      </c>
      <c r="N205" s="64" t="e">
        <f t="shared" si="19"/>
        <v>#DIV/0!</v>
      </c>
    </row>
    <row r="206" spans="1:14" ht="63" hidden="1">
      <c r="A206" s="115"/>
      <c r="B206" s="116"/>
      <c r="C206" s="16" t="s">
        <v>22</v>
      </c>
      <c r="D206" s="18" t="s">
        <v>23</v>
      </c>
      <c r="E206" s="11">
        <f>E207</f>
        <v>2.5</v>
      </c>
      <c r="F206" s="11">
        <f>F207</f>
        <v>0</v>
      </c>
      <c r="G206" s="11">
        <f>G207</f>
        <v>0</v>
      </c>
      <c r="H206" s="11">
        <f>H207</f>
        <v>0.1</v>
      </c>
      <c r="I206" s="15">
        <f t="shared" si="17"/>
        <v>0.1</v>
      </c>
      <c r="J206" s="15"/>
      <c r="K206" s="15"/>
      <c r="M206" s="15">
        <f t="shared" si="18"/>
        <v>-2.4</v>
      </c>
      <c r="N206" s="64">
        <f t="shared" si="19"/>
        <v>4</v>
      </c>
    </row>
    <row r="207" spans="1:14" ht="47.25" hidden="1">
      <c r="A207" s="115"/>
      <c r="B207" s="116"/>
      <c r="C207" s="19" t="s">
        <v>25</v>
      </c>
      <c r="D207" s="20" t="s">
        <v>26</v>
      </c>
      <c r="E207" s="11">
        <v>2.5</v>
      </c>
      <c r="F207" s="11"/>
      <c r="G207" s="11"/>
      <c r="H207" s="11">
        <v>0.1</v>
      </c>
      <c r="I207" s="15">
        <f t="shared" si="17"/>
        <v>0.1</v>
      </c>
      <c r="J207" s="15"/>
      <c r="K207" s="15"/>
      <c r="M207" s="15">
        <f t="shared" si="18"/>
        <v>-2.4</v>
      </c>
      <c r="N207" s="64">
        <f t="shared" si="19"/>
        <v>4</v>
      </c>
    </row>
    <row r="208" spans="1:14" ht="63" hidden="1">
      <c r="A208" s="115"/>
      <c r="B208" s="116"/>
      <c r="C208" s="16" t="s">
        <v>27</v>
      </c>
      <c r="D208" s="18" t="s">
        <v>28</v>
      </c>
      <c r="E208" s="11">
        <v>49.4</v>
      </c>
      <c r="F208" s="11"/>
      <c r="G208" s="11"/>
      <c r="H208" s="11">
        <v>39</v>
      </c>
      <c r="I208" s="15">
        <f t="shared" si="17"/>
        <v>39</v>
      </c>
      <c r="J208" s="15"/>
      <c r="K208" s="15"/>
      <c r="M208" s="15">
        <f t="shared" si="18"/>
        <v>-10.399999999999999</v>
      </c>
      <c r="N208" s="64">
        <f t="shared" si="19"/>
        <v>78.94736842105263</v>
      </c>
    </row>
    <row r="209" spans="1:14" ht="63" hidden="1">
      <c r="A209" s="115"/>
      <c r="B209" s="116"/>
      <c r="C209" s="16" t="s">
        <v>29</v>
      </c>
      <c r="D209" s="18" t="s">
        <v>30</v>
      </c>
      <c r="E209" s="11">
        <v>105.1</v>
      </c>
      <c r="F209" s="11">
        <v>120</v>
      </c>
      <c r="G209" s="11">
        <v>30</v>
      </c>
      <c r="H209" s="11">
        <v>663.1</v>
      </c>
      <c r="I209" s="15">
        <f t="shared" si="17"/>
        <v>633.1</v>
      </c>
      <c r="J209" s="15">
        <f>H209/G209*100</f>
        <v>2210.3333333333335</v>
      </c>
      <c r="K209" s="15">
        <f>H209/F209*100</f>
        <v>552.5833333333334</v>
      </c>
      <c r="M209" s="15">
        <f t="shared" si="18"/>
        <v>558</v>
      </c>
      <c r="N209" s="64">
        <f t="shared" si="19"/>
        <v>630.9229305423406</v>
      </c>
    </row>
    <row r="210" spans="1:14" ht="63" hidden="1">
      <c r="A210" s="115"/>
      <c r="B210" s="116"/>
      <c r="C210" s="16" t="s">
        <v>217</v>
      </c>
      <c r="D210" s="18" t="s">
        <v>46</v>
      </c>
      <c r="E210" s="11"/>
      <c r="F210" s="11"/>
      <c r="G210" s="11"/>
      <c r="H210" s="11">
        <v>-331</v>
      </c>
      <c r="I210" s="15">
        <f t="shared" si="17"/>
        <v>-331</v>
      </c>
      <c r="J210" s="15"/>
      <c r="K210" s="15"/>
      <c r="M210" s="15">
        <f t="shared" si="18"/>
        <v>-331</v>
      </c>
      <c r="N210" s="64"/>
    </row>
    <row r="211" spans="1:14" ht="63" hidden="1">
      <c r="A211" s="115"/>
      <c r="B211" s="116"/>
      <c r="C211" s="16" t="s">
        <v>49</v>
      </c>
      <c r="D211" s="18" t="s">
        <v>86</v>
      </c>
      <c r="E211" s="11"/>
      <c r="F211" s="11"/>
      <c r="G211" s="11"/>
      <c r="H211" s="11"/>
      <c r="I211" s="15">
        <f t="shared" si="17"/>
        <v>0</v>
      </c>
      <c r="J211" s="15" t="e">
        <f>H211/G211*100</f>
        <v>#DIV/0!</v>
      </c>
      <c r="K211" s="15" t="e">
        <f>H211/F211*100</f>
        <v>#DIV/0!</v>
      </c>
      <c r="M211" s="15">
        <f t="shared" si="18"/>
        <v>0</v>
      </c>
      <c r="N211" s="64" t="e">
        <f t="shared" si="19"/>
        <v>#DIV/0!</v>
      </c>
    </row>
    <row r="212" spans="1:14" ht="63" hidden="1">
      <c r="A212" s="115"/>
      <c r="B212" s="116"/>
      <c r="C212" s="16" t="s">
        <v>50</v>
      </c>
      <c r="D212" s="18" t="s">
        <v>87</v>
      </c>
      <c r="E212" s="11">
        <v>11746.8</v>
      </c>
      <c r="F212" s="11">
        <v>3898.8</v>
      </c>
      <c r="G212" s="11">
        <v>1926</v>
      </c>
      <c r="H212" s="11">
        <v>1926</v>
      </c>
      <c r="I212" s="15">
        <f t="shared" si="17"/>
        <v>0</v>
      </c>
      <c r="J212" s="15">
        <f>H212/G212*100</f>
        <v>100</v>
      </c>
      <c r="K212" s="15">
        <f>H212/F212*100</f>
        <v>49.39981532779317</v>
      </c>
      <c r="M212" s="15">
        <f t="shared" si="18"/>
        <v>-9820.8</v>
      </c>
      <c r="N212" s="64">
        <f t="shared" si="19"/>
        <v>16.395954642966597</v>
      </c>
    </row>
    <row r="213" spans="1:14" ht="63" hidden="1">
      <c r="A213" s="115"/>
      <c r="B213" s="116"/>
      <c r="C213" s="16" t="s">
        <v>52</v>
      </c>
      <c r="D213" s="20" t="s">
        <v>53</v>
      </c>
      <c r="E213" s="11"/>
      <c r="F213" s="11">
        <v>15517.9</v>
      </c>
      <c r="G213" s="11">
        <v>7721.4</v>
      </c>
      <c r="H213" s="11">
        <v>7216.6</v>
      </c>
      <c r="I213" s="15">
        <f t="shared" si="17"/>
        <v>-504.7999999999993</v>
      </c>
      <c r="J213" s="15">
        <f>H213/G213*100</f>
        <v>93.46232548501568</v>
      </c>
      <c r="K213" s="15">
        <f>H213/F213*100</f>
        <v>46.505003898723416</v>
      </c>
      <c r="M213" s="15">
        <f t="shared" si="18"/>
        <v>7216.6</v>
      </c>
      <c r="N213" s="64"/>
    </row>
    <row r="214" spans="1:14" ht="31.5" hidden="1">
      <c r="A214" s="115"/>
      <c r="B214" s="116"/>
      <c r="C214" s="16"/>
      <c r="D214" s="24" t="s">
        <v>211</v>
      </c>
      <c r="E214" s="25">
        <f>E215-E210</f>
        <v>11904.9</v>
      </c>
      <c r="F214" s="25">
        <f>F215-F210</f>
        <v>19536.7</v>
      </c>
      <c r="G214" s="25">
        <f>G215-G210</f>
        <v>9677.4</v>
      </c>
      <c r="H214" s="25">
        <f>H215-H210</f>
        <v>9925.900000000001</v>
      </c>
      <c r="I214" s="59">
        <f t="shared" si="17"/>
        <v>248.50000000000182</v>
      </c>
      <c r="J214" s="59">
        <f>H214/G214*100</f>
        <v>102.5678384690103</v>
      </c>
      <c r="K214" s="59">
        <f>H214/F214*100</f>
        <v>50.80643097350116</v>
      </c>
      <c r="L214" s="26"/>
      <c r="M214" s="59">
        <f t="shared" si="18"/>
        <v>-1978.9999999999982</v>
      </c>
      <c r="N214" s="66">
        <f t="shared" si="19"/>
        <v>83.37659283152317</v>
      </c>
    </row>
    <row r="215" spans="1:14" s="26" customFormat="1" ht="31.5" hidden="1">
      <c r="A215" s="115"/>
      <c r="B215" s="116"/>
      <c r="C215" s="36"/>
      <c r="D215" s="24" t="s">
        <v>212</v>
      </c>
      <c r="E215" s="37">
        <f>SUM(E203:E206,E208:E213)</f>
        <v>11904.9</v>
      </c>
      <c r="F215" s="37">
        <f>SUM(F203:F206,F208:F213)</f>
        <v>19536.7</v>
      </c>
      <c r="G215" s="37">
        <f>SUM(G203:G206,G208:G213)</f>
        <v>9677.4</v>
      </c>
      <c r="H215" s="37">
        <f>SUM(H203:H206,H208:H213)</f>
        <v>9594.900000000001</v>
      </c>
      <c r="I215" s="59">
        <f t="shared" si="17"/>
        <v>-82.49999999999818</v>
      </c>
      <c r="J215" s="59">
        <f>H215/G215*100</f>
        <v>99.14749829499661</v>
      </c>
      <c r="K215" s="59">
        <f>H215/F215*100</f>
        <v>49.112183736250245</v>
      </c>
      <c r="M215" s="59">
        <f t="shared" si="18"/>
        <v>-2309.999999999998</v>
      </c>
      <c r="N215" s="66">
        <f t="shared" si="19"/>
        <v>80.59622508378904</v>
      </c>
    </row>
    <row r="216" spans="1:14" ht="31.5" customHeight="1" hidden="1">
      <c r="A216" s="113" t="s">
        <v>112</v>
      </c>
      <c r="B216" s="98" t="s">
        <v>113</v>
      </c>
      <c r="C216" s="16" t="s">
        <v>16</v>
      </c>
      <c r="D216" s="21" t="s">
        <v>17</v>
      </c>
      <c r="E216" s="11">
        <v>11.9</v>
      </c>
      <c r="F216" s="11"/>
      <c r="G216" s="11"/>
      <c r="H216" s="11">
        <v>29.2</v>
      </c>
      <c r="I216" s="15">
        <f t="shared" si="17"/>
        <v>29.2</v>
      </c>
      <c r="J216" s="15"/>
      <c r="K216" s="15"/>
      <c r="M216" s="15">
        <f t="shared" si="18"/>
        <v>17.299999999999997</v>
      </c>
      <c r="N216" s="64">
        <f t="shared" si="19"/>
        <v>245.37815126050418</v>
      </c>
    </row>
    <row r="217" spans="1:14" ht="63" hidden="1">
      <c r="A217" s="113"/>
      <c r="B217" s="122"/>
      <c r="C217" s="16" t="s">
        <v>101</v>
      </c>
      <c r="D217" s="18" t="s">
        <v>102</v>
      </c>
      <c r="E217" s="11"/>
      <c r="F217" s="11"/>
      <c r="G217" s="11"/>
      <c r="H217" s="11"/>
      <c r="I217" s="15">
        <f t="shared" si="17"/>
        <v>0</v>
      </c>
      <c r="J217" s="15"/>
      <c r="K217" s="15"/>
      <c r="M217" s="15">
        <f t="shared" si="18"/>
        <v>0</v>
      </c>
      <c r="N217" s="64" t="e">
        <f t="shared" si="19"/>
        <v>#DIV/0!</v>
      </c>
    </row>
    <row r="218" spans="1:14" ht="63" hidden="1">
      <c r="A218" s="115"/>
      <c r="B218" s="122"/>
      <c r="C218" s="16" t="s">
        <v>97</v>
      </c>
      <c r="D218" s="18" t="s">
        <v>98</v>
      </c>
      <c r="E218" s="11"/>
      <c r="F218" s="11"/>
      <c r="G218" s="11"/>
      <c r="H218" s="11"/>
      <c r="I218" s="15">
        <f t="shared" si="17"/>
        <v>0</v>
      </c>
      <c r="J218" s="15"/>
      <c r="K218" s="15"/>
      <c r="M218" s="15">
        <f t="shared" si="18"/>
        <v>0</v>
      </c>
      <c r="N218" s="64" t="e">
        <f t="shared" si="19"/>
        <v>#DIV/0!</v>
      </c>
    </row>
    <row r="219" spans="1:14" ht="63" hidden="1">
      <c r="A219" s="115"/>
      <c r="B219" s="122"/>
      <c r="C219" s="16" t="s">
        <v>22</v>
      </c>
      <c r="D219" s="18" t="s">
        <v>23</v>
      </c>
      <c r="E219" s="11">
        <f>E220</f>
        <v>0</v>
      </c>
      <c r="F219" s="11">
        <f>F220</f>
        <v>0</v>
      </c>
      <c r="G219" s="11">
        <f>G220</f>
        <v>0</v>
      </c>
      <c r="H219" s="11">
        <f>H220</f>
        <v>0</v>
      </c>
      <c r="I219" s="15">
        <f t="shared" si="17"/>
        <v>0</v>
      </c>
      <c r="J219" s="15"/>
      <c r="K219" s="15"/>
      <c r="M219" s="15">
        <f t="shared" si="18"/>
        <v>0</v>
      </c>
      <c r="N219" s="64" t="e">
        <f t="shared" si="19"/>
        <v>#DIV/0!</v>
      </c>
    </row>
    <row r="220" spans="1:14" ht="47.25" hidden="1">
      <c r="A220" s="115"/>
      <c r="B220" s="122"/>
      <c r="C220" s="19" t="s">
        <v>25</v>
      </c>
      <c r="D220" s="20" t="s">
        <v>26</v>
      </c>
      <c r="E220" s="11"/>
      <c r="F220" s="11"/>
      <c r="G220" s="11"/>
      <c r="H220" s="11"/>
      <c r="I220" s="15">
        <f t="shared" si="17"/>
        <v>0</v>
      </c>
      <c r="J220" s="15"/>
      <c r="K220" s="15"/>
      <c r="M220" s="15">
        <f t="shared" si="18"/>
        <v>0</v>
      </c>
      <c r="N220" s="64" t="e">
        <f t="shared" si="19"/>
        <v>#DIV/0!</v>
      </c>
    </row>
    <row r="221" spans="1:14" ht="63" hidden="1">
      <c r="A221" s="115"/>
      <c r="B221" s="122"/>
      <c r="C221" s="16" t="s">
        <v>27</v>
      </c>
      <c r="D221" s="18" t="s">
        <v>28</v>
      </c>
      <c r="E221" s="11"/>
      <c r="F221" s="11"/>
      <c r="G221" s="11"/>
      <c r="H221" s="11">
        <v>38.3</v>
      </c>
      <c r="I221" s="15">
        <f t="shared" si="17"/>
        <v>38.3</v>
      </c>
      <c r="J221" s="15"/>
      <c r="K221" s="15"/>
      <c r="M221" s="15">
        <f t="shared" si="18"/>
        <v>38.3</v>
      </c>
      <c r="N221" s="64"/>
    </row>
    <row r="222" spans="1:14" ht="63" hidden="1">
      <c r="A222" s="115"/>
      <c r="B222" s="122"/>
      <c r="C222" s="16" t="s">
        <v>29</v>
      </c>
      <c r="D222" s="18" t="s">
        <v>30</v>
      </c>
      <c r="E222" s="11"/>
      <c r="F222" s="11"/>
      <c r="G222" s="11"/>
      <c r="H222" s="11">
        <v>44</v>
      </c>
      <c r="I222" s="15">
        <f t="shared" si="17"/>
        <v>44</v>
      </c>
      <c r="J222" s="15"/>
      <c r="K222" s="15"/>
      <c r="M222" s="15">
        <f t="shared" si="18"/>
        <v>44</v>
      </c>
      <c r="N222" s="64"/>
    </row>
    <row r="223" spans="1:14" ht="63" hidden="1">
      <c r="A223" s="115"/>
      <c r="B223" s="122"/>
      <c r="C223" s="16" t="s">
        <v>217</v>
      </c>
      <c r="D223" s="18" t="s">
        <v>46</v>
      </c>
      <c r="E223" s="11"/>
      <c r="F223" s="11"/>
      <c r="G223" s="11"/>
      <c r="H223" s="11">
        <v>-1</v>
      </c>
      <c r="I223" s="15">
        <f t="shared" si="17"/>
        <v>-1</v>
      </c>
      <c r="J223" s="15"/>
      <c r="K223" s="15"/>
      <c r="M223" s="15">
        <f t="shared" si="18"/>
        <v>-1</v>
      </c>
      <c r="N223" s="64"/>
    </row>
    <row r="224" spans="1:14" ht="63" hidden="1">
      <c r="A224" s="115"/>
      <c r="B224" s="122"/>
      <c r="C224" s="16" t="s">
        <v>49</v>
      </c>
      <c r="D224" s="18" t="s">
        <v>86</v>
      </c>
      <c r="E224" s="11">
        <v>1150.9</v>
      </c>
      <c r="F224" s="11"/>
      <c r="G224" s="11"/>
      <c r="H224" s="11"/>
      <c r="I224" s="15">
        <f t="shared" si="17"/>
        <v>0</v>
      </c>
      <c r="J224" s="15"/>
      <c r="K224" s="15"/>
      <c r="M224" s="15">
        <f t="shared" si="18"/>
        <v>-1150.9</v>
      </c>
      <c r="N224" s="64">
        <f t="shared" si="19"/>
        <v>0</v>
      </c>
    </row>
    <row r="225" spans="1:14" ht="63" hidden="1">
      <c r="A225" s="115"/>
      <c r="B225" s="122"/>
      <c r="C225" s="16" t="s">
        <v>50</v>
      </c>
      <c r="D225" s="18" t="s">
        <v>87</v>
      </c>
      <c r="E225" s="11">
        <v>566.1</v>
      </c>
      <c r="F225" s="11">
        <v>707.6</v>
      </c>
      <c r="G225" s="11">
        <v>416.3</v>
      </c>
      <c r="H225" s="11">
        <v>416.4</v>
      </c>
      <c r="I225" s="15">
        <f t="shared" si="17"/>
        <v>0.0999999999999659</v>
      </c>
      <c r="J225" s="15">
        <f>H225/G225*100</f>
        <v>100.02402113860197</v>
      </c>
      <c r="K225" s="15">
        <f>H225/F225*100</f>
        <v>58.84680610514415</v>
      </c>
      <c r="M225" s="15">
        <f t="shared" si="18"/>
        <v>-149.70000000000005</v>
      </c>
      <c r="N225" s="64">
        <f t="shared" si="19"/>
        <v>73.55590885002648</v>
      </c>
    </row>
    <row r="226" spans="1:14" ht="63" hidden="1">
      <c r="A226" s="115"/>
      <c r="B226" s="122"/>
      <c r="C226" s="16" t="s">
        <v>52</v>
      </c>
      <c r="D226" s="20" t="s">
        <v>53</v>
      </c>
      <c r="E226" s="11"/>
      <c r="F226" s="11">
        <v>1340.7</v>
      </c>
      <c r="G226" s="11">
        <v>575.2</v>
      </c>
      <c r="H226" s="11">
        <v>1340.7</v>
      </c>
      <c r="I226" s="15">
        <f t="shared" si="17"/>
        <v>765.5</v>
      </c>
      <c r="J226" s="15">
        <f>H226/G226*100</f>
        <v>233.08414464534076</v>
      </c>
      <c r="K226" s="15">
        <f>H226/F226*100</f>
        <v>100</v>
      </c>
      <c r="M226" s="15">
        <f t="shared" si="18"/>
        <v>1340.7</v>
      </c>
      <c r="N226" s="64"/>
    </row>
    <row r="227" spans="1:14" ht="31.5" hidden="1">
      <c r="A227" s="115"/>
      <c r="B227" s="122"/>
      <c r="C227" s="16"/>
      <c r="D227" s="24" t="s">
        <v>211</v>
      </c>
      <c r="E227" s="25">
        <f>E228-E223</f>
        <v>1728.9</v>
      </c>
      <c r="F227" s="25">
        <f>F228-F223</f>
        <v>2048.3</v>
      </c>
      <c r="G227" s="25">
        <f>G228-G223</f>
        <v>991.5</v>
      </c>
      <c r="H227" s="25">
        <f>H228-H223</f>
        <v>1868.6</v>
      </c>
      <c r="I227" s="59">
        <f t="shared" si="17"/>
        <v>877.0999999999999</v>
      </c>
      <c r="J227" s="59">
        <f>H227/G227*100</f>
        <v>188.46192637418054</v>
      </c>
      <c r="K227" s="59">
        <f>H227/F227*100</f>
        <v>91.226871063809</v>
      </c>
      <c r="L227" s="26"/>
      <c r="M227" s="59">
        <f t="shared" si="18"/>
        <v>139.69999999999982</v>
      </c>
      <c r="N227" s="66">
        <f t="shared" si="19"/>
        <v>108.08028226039677</v>
      </c>
    </row>
    <row r="228" spans="1:14" s="26" customFormat="1" ht="31.5" hidden="1">
      <c r="A228" s="115"/>
      <c r="B228" s="122"/>
      <c r="C228" s="36"/>
      <c r="D228" s="24" t="s">
        <v>212</v>
      </c>
      <c r="E228" s="37">
        <f>SUM(E216:E219,E221:E226)</f>
        <v>1728.9</v>
      </c>
      <c r="F228" s="37">
        <f>SUM(F216:F219,F221:F226)</f>
        <v>2048.3</v>
      </c>
      <c r="G228" s="37">
        <f>SUM(G216:G219,G221:G226)</f>
        <v>991.5</v>
      </c>
      <c r="H228" s="37">
        <f>SUM(H216:H219,H221:H226)</f>
        <v>1867.6</v>
      </c>
      <c r="I228" s="59">
        <f t="shared" si="17"/>
        <v>876.0999999999999</v>
      </c>
      <c r="J228" s="59">
        <f>H228/G228*100</f>
        <v>188.36106908724156</v>
      </c>
      <c r="K228" s="59">
        <f>H228/F228*100</f>
        <v>91.17805009031879</v>
      </c>
      <c r="M228" s="59">
        <f t="shared" si="18"/>
        <v>138.69999999999982</v>
      </c>
      <c r="N228" s="66">
        <f t="shared" si="19"/>
        <v>108.02244201515414</v>
      </c>
    </row>
    <row r="229" spans="1:14" ht="78.75" hidden="1">
      <c r="A229" s="103" t="s">
        <v>114</v>
      </c>
      <c r="B229" s="98" t="s">
        <v>115</v>
      </c>
      <c r="C229" s="19" t="s">
        <v>14</v>
      </c>
      <c r="D229" s="20" t="s">
        <v>116</v>
      </c>
      <c r="E229" s="11">
        <v>13280.8</v>
      </c>
      <c r="F229" s="11">
        <v>5183</v>
      </c>
      <c r="G229" s="11">
        <v>2019</v>
      </c>
      <c r="H229" s="11">
        <v>1147.9</v>
      </c>
      <c r="I229" s="15">
        <f t="shared" si="17"/>
        <v>-871.0999999999999</v>
      </c>
      <c r="J229" s="15">
        <f>H229/G229*100</f>
        <v>56.854878652798426</v>
      </c>
      <c r="K229" s="15">
        <f>H229/F229*100</f>
        <v>22.14740497781208</v>
      </c>
      <c r="M229" s="15">
        <f t="shared" si="18"/>
        <v>-12132.9</v>
      </c>
      <c r="N229" s="64">
        <f t="shared" si="19"/>
        <v>8.643304620203605</v>
      </c>
    </row>
    <row r="230" spans="1:14" ht="31.5" customHeight="1" hidden="1">
      <c r="A230" s="111"/>
      <c r="B230" s="99"/>
      <c r="C230" s="16" t="s">
        <v>16</v>
      </c>
      <c r="D230" s="21" t="s">
        <v>17</v>
      </c>
      <c r="E230" s="34">
        <v>695.5</v>
      </c>
      <c r="F230" s="11"/>
      <c r="G230" s="11"/>
      <c r="H230" s="34">
        <v>3424.2</v>
      </c>
      <c r="I230" s="15">
        <f t="shared" si="17"/>
        <v>3424.2</v>
      </c>
      <c r="J230" s="15"/>
      <c r="K230" s="15"/>
      <c r="M230" s="15">
        <f t="shared" si="18"/>
        <v>2728.7</v>
      </c>
      <c r="N230" s="64">
        <f t="shared" si="19"/>
        <v>492.3364485981308</v>
      </c>
    </row>
    <row r="231" spans="1:14" ht="15.75" customHeight="1" hidden="1">
      <c r="A231" s="111"/>
      <c r="B231" s="99"/>
      <c r="C231" s="16" t="s">
        <v>22</v>
      </c>
      <c r="D231" s="18" t="s">
        <v>23</v>
      </c>
      <c r="E231" s="11">
        <f>SUM(E232:E233)</f>
        <v>0</v>
      </c>
      <c r="F231" s="11">
        <f>SUM(F232:F233)</f>
        <v>0</v>
      </c>
      <c r="G231" s="11">
        <f>SUM(G232:G233)</f>
        <v>0</v>
      </c>
      <c r="H231" s="11">
        <f>SUM(H232:H233)</f>
        <v>818.4</v>
      </c>
      <c r="I231" s="15">
        <f t="shared" si="17"/>
        <v>818.4</v>
      </c>
      <c r="J231" s="15"/>
      <c r="K231" s="15"/>
      <c r="M231" s="15">
        <f t="shared" si="18"/>
        <v>818.4</v>
      </c>
      <c r="N231" s="64"/>
    </row>
    <row r="232" spans="1:14" ht="63" hidden="1">
      <c r="A232" s="111"/>
      <c r="B232" s="99"/>
      <c r="C232" s="19" t="s">
        <v>197</v>
      </c>
      <c r="D232" s="68" t="s">
        <v>24</v>
      </c>
      <c r="E232" s="11"/>
      <c r="F232" s="11"/>
      <c r="G232" s="11"/>
      <c r="H232" s="11">
        <v>232.1</v>
      </c>
      <c r="I232" s="15">
        <f t="shared" si="17"/>
        <v>232.1</v>
      </c>
      <c r="J232" s="15"/>
      <c r="K232" s="15"/>
      <c r="M232" s="15">
        <f t="shared" si="18"/>
        <v>232.1</v>
      </c>
      <c r="N232" s="64" t="e">
        <f t="shared" si="19"/>
        <v>#DIV/0!</v>
      </c>
    </row>
    <row r="233" spans="1:14" ht="47.25" hidden="1">
      <c r="A233" s="111"/>
      <c r="B233" s="99"/>
      <c r="C233" s="19" t="s">
        <v>25</v>
      </c>
      <c r="D233" s="20" t="s">
        <v>26</v>
      </c>
      <c r="E233" s="11"/>
      <c r="F233" s="11"/>
      <c r="G233" s="11"/>
      <c r="H233" s="11">
        <v>586.3</v>
      </c>
      <c r="I233" s="15">
        <f t="shared" si="17"/>
        <v>586.3</v>
      </c>
      <c r="J233" s="15"/>
      <c r="K233" s="15"/>
      <c r="M233" s="15">
        <f t="shared" si="18"/>
        <v>586.3</v>
      </c>
      <c r="N233" s="64" t="e">
        <f t="shared" si="19"/>
        <v>#DIV/0!</v>
      </c>
    </row>
    <row r="234" spans="1:14" ht="63" hidden="1">
      <c r="A234" s="111"/>
      <c r="B234" s="99"/>
      <c r="C234" s="16" t="s">
        <v>27</v>
      </c>
      <c r="D234" s="18" t="s">
        <v>28</v>
      </c>
      <c r="E234" s="11">
        <v>2</v>
      </c>
      <c r="F234" s="11"/>
      <c r="G234" s="11"/>
      <c r="H234" s="11">
        <v>94.6</v>
      </c>
      <c r="I234" s="15">
        <f t="shared" si="17"/>
        <v>94.6</v>
      </c>
      <c r="J234" s="15"/>
      <c r="K234" s="15"/>
      <c r="M234" s="15">
        <f t="shared" si="18"/>
        <v>92.6</v>
      </c>
      <c r="N234" s="64">
        <f t="shared" si="19"/>
        <v>4730</v>
      </c>
    </row>
    <row r="235" spans="1:14" ht="63" hidden="1">
      <c r="A235" s="111"/>
      <c r="B235" s="99"/>
      <c r="C235" s="16" t="s">
        <v>217</v>
      </c>
      <c r="D235" s="18" t="s">
        <v>46</v>
      </c>
      <c r="E235" s="11">
        <v>-21720.8</v>
      </c>
      <c r="F235" s="11"/>
      <c r="G235" s="11"/>
      <c r="H235" s="11">
        <v>-63962.9</v>
      </c>
      <c r="I235" s="15">
        <f t="shared" si="17"/>
        <v>-63962.9</v>
      </c>
      <c r="J235" s="15"/>
      <c r="K235" s="15"/>
      <c r="M235" s="15">
        <f t="shared" si="18"/>
        <v>-42242.100000000006</v>
      </c>
      <c r="N235" s="64">
        <f t="shared" si="19"/>
        <v>294.4776435490406</v>
      </c>
    </row>
    <row r="236" spans="1:14" ht="63" hidden="1">
      <c r="A236" s="111"/>
      <c r="B236" s="99"/>
      <c r="C236" s="16" t="s">
        <v>49</v>
      </c>
      <c r="D236" s="18" t="s">
        <v>86</v>
      </c>
      <c r="E236" s="11">
        <v>734704.5</v>
      </c>
      <c r="F236" s="34"/>
      <c r="G236" s="34"/>
      <c r="H236" s="11"/>
      <c r="I236" s="15">
        <f t="shared" si="17"/>
        <v>0</v>
      </c>
      <c r="J236" s="15"/>
      <c r="K236" s="15"/>
      <c r="M236" s="15">
        <f t="shared" si="18"/>
        <v>-734704.5</v>
      </c>
      <c r="N236" s="64">
        <f t="shared" si="19"/>
        <v>0</v>
      </c>
    </row>
    <row r="237" spans="1:14" ht="63" hidden="1">
      <c r="A237" s="111"/>
      <c r="B237" s="99"/>
      <c r="C237" s="16" t="s">
        <v>50</v>
      </c>
      <c r="D237" s="18" t="s">
        <v>87</v>
      </c>
      <c r="E237" s="11"/>
      <c r="F237" s="34">
        <v>94.6</v>
      </c>
      <c r="G237" s="34"/>
      <c r="H237" s="11"/>
      <c r="I237" s="15">
        <f t="shared" si="17"/>
        <v>0</v>
      </c>
      <c r="J237" s="15"/>
      <c r="K237" s="15">
        <f aca="true" t="shared" si="20" ref="K237:K243">H237/F237*100</f>
        <v>0</v>
      </c>
      <c r="M237" s="15">
        <f t="shared" si="18"/>
        <v>0</v>
      </c>
      <c r="N237" s="64"/>
    </row>
    <row r="238" spans="1:14" s="26" customFormat="1" ht="15.75" hidden="1">
      <c r="A238" s="111"/>
      <c r="B238" s="99"/>
      <c r="C238" s="23"/>
      <c r="D238" s="24" t="s">
        <v>31</v>
      </c>
      <c r="E238" s="37">
        <f>SUM(E229:E231,E234:E237)</f>
        <v>726962</v>
      </c>
      <c r="F238" s="37">
        <f>SUM(F229:F231,F234:F237)</f>
        <v>5277.6</v>
      </c>
      <c r="G238" s="37">
        <f>SUM(G229:G231,G234:G237)</f>
        <v>2019</v>
      </c>
      <c r="H238" s="37">
        <f>SUM(H229:H231,H234:H237)</f>
        <v>-58477.8</v>
      </c>
      <c r="I238" s="59">
        <f t="shared" si="17"/>
        <v>-60496.8</v>
      </c>
      <c r="J238" s="59">
        <f aca="true" t="shared" si="21" ref="J238:J243">H238/G238*100</f>
        <v>-2896.374442793462</v>
      </c>
      <c r="K238" s="59">
        <f t="shared" si="20"/>
        <v>-1108.037744429286</v>
      </c>
      <c r="M238" s="59">
        <f t="shared" si="18"/>
        <v>-785439.8</v>
      </c>
      <c r="N238" s="66">
        <f t="shared" si="19"/>
        <v>-8.044134356403774</v>
      </c>
    </row>
    <row r="239" spans="1:14" ht="63" hidden="1">
      <c r="A239" s="111"/>
      <c r="B239" s="99"/>
      <c r="C239" s="16" t="s">
        <v>22</v>
      </c>
      <c r="D239" s="18" t="s">
        <v>23</v>
      </c>
      <c r="E239" s="11">
        <f>E240</f>
        <v>0</v>
      </c>
      <c r="F239" s="11">
        <f>F240</f>
        <v>6990</v>
      </c>
      <c r="G239" s="11">
        <f>G240</f>
        <v>2284</v>
      </c>
      <c r="H239" s="11">
        <f>H240</f>
        <v>3450.1</v>
      </c>
      <c r="I239" s="15">
        <f t="shared" si="17"/>
        <v>1166.1</v>
      </c>
      <c r="J239" s="15">
        <f t="shared" si="21"/>
        <v>151.0551663747811</v>
      </c>
      <c r="K239" s="15">
        <f t="shared" si="20"/>
        <v>49.35765379113018</v>
      </c>
      <c r="M239" s="15">
        <f t="shared" si="18"/>
        <v>3450.1</v>
      </c>
      <c r="N239" s="64"/>
    </row>
    <row r="240" spans="1:14" ht="47.25" hidden="1">
      <c r="A240" s="111"/>
      <c r="B240" s="99"/>
      <c r="C240" s="19" t="s">
        <v>25</v>
      </c>
      <c r="D240" s="20" t="s">
        <v>26</v>
      </c>
      <c r="E240" s="11"/>
      <c r="F240" s="11">
        <v>6990</v>
      </c>
      <c r="G240" s="11">
        <v>2284</v>
      </c>
      <c r="H240" s="11">
        <v>3450.1</v>
      </c>
      <c r="I240" s="15">
        <f t="shared" si="17"/>
        <v>1166.1</v>
      </c>
      <c r="J240" s="15">
        <f t="shared" si="21"/>
        <v>151.0551663747811</v>
      </c>
      <c r="K240" s="15">
        <f t="shared" si="20"/>
        <v>49.35765379113018</v>
      </c>
      <c r="M240" s="15">
        <f t="shared" si="18"/>
        <v>3450.1</v>
      </c>
      <c r="N240" s="64" t="e">
        <f t="shared" si="19"/>
        <v>#DIV/0!</v>
      </c>
    </row>
    <row r="241" spans="1:14" s="26" customFormat="1" ht="15.75" hidden="1">
      <c r="A241" s="111"/>
      <c r="B241" s="99"/>
      <c r="C241" s="23"/>
      <c r="D241" s="24" t="s">
        <v>34</v>
      </c>
      <c r="E241" s="37">
        <f>E239</f>
        <v>0</v>
      </c>
      <c r="F241" s="37">
        <f>F239</f>
        <v>6990</v>
      </c>
      <c r="G241" s="37">
        <f>G239</f>
        <v>2284</v>
      </c>
      <c r="H241" s="37">
        <f>H239</f>
        <v>3450.1</v>
      </c>
      <c r="I241" s="59">
        <f t="shared" si="17"/>
        <v>1166.1</v>
      </c>
      <c r="J241" s="59">
        <f t="shared" si="21"/>
        <v>151.0551663747811</v>
      </c>
      <c r="K241" s="59">
        <f t="shared" si="20"/>
        <v>49.35765379113018</v>
      </c>
      <c r="M241" s="59">
        <f t="shared" si="18"/>
        <v>3450.1</v>
      </c>
      <c r="N241" s="66"/>
    </row>
    <row r="242" spans="1:14" s="26" customFormat="1" ht="31.5" hidden="1">
      <c r="A242" s="111"/>
      <c r="B242" s="99"/>
      <c r="C242" s="23"/>
      <c r="D242" s="24" t="s">
        <v>211</v>
      </c>
      <c r="E242" s="37">
        <f>E243-E235</f>
        <v>748682.8</v>
      </c>
      <c r="F242" s="37">
        <f>F243-F235</f>
        <v>12267.6</v>
      </c>
      <c r="G242" s="37">
        <f>G243-G235</f>
        <v>4303</v>
      </c>
      <c r="H242" s="37">
        <f>H243-H235</f>
        <v>8935.199999999997</v>
      </c>
      <c r="I242" s="59">
        <f t="shared" si="17"/>
        <v>4632.199999999997</v>
      </c>
      <c r="J242" s="59">
        <f t="shared" si="21"/>
        <v>207.65047641180564</v>
      </c>
      <c r="K242" s="59">
        <f t="shared" si="20"/>
        <v>72.83576249633178</v>
      </c>
      <c r="M242" s="59">
        <f t="shared" si="18"/>
        <v>-739747.6000000001</v>
      </c>
      <c r="N242" s="66">
        <f t="shared" si="19"/>
        <v>1.1934560270384196</v>
      </c>
    </row>
    <row r="243" spans="1:14" s="26" customFormat="1" ht="31.5" hidden="1">
      <c r="A243" s="112"/>
      <c r="B243" s="100"/>
      <c r="C243" s="23"/>
      <c r="D243" s="24" t="s">
        <v>212</v>
      </c>
      <c r="E243" s="37">
        <f>E238+E241</f>
        <v>726962</v>
      </c>
      <c r="F243" s="37">
        <f>F238+F241</f>
        <v>12267.6</v>
      </c>
      <c r="G243" s="37">
        <f>G238+G241</f>
        <v>4303</v>
      </c>
      <c r="H243" s="37">
        <f>H238+H241</f>
        <v>-55027.700000000004</v>
      </c>
      <c r="I243" s="59">
        <f t="shared" si="17"/>
        <v>-59330.700000000004</v>
      </c>
      <c r="J243" s="59">
        <f t="shared" si="21"/>
        <v>-1278.821752265861</v>
      </c>
      <c r="K243" s="59">
        <f t="shared" si="20"/>
        <v>-448.56125077439765</v>
      </c>
      <c r="M243" s="59">
        <f t="shared" si="18"/>
        <v>-781989.7</v>
      </c>
      <c r="N243" s="66">
        <f t="shared" si="19"/>
        <v>-7.569542837177185</v>
      </c>
    </row>
    <row r="244" spans="1:14" s="26" customFormat="1" ht="63" hidden="1">
      <c r="A244" s="98">
        <v>943</v>
      </c>
      <c r="B244" s="98" t="s">
        <v>117</v>
      </c>
      <c r="C244" s="16" t="s">
        <v>16</v>
      </c>
      <c r="D244" s="21" t="s">
        <v>17</v>
      </c>
      <c r="E244" s="37"/>
      <c r="F244" s="37"/>
      <c r="G244" s="37"/>
      <c r="H244" s="34">
        <v>183.9</v>
      </c>
      <c r="I244" s="15">
        <f t="shared" si="17"/>
        <v>183.9</v>
      </c>
      <c r="J244" s="15"/>
      <c r="K244" s="15"/>
      <c r="L244" s="3"/>
      <c r="M244" s="15">
        <f t="shared" si="18"/>
        <v>183.9</v>
      </c>
      <c r="N244" s="64"/>
    </row>
    <row r="245" spans="1:14" s="26" customFormat="1" ht="78.75" hidden="1">
      <c r="A245" s="111"/>
      <c r="B245" s="122"/>
      <c r="C245" s="19" t="s">
        <v>18</v>
      </c>
      <c r="D245" s="22" t="s">
        <v>19</v>
      </c>
      <c r="E245" s="37"/>
      <c r="F245" s="37"/>
      <c r="G245" s="37"/>
      <c r="H245" s="34">
        <v>16.9</v>
      </c>
      <c r="I245" s="15">
        <f t="shared" si="17"/>
        <v>16.9</v>
      </c>
      <c r="J245" s="15"/>
      <c r="K245" s="15"/>
      <c r="L245" s="3"/>
      <c r="M245" s="15">
        <f t="shared" si="18"/>
        <v>16.9</v>
      </c>
      <c r="N245" s="64"/>
    </row>
    <row r="246" spans="1:14" s="26" customFormat="1" ht="15.75" customHeight="1" hidden="1">
      <c r="A246" s="111"/>
      <c r="B246" s="122"/>
      <c r="C246" s="16" t="s">
        <v>22</v>
      </c>
      <c r="D246" s="18" t="s">
        <v>23</v>
      </c>
      <c r="E246" s="11">
        <f>SUM(E247:E248)</f>
        <v>1.6</v>
      </c>
      <c r="F246" s="11">
        <f>SUM(F247:F248)</f>
        <v>0</v>
      </c>
      <c r="G246" s="11">
        <f>SUM(G247:G248)</f>
        <v>0</v>
      </c>
      <c r="H246" s="11">
        <f>SUM(H247:H248)</f>
        <v>0</v>
      </c>
      <c r="I246" s="15">
        <f t="shared" si="17"/>
        <v>0</v>
      </c>
      <c r="J246" s="15"/>
      <c r="K246" s="15"/>
      <c r="L246" s="3"/>
      <c r="M246" s="15">
        <f t="shared" si="18"/>
        <v>-1.6</v>
      </c>
      <c r="N246" s="64">
        <f t="shared" si="19"/>
        <v>0</v>
      </c>
    </row>
    <row r="247" spans="1:14" s="26" customFormat="1" ht="56.25" customHeight="1" hidden="1">
      <c r="A247" s="111"/>
      <c r="B247" s="122"/>
      <c r="C247" s="19" t="s">
        <v>197</v>
      </c>
      <c r="D247" s="68" t="s">
        <v>24</v>
      </c>
      <c r="E247" s="11"/>
      <c r="F247" s="11"/>
      <c r="G247" s="11"/>
      <c r="H247" s="11"/>
      <c r="I247" s="15">
        <f t="shared" si="17"/>
        <v>0</v>
      </c>
      <c r="J247" s="15"/>
      <c r="K247" s="15"/>
      <c r="L247" s="3"/>
      <c r="M247" s="15">
        <f t="shared" si="18"/>
        <v>0</v>
      </c>
      <c r="N247" s="64" t="e">
        <f t="shared" si="19"/>
        <v>#DIV/0!</v>
      </c>
    </row>
    <row r="248" spans="1:14" s="26" customFormat="1" ht="47.25" hidden="1">
      <c r="A248" s="111"/>
      <c r="B248" s="122"/>
      <c r="C248" s="19" t="s">
        <v>25</v>
      </c>
      <c r="D248" s="20" t="s">
        <v>26</v>
      </c>
      <c r="E248" s="11">
        <v>1.6</v>
      </c>
      <c r="F248" s="11"/>
      <c r="G248" s="11"/>
      <c r="H248" s="11"/>
      <c r="I248" s="15">
        <f t="shared" si="17"/>
        <v>0</v>
      </c>
      <c r="J248" s="15"/>
      <c r="K248" s="15"/>
      <c r="L248" s="3"/>
      <c r="M248" s="15">
        <f t="shared" si="18"/>
        <v>-1.6</v>
      </c>
      <c r="N248" s="64">
        <f t="shared" si="19"/>
        <v>0</v>
      </c>
    </row>
    <row r="249" spans="1:14" s="26" customFormat="1" ht="15.75" customHeight="1" hidden="1">
      <c r="A249" s="111"/>
      <c r="B249" s="122"/>
      <c r="C249" s="16" t="s">
        <v>27</v>
      </c>
      <c r="D249" s="18" t="s">
        <v>28</v>
      </c>
      <c r="E249" s="34">
        <v>50.3</v>
      </c>
      <c r="F249" s="37"/>
      <c r="G249" s="37"/>
      <c r="H249" s="34">
        <v>72.3</v>
      </c>
      <c r="I249" s="15">
        <f t="shared" si="17"/>
        <v>72.3</v>
      </c>
      <c r="J249" s="15"/>
      <c r="K249" s="15"/>
      <c r="L249" s="3"/>
      <c r="M249" s="15">
        <f t="shared" si="18"/>
        <v>22</v>
      </c>
      <c r="N249" s="64">
        <f t="shared" si="19"/>
        <v>143.7375745526839</v>
      </c>
    </row>
    <row r="250" spans="1:14" s="26" customFormat="1" ht="15.75" customHeight="1" hidden="1">
      <c r="A250" s="111"/>
      <c r="B250" s="122"/>
      <c r="C250" s="16" t="s">
        <v>217</v>
      </c>
      <c r="D250" s="18" t="s">
        <v>46</v>
      </c>
      <c r="E250" s="37"/>
      <c r="F250" s="37"/>
      <c r="G250" s="37"/>
      <c r="H250" s="34"/>
      <c r="I250" s="15">
        <f t="shared" si="17"/>
        <v>0</v>
      </c>
      <c r="J250" s="15" t="e">
        <f>H250/G250*100</f>
        <v>#DIV/0!</v>
      </c>
      <c r="K250" s="15" t="e">
        <f aca="true" t="shared" si="22" ref="K250:K255">H250/F250*100</f>
        <v>#DIV/0!</v>
      </c>
      <c r="L250" s="3"/>
      <c r="M250" s="15">
        <f t="shared" si="18"/>
        <v>0</v>
      </c>
      <c r="N250" s="64" t="e">
        <f t="shared" si="19"/>
        <v>#DIV/0!</v>
      </c>
    </row>
    <row r="251" spans="1:14" s="26" customFormat="1" ht="16.5" customHeight="1" hidden="1">
      <c r="A251" s="111"/>
      <c r="B251" s="122"/>
      <c r="C251" s="16" t="s">
        <v>49</v>
      </c>
      <c r="D251" s="18" t="s">
        <v>86</v>
      </c>
      <c r="E251" s="34"/>
      <c r="F251" s="34">
        <v>18554.4</v>
      </c>
      <c r="G251" s="34">
        <v>18554.4</v>
      </c>
      <c r="H251" s="34">
        <v>18554.4</v>
      </c>
      <c r="I251" s="15">
        <f t="shared" si="17"/>
        <v>0</v>
      </c>
      <c r="J251" s="15">
        <f>H251/G251*100</f>
        <v>100</v>
      </c>
      <c r="K251" s="15">
        <f t="shared" si="22"/>
        <v>100</v>
      </c>
      <c r="L251" s="3"/>
      <c r="M251" s="15">
        <f t="shared" si="18"/>
        <v>18554.4</v>
      </c>
      <c r="N251" s="64"/>
    </row>
    <row r="252" spans="1:14" s="26" customFormat="1" ht="16.5" customHeight="1" hidden="1">
      <c r="A252" s="111"/>
      <c r="B252" s="122"/>
      <c r="C252" s="16" t="s">
        <v>50</v>
      </c>
      <c r="D252" s="18" t="s">
        <v>87</v>
      </c>
      <c r="E252" s="34"/>
      <c r="F252" s="34">
        <v>72.3</v>
      </c>
      <c r="G252" s="34"/>
      <c r="H252" s="34"/>
      <c r="I252" s="15">
        <f t="shared" si="17"/>
        <v>0</v>
      </c>
      <c r="J252" s="15"/>
      <c r="K252" s="15">
        <f t="shared" si="22"/>
        <v>0</v>
      </c>
      <c r="L252" s="3"/>
      <c r="M252" s="15">
        <f t="shared" si="18"/>
        <v>0</v>
      </c>
      <c r="N252" s="64"/>
    </row>
    <row r="253" spans="1:14" s="26" customFormat="1" ht="16.5" customHeight="1" hidden="1">
      <c r="A253" s="111"/>
      <c r="B253" s="122"/>
      <c r="C253" s="16" t="s">
        <v>52</v>
      </c>
      <c r="D253" s="20" t="s">
        <v>53</v>
      </c>
      <c r="E253" s="37"/>
      <c r="F253" s="34"/>
      <c r="G253" s="34"/>
      <c r="H253" s="34"/>
      <c r="I253" s="15">
        <f t="shared" si="17"/>
        <v>0</v>
      </c>
      <c r="J253" s="15" t="e">
        <f>H253/G253*100</f>
        <v>#DIV/0!</v>
      </c>
      <c r="K253" s="15" t="e">
        <f t="shared" si="22"/>
        <v>#DIV/0!</v>
      </c>
      <c r="L253" s="3"/>
      <c r="M253" s="15">
        <f t="shared" si="18"/>
        <v>0</v>
      </c>
      <c r="N253" s="64" t="e">
        <f t="shared" si="19"/>
        <v>#DIV/0!</v>
      </c>
    </row>
    <row r="254" spans="1:14" s="26" customFormat="1" ht="31.5" hidden="1">
      <c r="A254" s="111"/>
      <c r="B254" s="122"/>
      <c r="C254" s="16"/>
      <c r="D254" s="24" t="s">
        <v>211</v>
      </c>
      <c r="E254" s="37">
        <f>E255-E250</f>
        <v>51.9</v>
      </c>
      <c r="F254" s="37">
        <f>F255-F250</f>
        <v>18626.7</v>
      </c>
      <c r="G254" s="37">
        <f>G255-G250</f>
        <v>18554.4</v>
      </c>
      <c r="H254" s="37">
        <f>H255-H250</f>
        <v>18827.5</v>
      </c>
      <c r="I254" s="59">
        <f t="shared" si="17"/>
        <v>273.09999999999854</v>
      </c>
      <c r="J254" s="59">
        <f>H254/G254*100</f>
        <v>101.4718880696762</v>
      </c>
      <c r="K254" s="59">
        <f t="shared" si="22"/>
        <v>101.0780224086929</v>
      </c>
      <c r="M254" s="59">
        <f t="shared" si="18"/>
        <v>18775.6</v>
      </c>
      <c r="N254" s="66">
        <f t="shared" si="19"/>
        <v>36276.493256262045</v>
      </c>
    </row>
    <row r="255" spans="1:14" s="26" customFormat="1" ht="31.5" hidden="1">
      <c r="A255" s="112"/>
      <c r="B255" s="123"/>
      <c r="C255" s="23"/>
      <c r="D255" s="24" t="s">
        <v>212</v>
      </c>
      <c r="E255" s="37">
        <f>SUM(E244:E246,E249:E253)</f>
        <v>51.9</v>
      </c>
      <c r="F255" s="37">
        <f>SUM(F244:F246,F249:F253)</f>
        <v>18626.7</v>
      </c>
      <c r="G255" s="37">
        <f>SUM(G244:G246,G249:G253)</f>
        <v>18554.4</v>
      </c>
      <c r="H255" s="37">
        <f>SUM(H244:H246,H249:H253)</f>
        <v>18827.5</v>
      </c>
      <c r="I255" s="59">
        <f t="shared" si="17"/>
        <v>273.09999999999854</v>
      </c>
      <c r="J255" s="59">
        <f>H255/G255*100</f>
        <v>101.4718880696762</v>
      </c>
      <c r="K255" s="59">
        <f t="shared" si="22"/>
        <v>101.0780224086929</v>
      </c>
      <c r="M255" s="59">
        <f t="shared" si="18"/>
        <v>18775.6</v>
      </c>
      <c r="N255" s="66">
        <f t="shared" si="19"/>
        <v>36276.493256262045</v>
      </c>
    </row>
    <row r="256" spans="1:14" ht="31.5" customHeight="1" hidden="1">
      <c r="A256" s="103" t="s">
        <v>118</v>
      </c>
      <c r="B256" s="98" t="s">
        <v>119</v>
      </c>
      <c r="C256" s="16" t="s">
        <v>16</v>
      </c>
      <c r="D256" s="21" t="s">
        <v>17</v>
      </c>
      <c r="E256" s="11"/>
      <c r="F256" s="11"/>
      <c r="G256" s="11"/>
      <c r="H256" s="11">
        <v>644</v>
      </c>
      <c r="I256" s="15">
        <f t="shared" si="17"/>
        <v>644</v>
      </c>
      <c r="J256" s="15"/>
      <c r="K256" s="15"/>
      <c r="M256" s="15">
        <f t="shared" si="18"/>
        <v>644</v>
      </c>
      <c r="N256" s="64"/>
    </row>
    <row r="257" spans="1:14" ht="63" hidden="1">
      <c r="A257" s="104"/>
      <c r="B257" s="99"/>
      <c r="C257" s="16" t="s">
        <v>22</v>
      </c>
      <c r="D257" s="18" t="s">
        <v>23</v>
      </c>
      <c r="E257" s="11">
        <f>SUM(E258:E259)</f>
        <v>4098.9</v>
      </c>
      <c r="F257" s="11">
        <f>SUM(F258:F259)</f>
        <v>0</v>
      </c>
      <c r="G257" s="11">
        <f>SUM(G258:G259)</f>
        <v>0</v>
      </c>
      <c r="H257" s="11">
        <f>SUM(H258:H259)</f>
        <v>0</v>
      </c>
      <c r="I257" s="15">
        <f t="shared" si="17"/>
        <v>0</v>
      </c>
      <c r="J257" s="15"/>
      <c r="K257" s="15"/>
      <c r="M257" s="15">
        <f t="shared" si="18"/>
        <v>-4098.9</v>
      </c>
      <c r="N257" s="64">
        <f t="shared" si="19"/>
        <v>0</v>
      </c>
    </row>
    <row r="258" spans="1:14" ht="31.5" hidden="1">
      <c r="A258" s="104"/>
      <c r="B258" s="99"/>
      <c r="C258" s="19" t="s">
        <v>40</v>
      </c>
      <c r="D258" s="20" t="s">
        <v>41</v>
      </c>
      <c r="E258" s="11"/>
      <c r="F258" s="11"/>
      <c r="G258" s="11"/>
      <c r="H258" s="11"/>
      <c r="I258" s="15">
        <f t="shared" si="17"/>
        <v>0</v>
      </c>
      <c r="J258" s="15"/>
      <c r="K258" s="15"/>
      <c r="M258" s="15">
        <f t="shared" si="18"/>
        <v>0</v>
      </c>
      <c r="N258" s="64" t="e">
        <f t="shared" si="19"/>
        <v>#DIV/0!</v>
      </c>
    </row>
    <row r="259" spans="1:14" ht="47.25" hidden="1">
      <c r="A259" s="104"/>
      <c r="B259" s="99"/>
      <c r="C259" s="19" t="s">
        <v>25</v>
      </c>
      <c r="D259" s="20" t="s">
        <v>26</v>
      </c>
      <c r="E259" s="11">
        <v>4098.9</v>
      </c>
      <c r="F259" s="11">
        <f>2050.9-2050.9</f>
        <v>0</v>
      </c>
      <c r="G259" s="11"/>
      <c r="H259" s="11"/>
      <c r="I259" s="15">
        <f t="shared" si="17"/>
        <v>0</v>
      </c>
      <c r="J259" s="15"/>
      <c r="K259" s="15"/>
      <c r="M259" s="15">
        <f t="shared" si="18"/>
        <v>-4098.9</v>
      </c>
      <c r="N259" s="64">
        <f t="shared" si="19"/>
        <v>0</v>
      </c>
    </row>
    <row r="260" spans="1:14" ht="15.75" customHeight="1" hidden="1">
      <c r="A260" s="104"/>
      <c r="B260" s="99"/>
      <c r="C260" s="16" t="s">
        <v>27</v>
      </c>
      <c r="D260" s="18" t="s">
        <v>28</v>
      </c>
      <c r="E260" s="11">
        <v>2.8</v>
      </c>
      <c r="F260" s="11"/>
      <c r="G260" s="11"/>
      <c r="H260" s="11">
        <v>16.7</v>
      </c>
      <c r="I260" s="15">
        <f t="shared" si="17"/>
        <v>16.7</v>
      </c>
      <c r="J260" s="15"/>
      <c r="K260" s="15"/>
      <c r="M260" s="15">
        <f t="shared" si="18"/>
        <v>13.899999999999999</v>
      </c>
      <c r="N260" s="64">
        <f t="shared" si="19"/>
        <v>596.4285714285714</v>
      </c>
    </row>
    <row r="261" spans="1:14" ht="15.75" customHeight="1" hidden="1">
      <c r="A261" s="104"/>
      <c r="B261" s="99"/>
      <c r="C261" s="16" t="s">
        <v>29</v>
      </c>
      <c r="D261" s="18" t="s">
        <v>30</v>
      </c>
      <c r="E261" s="11"/>
      <c r="F261" s="11"/>
      <c r="G261" s="11"/>
      <c r="H261" s="11"/>
      <c r="I261" s="15">
        <f t="shared" si="17"/>
        <v>0</v>
      </c>
      <c r="J261" s="15"/>
      <c r="K261" s="15"/>
      <c r="M261" s="15">
        <f t="shared" si="18"/>
        <v>0</v>
      </c>
      <c r="N261" s="64" t="e">
        <f t="shared" si="19"/>
        <v>#DIV/0!</v>
      </c>
    </row>
    <row r="262" spans="1:14" ht="15.75" customHeight="1" hidden="1">
      <c r="A262" s="104"/>
      <c r="B262" s="99"/>
      <c r="C262" s="16" t="s">
        <v>217</v>
      </c>
      <c r="D262" s="18" t="s">
        <v>46</v>
      </c>
      <c r="E262" s="11"/>
      <c r="F262" s="11"/>
      <c r="G262" s="11"/>
      <c r="H262" s="11">
        <v>-0.5</v>
      </c>
      <c r="I262" s="15">
        <f t="shared" si="17"/>
        <v>-0.5</v>
      </c>
      <c r="J262" s="15"/>
      <c r="K262" s="15"/>
      <c r="M262" s="15">
        <f t="shared" si="18"/>
        <v>-0.5</v>
      </c>
      <c r="N262" s="64"/>
    </row>
    <row r="263" spans="1:14" ht="63" hidden="1">
      <c r="A263" s="104"/>
      <c r="B263" s="99"/>
      <c r="C263" s="16" t="s">
        <v>49</v>
      </c>
      <c r="D263" s="18" t="s">
        <v>120</v>
      </c>
      <c r="E263" s="11"/>
      <c r="F263" s="11">
        <v>320823.4</v>
      </c>
      <c r="G263" s="11">
        <v>17326.8</v>
      </c>
      <c r="H263" s="11">
        <v>17326.8</v>
      </c>
      <c r="I263" s="15">
        <f t="shared" si="17"/>
        <v>0</v>
      </c>
      <c r="J263" s="15">
        <f>H263/G263*100</f>
        <v>100</v>
      </c>
      <c r="K263" s="15">
        <f>H263/F263*100</f>
        <v>5.4007282511188395</v>
      </c>
      <c r="M263" s="15">
        <f t="shared" si="18"/>
        <v>17326.8</v>
      </c>
      <c r="N263" s="64"/>
    </row>
    <row r="264" spans="1:14" ht="63" hidden="1">
      <c r="A264" s="104"/>
      <c r="B264" s="99"/>
      <c r="C264" s="16" t="s">
        <v>50</v>
      </c>
      <c r="D264" s="18" t="s">
        <v>87</v>
      </c>
      <c r="E264" s="11"/>
      <c r="F264" s="11">
        <v>16.7</v>
      </c>
      <c r="G264" s="11"/>
      <c r="H264" s="11"/>
      <c r="I264" s="15">
        <f aca="true" t="shared" si="23" ref="I264:I327">H264-G264</f>
        <v>0</v>
      </c>
      <c r="J264" s="15"/>
      <c r="K264" s="15">
        <f aca="true" t="shared" si="24" ref="K264:K325">H264/F264*100</f>
        <v>0</v>
      </c>
      <c r="M264" s="15">
        <f aca="true" t="shared" si="25" ref="M264:M327">H264-E264</f>
        <v>0</v>
      </c>
      <c r="N264" s="64"/>
    </row>
    <row r="265" spans="1:14" ht="31.5" hidden="1">
      <c r="A265" s="104"/>
      <c r="B265" s="99"/>
      <c r="C265" s="16"/>
      <c r="D265" s="24" t="s">
        <v>211</v>
      </c>
      <c r="E265" s="25">
        <f>E266-E262</f>
        <v>4101.7</v>
      </c>
      <c r="F265" s="25">
        <f>F266-F262</f>
        <v>320840.10000000003</v>
      </c>
      <c r="G265" s="25">
        <f>G266-G262</f>
        <v>17326.8</v>
      </c>
      <c r="H265" s="25">
        <f>H266-H262</f>
        <v>17987.5</v>
      </c>
      <c r="I265" s="59">
        <f t="shared" si="23"/>
        <v>660.7000000000007</v>
      </c>
      <c r="J265" s="59">
        <f aca="true" t="shared" si="26" ref="J265:J325">H265/G265*100</f>
        <v>103.81316804026133</v>
      </c>
      <c r="K265" s="59">
        <f t="shared" si="24"/>
        <v>5.606375262942506</v>
      </c>
      <c r="L265" s="26"/>
      <c r="M265" s="59">
        <f t="shared" si="25"/>
        <v>13885.8</v>
      </c>
      <c r="N265" s="66">
        <f aca="true" t="shared" si="27" ref="N265:N325">H265/E265*100</f>
        <v>438.53767949874447</v>
      </c>
    </row>
    <row r="266" spans="1:14" s="26" customFormat="1" ht="31.5" hidden="1">
      <c r="A266" s="105"/>
      <c r="B266" s="100"/>
      <c r="C266" s="28"/>
      <c r="D266" s="24" t="s">
        <v>212</v>
      </c>
      <c r="E266" s="25">
        <f>SUM(E256:E257,E260:E264)</f>
        <v>4101.7</v>
      </c>
      <c r="F266" s="25">
        <f>SUM(F256:F257,F260:F264)</f>
        <v>320840.10000000003</v>
      </c>
      <c r="G266" s="25">
        <f>SUM(G256:G257,G260:G264)</f>
        <v>17326.8</v>
      </c>
      <c r="H266" s="25">
        <f>SUM(H256:H257,H260:H264)</f>
        <v>17987</v>
      </c>
      <c r="I266" s="59">
        <f t="shared" si="23"/>
        <v>660.2000000000007</v>
      </c>
      <c r="J266" s="59">
        <f t="shared" si="26"/>
        <v>103.81028233718862</v>
      </c>
      <c r="K266" s="59">
        <f t="shared" si="24"/>
        <v>5.606219422073487</v>
      </c>
      <c r="M266" s="59">
        <f t="shared" si="25"/>
        <v>13885.3</v>
      </c>
      <c r="N266" s="66">
        <f t="shared" si="27"/>
        <v>438.5254894312115</v>
      </c>
    </row>
    <row r="267" spans="1:14" s="26" customFormat="1" ht="15.75" customHeight="1" hidden="1">
      <c r="A267" s="103" t="s">
        <v>123</v>
      </c>
      <c r="B267" s="98" t="s">
        <v>124</v>
      </c>
      <c r="C267" s="16" t="s">
        <v>16</v>
      </c>
      <c r="D267" s="21" t="s">
        <v>17</v>
      </c>
      <c r="E267" s="25"/>
      <c r="F267" s="11"/>
      <c r="G267" s="11"/>
      <c r="H267" s="11">
        <v>14005.3</v>
      </c>
      <c r="I267" s="15">
        <f t="shared" si="23"/>
        <v>14005.3</v>
      </c>
      <c r="J267" s="15"/>
      <c r="K267" s="15"/>
      <c r="L267" s="3"/>
      <c r="M267" s="15">
        <f t="shared" si="25"/>
        <v>14005.3</v>
      </c>
      <c r="N267" s="64"/>
    </row>
    <row r="268" spans="1:14" s="26" customFormat="1" ht="15.75" customHeight="1" hidden="1">
      <c r="A268" s="104"/>
      <c r="B268" s="99"/>
      <c r="C268" s="16" t="s">
        <v>27</v>
      </c>
      <c r="D268" s="18" t="s">
        <v>28</v>
      </c>
      <c r="E268" s="25"/>
      <c r="F268" s="11"/>
      <c r="G268" s="11"/>
      <c r="H268" s="11">
        <v>-855.2</v>
      </c>
      <c r="I268" s="15">
        <f t="shared" si="23"/>
        <v>-855.2</v>
      </c>
      <c r="J268" s="15"/>
      <c r="K268" s="15"/>
      <c r="L268" s="3"/>
      <c r="M268" s="15">
        <f t="shared" si="25"/>
        <v>-855.2</v>
      </c>
      <c r="N268" s="64"/>
    </row>
    <row r="269" spans="1:14" s="26" customFormat="1" ht="63" customHeight="1" hidden="1">
      <c r="A269" s="111"/>
      <c r="B269" s="111"/>
      <c r="C269" s="16" t="s">
        <v>29</v>
      </c>
      <c r="D269" s="18" t="s">
        <v>202</v>
      </c>
      <c r="E269" s="25"/>
      <c r="F269" s="11">
        <v>268501.4</v>
      </c>
      <c r="G269" s="11">
        <v>111875</v>
      </c>
      <c r="H269" s="11">
        <v>93763.2</v>
      </c>
      <c r="I269" s="15">
        <f t="shared" si="23"/>
        <v>-18111.800000000003</v>
      </c>
      <c r="J269" s="15">
        <f t="shared" si="26"/>
        <v>83.8106815642458</v>
      </c>
      <c r="K269" s="15">
        <f t="shared" si="24"/>
        <v>34.920935235347</v>
      </c>
      <c r="L269" s="3"/>
      <c r="M269" s="15">
        <f t="shared" si="25"/>
        <v>93763.2</v>
      </c>
      <c r="N269" s="64"/>
    </row>
    <row r="270" spans="1:14" s="26" customFormat="1" ht="63" hidden="1">
      <c r="A270" s="111"/>
      <c r="B270" s="111"/>
      <c r="C270" s="16" t="s">
        <v>217</v>
      </c>
      <c r="D270" s="18" t="s">
        <v>46</v>
      </c>
      <c r="E270" s="25"/>
      <c r="F270" s="11"/>
      <c r="G270" s="11"/>
      <c r="H270" s="11">
        <v>-1051.6</v>
      </c>
      <c r="I270" s="15">
        <f t="shared" si="23"/>
        <v>-1051.6</v>
      </c>
      <c r="J270" s="15"/>
      <c r="K270" s="15"/>
      <c r="L270" s="3"/>
      <c r="M270" s="15">
        <f t="shared" si="25"/>
        <v>-1051.6</v>
      </c>
      <c r="N270" s="64"/>
    </row>
    <row r="271" spans="1:14" s="26" customFormat="1" ht="15.75" customHeight="1" hidden="1">
      <c r="A271" s="111"/>
      <c r="B271" s="111"/>
      <c r="C271" s="16" t="s">
        <v>50</v>
      </c>
      <c r="D271" s="18" t="s">
        <v>87</v>
      </c>
      <c r="E271" s="11">
        <v>23.6</v>
      </c>
      <c r="F271" s="11">
        <v>3664.1</v>
      </c>
      <c r="G271" s="11">
        <v>933.7</v>
      </c>
      <c r="H271" s="11">
        <v>23.5</v>
      </c>
      <c r="I271" s="15">
        <f t="shared" si="23"/>
        <v>-910.2</v>
      </c>
      <c r="J271" s="15">
        <f t="shared" si="26"/>
        <v>2.5168683731391237</v>
      </c>
      <c r="K271" s="15">
        <f t="shared" si="24"/>
        <v>0.6413580415381677</v>
      </c>
      <c r="L271" s="3"/>
      <c r="M271" s="15">
        <f t="shared" si="25"/>
        <v>-0.10000000000000142</v>
      </c>
      <c r="N271" s="64">
        <f t="shared" si="27"/>
        <v>99.57627118644066</v>
      </c>
    </row>
    <row r="272" spans="1:14" s="26" customFormat="1" ht="15.75" customHeight="1" hidden="1">
      <c r="A272" s="111"/>
      <c r="B272" s="111"/>
      <c r="C272" s="28"/>
      <c r="D272" s="24" t="s">
        <v>31</v>
      </c>
      <c r="E272" s="25">
        <f>SUM(E267:E271)</f>
        <v>23.6</v>
      </c>
      <c r="F272" s="25">
        <f>SUM(F267:F271)</f>
        <v>272165.5</v>
      </c>
      <c r="G272" s="25">
        <f>SUM(G267:G271)</f>
        <v>112808.7</v>
      </c>
      <c r="H272" s="25">
        <f>SUM(H267:H271)</f>
        <v>105885.19999999998</v>
      </c>
      <c r="I272" s="59">
        <f t="shared" si="23"/>
        <v>-6923.500000000015</v>
      </c>
      <c r="J272" s="59">
        <f t="shared" si="26"/>
        <v>93.86261875192248</v>
      </c>
      <c r="K272" s="59">
        <f t="shared" si="24"/>
        <v>38.904710552953986</v>
      </c>
      <c r="M272" s="59">
        <f t="shared" si="25"/>
        <v>105861.59999999998</v>
      </c>
      <c r="N272" s="66">
        <f t="shared" si="27"/>
        <v>448666.10169491515</v>
      </c>
    </row>
    <row r="273" spans="1:14" ht="63" hidden="1">
      <c r="A273" s="111"/>
      <c r="B273" s="111"/>
      <c r="C273" s="16" t="s">
        <v>125</v>
      </c>
      <c r="D273" s="27" t="s">
        <v>126</v>
      </c>
      <c r="E273" s="11">
        <v>270324</v>
      </c>
      <c r="F273" s="11">
        <v>666607.6</v>
      </c>
      <c r="G273" s="11">
        <v>370812.5</v>
      </c>
      <c r="H273" s="11">
        <v>345203.1</v>
      </c>
      <c r="I273" s="15">
        <f t="shared" si="23"/>
        <v>-25609.400000000023</v>
      </c>
      <c r="J273" s="15">
        <f t="shared" si="26"/>
        <v>93.09370638799932</v>
      </c>
      <c r="K273" s="15">
        <f t="shared" si="24"/>
        <v>51.78505315570959</v>
      </c>
      <c r="M273" s="15">
        <f t="shared" si="25"/>
        <v>74879.09999999998</v>
      </c>
      <c r="N273" s="64">
        <f t="shared" si="27"/>
        <v>127.6997602876548</v>
      </c>
    </row>
    <row r="274" spans="1:14" ht="63" hidden="1">
      <c r="A274" s="111"/>
      <c r="B274" s="111"/>
      <c r="C274" s="16" t="s">
        <v>121</v>
      </c>
      <c r="D274" s="18" t="s">
        <v>122</v>
      </c>
      <c r="E274" s="11">
        <v>24941.9</v>
      </c>
      <c r="F274" s="11">
        <v>162783.8</v>
      </c>
      <c r="G274" s="11">
        <v>61619.6</v>
      </c>
      <c r="H274" s="11">
        <v>64227</v>
      </c>
      <c r="I274" s="15">
        <f t="shared" si="23"/>
        <v>2607.4000000000015</v>
      </c>
      <c r="J274" s="15">
        <f t="shared" si="26"/>
        <v>104.23144583866173</v>
      </c>
      <c r="K274" s="15">
        <f t="shared" si="24"/>
        <v>39.4554003531064</v>
      </c>
      <c r="M274" s="15">
        <f t="shared" si="25"/>
        <v>39285.1</v>
      </c>
      <c r="N274" s="64">
        <f t="shared" si="27"/>
        <v>257.50644497812914</v>
      </c>
    </row>
    <row r="275" spans="1:14" ht="63" hidden="1">
      <c r="A275" s="111"/>
      <c r="B275" s="111"/>
      <c r="C275" s="16" t="s">
        <v>22</v>
      </c>
      <c r="D275" s="18" t="s">
        <v>23</v>
      </c>
      <c r="E275" s="11">
        <f>E276+E277</f>
        <v>29627.899999999998</v>
      </c>
      <c r="F275" s="11">
        <f>F276+F277</f>
        <v>81131.59999999999</v>
      </c>
      <c r="G275" s="11">
        <f>G276+G277</f>
        <v>28765.199999999997</v>
      </c>
      <c r="H275" s="11">
        <f>H276+H277</f>
        <v>23482.6</v>
      </c>
      <c r="I275" s="15">
        <f t="shared" si="23"/>
        <v>-5282.5999999999985</v>
      </c>
      <c r="J275" s="15">
        <f t="shared" si="26"/>
        <v>81.63544838902564</v>
      </c>
      <c r="K275" s="15">
        <f t="shared" si="24"/>
        <v>28.94383939180295</v>
      </c>
      <c r="M275" s="15">
        <f t="shared" si="25"/>
        <v>-6145.299999999999</v>
      </c>
      <c r="N275" s="64">
        <f t="shared" si="27"/>
        <v>79.25840170919977</v>
      </c>
    </row>
    <row r="276" spans="1:14" s="26" customFormat="1" ht="31.5" customHeight="1" hidden="1">
      <c r="A276" s="111"/>
      <c r="B276" s="111"/>
      <c r="C276" s="19" t="s">
        <v>127</v>
      </c>
      <c r="D276" s="20" t="s">
        <v>128</v>
      </c>
      <c r="E276" s="11">
        <v>29518.3</v>
      </c>
      <c r="F276" s="11">
        <f>6+81034.2</f>
        <v>81040.2</v>
      </c>
      <c r="G276" s="11">
        <v>28727.1</v>
      </c>
      <c r="H276" s="11">
        <v>23435.6</v>
      </c>
      <c r="I276" s="15">
        <f t="shared" si="23"/>
        <v>-5291.5</v>
      </c>
      <c r="J276" s="15">
        <f t="shared" si="26"/>
        <v>81.58011076648879</v>
      </c>
      <c r="K276" s="15">
        <f t="shared" si="24"/>
        <v>28.91848736799761</v>
      </c>
      <c r="L276" s="3"/>
      <c r="M276" s="15">
        <f t="shared" si="25"/>
        <v>-6082.700000000001</v>
      </c>
      <c r="N276" s="64">
        <f t="shared" si="27"/>
        <v>79.3934610055457</v>
      </c>
    </row>
    <row r="277" spans="1:14" s="26" customFormat="1" ht="31.5" customHeight="1" hidden="1">
      <c r="A277" s="111"/>
      <c r="B277" s="111"/>
      <c r="C277" s="19" t="s">
        <v>25</v>
      </c>
      <c r="D277" s="20" t="s">
        <v>26</v>
      </c>
      <c r="E277" s="11">
        <v>109.6</v>
      </c>
      <c r="F277" s="11">
        <v>91.4</v>
      </c>
      <c r="G277" s="11">
        <v>38.1</v>
      </c>
      <c r="H277" s="11">
        <v>47</v>
      </c>
      <c r="I277" s="15">
        <f t="shared" si="23"/>
        <v>8.899999999999999</v>
      </c>
      <c r="J277" s="15">
        <f t="shared" si="26"/>
        <v>123.35958005249343</v>
      </c>
      <c r="K277" s="15">
        <f t="shared" si="24"/>
        <v>51.42231947483589</v>
      </c>
      <c r="L277" s="3"/>
      <c r="M277" s="15">
        <f t="shared" si="25"/>
        <v>-62.599999999999994</v>
      </c>
      <c r="N277" s="64">
        <f t="shared" si="27"/>
        <v>42.88321167883212</v>
      </c>
    </row>
    <row r="278" spans="1:14" s="26" customFormat="1" ht="15.75" customHeight="1" hidden="1">
      <c r="A278" s="111"/>
      <c r="B278" s="111"/>
      <c r="C278" s="28"/>
      <c r="D278" s="24" t="s">
        <v>34</v>
      </c>
      <c r="E278" s="25">
        <f>SUM(E273:E275)</f>
        <v>324893.80000000005</v>
      </c>
      <c r="F278" s="25">
        <f>SUM(F273:F275)</f>
        <v>910522.9999999999</v>
      </c>
      <c r="G278" s="25">
        <f>SUM(G273:G275)</f>
        <v>461197.3</v>
      </c>
      <c r="H278" s="25">
        <f>SUM(H273:H275)</f>
        <v>432912.69999999995</v>
      </c>
      <c r="I278" s="59">
        <f t="shared" si="23"/>
        <v>-28284.600000000035</v>
      </c>
      <c r="J278" s="59">
        <f t="shared" si="26"/>
        <v>93.86713668965537</v>
      </c>
      <c r="K278" s="59">
        <f t="shared" si="24"/>
        <v>47.54549857609308</v>
      </c>
      <c r="M278" s="59">
        <f t="shared" si="25"/>
        <v>108018.8999999999</v>
      </c>
      <c r="N278" s="66">
        <f t="shared" si="27"/>
        <v>133.24744885867318</v>
      </c>
    </row>
    <row r="279" spans="1:14" s="26" customFormat="1" ht="31.5" hidden="1">
      <c r="A279" s="111"/>
      <c r="B279" s="111"/>
      <c r="C279" s="28"/>
      <c r="D279" s="24" t="s">
        <v>211</v>
      </c>
      <c r="E279" s="25">
        <f>E280-E270</f>
        <v>324917.4</v>
      </c>
      <c r="F279" s="25">
        <f>F280-F270</f>
        <v>1182688.5</v>
      </c>
      <c r="G279" s="25">
        <f>G280-G270</f>
        <v>574006</v>
      </c>
      <c r="H279" s="25">
        <f>H280-H270</f>
        <v>539849.4999999999</v>
      </c>
      <c r="I279" s="59">
        <f t="shared" si="23"/>
        <v>-34156.50000000012</v>
      </c>
      <c r="J279" s="59">
        <f t="shared" si="26"/>
        <v>94.04945244474794</v>
      </c>
      <c r="K279" s="59">
        <f t="shared" si="24"/>
        <v>45.64595833983334</v>
      </c>
      <c r="M279" s="59">
        <f t="shared" si="25"/>
        <v>214932.09999999986</v>
      </c>
      <c r="N279" s="66">
        <f t="shared" si="27"/>
        <v>166.14976606362103</v>
      </c>
    </row>
    <row r="280" spans="1:14" s="26" customFormat="1" ht="31.5" hidden="1">
      <c r="A280" s="112"/>
      <c r="B280" s="112"/>
      <c r="C280" s="28"/>
      <c r="D280" s="24" t="s">
        <v>212</v>
      </c>
      <c r="E280" s="25">
        <f>E272+E278</f>
        <v>324917.4</v>
      </c>
      <c r="F280" s="25">
        <f>F272+F278</f>
        <v>1182688.5</v>
      </c>
      <c r="G280" s="25">
        <f>G272+G278</f>
        <v>574006</v>
      </c>
      <c r="H280" s="25">
        <f>H272+H278</f>
        <v>538797.8999999999</v>
      </c>
      <c r="I280" s="59">
        <f t="shared" si="23"/>
        <v>-35208.10000000009</v>
      </c>
      <c r="J280" s="59">
        <f t="shared" si="26"/>
        <v>93.86624878485588</v>
      </c>
      <c r="K280" s="59">
        <f t="shared" si="24"/>
        <v>45.557042281209284</v>
      </c>
      <c r="M280" s="59">
        <f t="shared" si="25"/>
        <v>213880.49999999988</v>
      </c>
      <c r="N280" s="66">
        <f t="shared" si="27"/>
        <v>165.82611457558133</v>
      </c>
    </row>
    <row r="281" spans="1:14" s="26" customFormat="1" ht="15.75" customHeight="1" hidden="1">
      <c r="A281" s="103" t="s">
        <v>129</v>
      </c>
      <c r="B281" s="98" t="s">
        <v>130</v>
      </c>
      <c r="C281" s="16" t="s">
        <v>16</v>
      </c>
      <c r="D281" s="21" t="s">
        <v>17</v>
      </c>
      <c r="E281" s="11"/>
      <c r="F281" s="25"/>
      <c r="G281" s="25"/>
      <c r="H281" s="11">
        <v>7.5</v>
      </c>
      <c r="I281" s="15">
        <f t="shared" si="23"/>
        <v>7.5</v>
      </c>
      <c r="J281" s="15"/>
      <c r="K281" s="15"/>
      <c r="L281" s="3"/>
      <c r="M281" s="15">
        <f t="shared" si="25"/>
        <v>7.5</v>
      </c>
      <c r="N281" s="64"/>
    </row>
    <row r="282" spans="1:14" s="26" customFormat="1" ht="15.75" customHeight="1" hidden="1">
      <c r="A282" s="104"/>
      <c r="B282" s="99"/>
      <c r="C282" s="16" t="s">
        <v>217</v>
      </c>
      <c r="D282" s="18" t="s">
        <v>46</v>
      </c>
      <c r="E282" s="11"/>
      <c r="F282" s="11"/>
      <c r="G282" s="11"/>
      <c r="H282" s="11">
        <v>-674.2</v>
      </c>
      <c r="I282" s="15">
        <f t="shared" si="23"/>
        <v>-674.2</v>
      </c>
      <c r="J282" s="15"/>
      <c r="K282" s="15"/>
      <c r="L282" s="3"/>
      <c r="M282" s="15">
        <f t="shared" si="25"/>
        <v>-674.2</v>
      </c>
      <c r="N282" s="64"/>
    </row>
    <row r="283" spans="1:14" s="26" customFormat="1" ht="15.75" customHeight="1" hidden="1">
      <c r="A283" s="104"/>
      <c r="B283" s="99"/>
      <c r="C283" s="16" t="s">
        <v>52</v>
      </c>
      <c r="D283" s="20" t="s">
        <v>53</v>
      </c>
      <c r="E283" s="11"/>
      <c r="F283" s="11">
        <v>1573.1</v>
      </c>
      <c r="G283" s="11"/>
      <c r="H283" s="11">
        <v>4401.2</v>
      </c>
      <c r="I283" s="15">
        <f t="shared" si="23"/>
        <v>4401.2</v>
      </c>
      <c r="J283" s="15"/>
      <c r="K283" s="15">
        <f t="shared" si="24"/>
        <v>279.7787807513826</v>
      </c>
      <c r="L283" s="3"/>
      <c r="M283" s="15">
        <f t="shared" si="25"/>
        <v>4401.2</v>
      </c>
      <c r="N283" s="64"/>
    </row>
    <row r="284" spans="1:14" s="26" customFormat="1" ht="15.75" customHeight="1" hidden="1">
      <c r="A284" s="111"/>
      <c r="B284" s="111"/>
      <c r="C284" s="28"/>
      <c r="D284" s="24" t="s">
        <v>31</v>
      </c>
      <c r="E284" s="25">
        <f>E281+E282+E283</f>
        <v>0</v>
      </c>
      <c r="F284" s="60">
        <f>F281+F282+F283</f>
        <v>1573.1</v>
      </c>
      <c r="G284" s="60">
        <f>G281+G282+G283</f>
        <v>0</v>
      </c>
      <c r="H284" s="25">
        <f>H281+H282+H283</f>
        <v>3734.5</v>
      </c>
      <c r="I284" s="59">
        <f t="shared" si="23"/>
        <v>3734.5</v>
      </c>
      <c r="J284" s="59"/>
      <c r="K284" s="59">
        <f t="shared" si="24"/>
        <v>237.3974953912657</v>
      </c>
      <c r="M284" s="59">
        <f t="shared" si="25"/>
        <v>3734.5</v>
      </c>
      <c r="N284" s="66"/>
    </row>
    <row r="285" spans="1:14" ht="15.75" customHeight="1" hidden="1">
      <c r="A285" s="111"/>
      <c r="B285" s="111"/>
      <c r="C285" s="16" t="s">
        <v>131</v>
      </c>
      <c r="D285" s="18" t="s">
        <v>132</v>
      </c>
      <c r="E285" s="11">
        <v>2201141.3</v>
      </c>
      <c r="F285" s="14">
        <v>5868800.8</v>
      </c>
      <c r="G285" s="11">
        <v>2123776.9</v>
      </c>
      <c r="H285" s="11">
        <v>2307990.2</v>
      </c>
      <c r="I285" s="15">
        <f t="shared" si="23"/>
        <v>184213.30000000028</v>
      </c>
      <c r="J285" s="15">
        <f t="shared" si="26"/>
        <v>108.67385364253657</v>
      </c>
      <c r="K285" s="15">
        <f t="shared" si="24"/>
        <v>39.32643616051852</v>
      </c>
      <c r="M285" s="15">
        <f t="shared" si="25"/>
        <v>106848.90000000037</v>
      </c>
      <c r="N285" s="64">
        <f t="shared" si="27"/>
        <v>104.8542499293435</v>
      </c>
    </row>
    <row r="286" spans="1:14" ht="63" hidden="1">
      <c r="A286" s="111"/>
      <c r="B286" s="111"/>
      <c r="C286" s="16" t="s">
        <v>133</v>
      </c>
      <c r="D286" s="18" t="s">
        <v>134</v>
      </c>
      <c r="E286" s="11">
        <v>204452.7</v>
      </c>
      <c r="F286" s="11">
        <v>432143.8</v>
      </c>
      <c r="G286" s="11">
        <v>205207</v>
      </c>
      <c r="H286" s="11">
        <v>205095.1</v>
      </c>
      <c r="I286" s="15">
        <f t="shared" si="23"/>
        <v>-111.89999999999418</v>
      </c>
      <c r="J286" s="15">
        <f t="shared" si="26"/>
        <v>99.94546969645285</v>
      </c>
      <c r="K286" s="15">
        <f t="shared" si="24"/>
        <v>47.459919591580395</v>
      </c>
      <c r="M286" s="15">
        <f t="shared" si="25"/>
        <v>642.3999999999942</v>
      </c>
      <c r="N286" s="64">
        <f t="shared" si="27"/>
        <v>100.31420470358181</v>
      </c>
    </row>
    <row r="287" spans="1:14" ht="63" hidden="1">
      <c r="A287" s="111"/>
      <c r="B287" s="111"/>
      <c r="C287" s="16" t="s">
        <v>16</v>
      </c>
      <c r="D287" s="21" t="s">
        <v>17</v>
      </c>
      <c r="E287" s="11"/>
      <c r="F287" s="11"/>
      <c r="G287" s="11"/>
      <c r="H287" s="11"/>
      <c r="I287" s="15">
        <f t="shared" si="23"/>
        <v>0</v>
      </c>
      <c r="J287" s="15" t="e">
        <f t="shared" si="26"/>
        <v>#DIV/0!</v>
      </c>
      <c r="K287" s="15" t="e">
        <f t="shared" si="24"/>
        <v>#DIV/0!</v>
      </c>
      <c r="M287" s="15">
        <f t="shared" si="25"/>
        <v>0</v>
      </c>
      <c r="N287" s="64" t="e">
        <f t="shared" si="27"/>
        <v>#DIV/0!</v>
      </c>
    </row>
    <row r="288" spans="1:14" ht="63" hidden="1">
      <c r="A288" s="111"/>
      <c r="B288" s="111"/>
      <c r="C288" s="16" t="s">
        <v>22</v>
      </c>
      <c r="D288" s="18" t="s">
        <v>23</v>
      </c>
      <c r="E288" s="11">
        <f>E289+E290+E291</f>
        <v>5730.900000000001</v>
      </c>
      <c r="F288" s="11">
        <f>F289+F290+F291</f>
        <v>15126</v>
      </c>
      <c r="G288" s="11">
        <f>G289+G290+G291</f>
        <v>7074.9</v>
      </c>
      <c r="H288" s="11">
        <f>H289+H290+H291</f>
        <v>1797.7000000000003</v>
      </c>
      <c r="I288" s="15">
        <f t="shared" si="23"/>
        <v>-5277.199999999999</v>
      </c>
      <c r="J288" s="15">
        <f t="shared" si="26"/>
        <v>25.409546424684454</v>
      </c>
      <c r="K288" s="15">
        <f t="shared" si="24"/>
        <v>11.884834060557981</v>
      </c>
      <c r="M288" s="15">
        <f t="shared" si="25"/>
        <v>-3933.2000000000003</v>
      </c>
      <c r="N288" s="64">
        <f t="shared" si="27"/>
        <v>31.368545952642695</v>
      </c>
    </row>
    <row r="289" spans="1:14" ht="78.75" hidden="1">
      <c r="A289" s="111"/>
      <c r="B289" s="111"/>
      <c r="C289" s="19" t="s">
        <v>135</v>
      </c>
      <c r="D289" s="20" t="s">
        <v>136</v>
      </c>
      <c r="E289" s="11">
        <v>1003.2</v>
      </c>
      <c r="F289" s="11">
        <v>2072</v>
      </c>
      <c r="G289" s="11">
        <v>677.5</v>
      </c>
      <c r="H289" s="11">
        <v>792.7</v>
      </c>
      <c r="I289" s="15">
        <f t="shared" si="23"/>
        <v>115.20000000000005</v>
      </c>
      <c r="J289" s="15">
        <f t="shared" si="26"/>
        <v>117.00369003690037</v>
      </c>
      <c r="K289" s="15">
        <f t="shared" si="24"/>
        <v>38.25772200772201</v>
      </c>
      <c r="M289" s="15">
        <f t="shared" si="25"/>
        <v>-210.5</v>
      </c>
      <c r="N289" s="64">
        <f t="shared" si="27"/>
        <v>79.0171451355662</v>
      </c>
    </row>
    <row r="290" spans="1:14" ht="63" hidden="1">
      <c r="A290" s="111"/>
      <c r="B290" s="111"/>
      <c r="C290" s="19" t="s">
        <v>137</v>
      </c>
      <c r="D290" s="20" t="s">
        <v>138</v>
      </c>
      <c r="E290" s="11">
        <v>3799.1</v>
      </c>
      <c r="F290" s="11">
        <f>11654.7+335.4</f>
        <v>11990.1</v>
      </c>
      <c r="G290" s="11">
        <v>6012.4</v>
      </c>
      <c r="H290" s="11">
        <v>343.6</v>
      </c>
      <c r="I290" s="15">
        <f t="shared" si="23"/>
        <v>-5668.799999999999</v>
      </c>
      <c r="J290" s="15">
        <f t="shared" si="26"/>
        <v>5.714855964340364</v>
      </c>
      <c r="K290" s="15">
        <f t="shared" si="24"/>
        <v>2.8656975337987176</v>
      </c>
      <c r="M290" s="15">
        <f t="shared" si="25"/>
        <v>-3455.5</v>
      </c>
      <c r="N290" s="64">
        <f t="shared" si="27"/>
        <v>9.044247321734096</v>
      </c>
    </row>
    <row r="291" spans="1:14" ht="47.25" hidden="1">
      <c r="A291" s="111"/>
      <c r="B291" s="111"/>
      <c r="C291" s="19" t="s">
        <v>25</v>
      </c>
      <c r="D291" s="20" t="s">
        <v>26</v>
      </c>
      <c r="E291" s="11">
        <v>928.6</v>
      </c>
      <c r="F291" s="11">
        <f>1000+63.9</f>
        <v>1063.9</v>
      </c>
      <c r="G291" s="11">
        <v>385</v>
      </c>
      <c r="H291" s="11">
        <v>661.4</v>
      </c>
      <c r="I291" s="15">
        <f t="shared" si="23"/>
        <v>276.4</v>
      </c>
      <c r="J291" s="15">
        <f t="shared" si="26"/>
        <v>171.7922077922078</v>
      </c>
      <c r="K291" s="15">
        <f t="shared" si="24"/>
        <v>62.167496945201606</v>
      </c>
      <c r="M291" s="15">
        <f t="shared" si="25"/>
        <v>-267.20000000000005</v>
      </c>
      <c r="N291" s="64">
        <f t="shared" si="27"/>
        <v>71.22550075382296</v>
      </c>
    </row>
    <row r="292" spans="1:14" s="26" customFormat="1" ht="15.75" hidden="1">
      <c r="A292" s="111"/>
      <c r="B292" s="111"/>
      <c r="C292" s="38"/>
      <c r="D292" s="24" t="s">
        <v>34</v>
      </c>
      <c r="E292" s="25">
        <f>E285+E286+E287+E288</f>
        <v>2411324.9</v>
      </c>
      <c r="F292" s="25">
        <f>F285+F286+F287+F288</f>
        <v>6316070.6</v>
      </c>
      <c r="G292" s="25">
        <f>G285+G286+G287+G288</f>
        <v>2336058.8</v>
      </c>
      <c r="H292" s="25">
        <f>H285+H286+H287+H288</f>
        <v>2514883.0000000005</v>
      </c>
      <c r="I292" s="59">
        <f t="shared" si="23"/>
        <v>178824.20000000065</v>
      </c>
      <c r="J292" s="59">
        <f t="shared" si="26"/>
        <v>107.65495286334405</v>
      </c>
      <c r="K292" s="59">
        <f t="shared" si="24"/>
        <v>39.81720850302086</v>
      </c>
      <c r="M292" s="59">
        <f t="shared" si="25"/>
        <v>103558.10000000056</v>
      </c>
      <c r="N292" s="66">
        <f t="shared" si="27"/>
        <v>104.29465560613589</v>
      </c>
    </row>
    <row r="293" spans="1:14" s="26" customFormat="1" ht="31.5" hidden="1">
      <c r="A293" s="111"/>
      <c r="B293" s="111"/>
      <c r="C293" s="38"/>
      <c r="D293" s="24" t="s">
        <v>211</v>
      </c>
      <c r="E293" s="25">
        <f>E284+E292-E282</f>
        <v>2411324.9</v>
      </c>
      <c r="F293" s="60">
        <f>F284+F292-F282</f>
        <v>6317643.699999999</v>
      </c>
      <c r="G293" s="60">
        <f>G284+G292-G282</f>
        <v>2336058.8</v>
      </c>
      <c r="H293" s="25">
        <f>H284+H292-H282</f>
        <v>2519291.7000000007</v>
      </c>
      <c r="I293" s="59">
        <f t="shared" si="23"/>
        <v>183232.90000000084</v>
      </c>
      <c r="J293" s="59">
        <f t="shared" si="26"/>
        <v>107.8436767088226</v>
      </c>
      <c r="K293" s="59">
        <f t="shared" si="24"/>
        <v>39.87707790485242</v>
      </c>
      <c r="M293" s="59">
        <f t="shared" si="25"/>
        <v>107966.80000000075</v>
      </c>
      <c r="N293" s="66">
        <f t="shared" si="27"/>
        <v>104.47748870340952</v>
      </c>
    </row>
    <row r="294" spans="1:14" s="26" customFormat="1" ht="31.5" hidden="1">
      <c r="A294" s="112"/>
      <c r="B294" s="112"/>
      <c r="C294" s="28"/>
      <c r="D294" s="24" t="s">
        <v>212</v>
      </c>
      <c r="E294" s="25">
        <f>E284+E292</f>
        <v>2411324.9</v>
      </c>
      <c r="F294" s="60">
        <f>F284+F292</f>
        <v>6317643.699999999</v>
      </c>
      <c r="G294" s="60">
        <f>G284+G292</f>
        <v>2336058.8</v>
      </c>
      <c r="H294" s="25">
        <f>H284+H292</f>
        <v>2518617.5000000005</v>
      </c>
      <c r="I294" s="59">
        <f t="shared" si="23"/>
        <v>182558.70000000065</v>
      </c>
      <c r="J294" s="59">
        <f t="shared" si="26"/>
        <v>107.81481613390899</v>
      </c>
      <c r="K294" s="59">
        <f t="shared" si="24"/>
        <v>39.8664062045791</v>
      </c>
      <c r="M294" s="59">
        <f t="shared" si="25"/>
        <v>107292.60000000056</v>
      </c>
      <c r="N294" s="66">
        <f t="shared" si="27"/>
        <v>104.4495289705672</v>
      </c>
    </row>
    <row r="295" spans="1:14" s="26" customFormat="1" ht="63" hidden="1">
      <c r="A295" s="98">
        <v>955</v>
      </c>
      <c r="B295" s="98" t="s">
        <v>195</v>
      </c>
      <c r="C295" s="16" t="s">
        <v>16</v>
      </c>
      <c r="D295" s="21" t="s">
        <v>17</v>
      </c>
      <c r="E295" s="11">
        <v>358.9</v>
      </c>
      <c r="F295" s="25"/>
      <c r="G295" s="25"/>
      <c r="H295" s="11">
        <v>140</v>
      </c>
      <c r="I295" s="15">
        <f t="shared" si="23"/>
        <v>140</v>
      </c>
      <c r="J295" s="15"/>
      <c r="K295" s="15"/>
      <c r="L295" s="3"/>
      <c r="M295" s="15">
        <f t="shared" si="25"/>
        <v>-218.89999999999998</v>
      </c>
      <c r="N295" s="64">
        <f t="shared" si="27"/>
        <v>39.008080245193646</v>
      </c>
    </row>
    <row r="296" spans="1:14" s="26" customFormat="1" ht="63" hidden="1">
      <c r="A296" s="111"/>
      <c r="B296" s="111"/>
      <c r="C296" s="16" t="s">
        <v>27</v>
      </c>
      <c r="D296" s="18" t="s">
        <v>28</v>
      </c>
      <c r="E296" s="25"/>
      <c r="F296" s="25"/>
      <c r="G296" s="25"/>
      <c r="H296" s="11">
        <v>46255.5</v>
      </c>
      <c r="I296" s="15">
        <f t="shared" si="23"/>
        <v>46255.5</v>
      </c>
      <c r="J296" s="15"/>
      <c r="K296" s="15"/>
      <c r="L296" s="3"/>
      <c r="M296" s="15">
        <f t="shared" si="25"/>
        <v>46255.5</v>
      </c>
      <c r="N296" s="64"/>
    </row>
    <row r="297" spans="1:14" ht="15.75" customHeight="1" hidden="1">
      <c r="A297" s="111"/>
      <c r="B297" s="111"/>
      <c r="C297" s="16" t="s">
        <v>217</v>
      </c>
      <c r="D297" s="18" t="s">
        <v>46</v>
      </c>
      <c r="E297" s="34"/>
      <c r="F297" s="34"/>
      <c r="G297" s="34"/>
      <c r="H297" s="34">
        <v>-2858.6</v>
      </c>
      <c r="I297" s="15">
        <f t="shared" si="23"/>
        <v>-2858.6</v>
      </c>
      <c r="J297" s="15"/>
      <c r="K297" s="15"/>
      <c r="M297" s="15">
        <f t="shared" si="25"/>
        <v>-2858.6</v>
      </c>
      <c r="N297" s="64"/>
    </row>
    <row r="298" spans="1:14" ht="63" hidden="1">
      <c r="A298" s="111"/>
      <c r="B298" s="111"/>
      <c r="C298" s="16" t="s">
        <v>49</v>
      </c>
      <c r="D298" s="18" t="s">
        <v>120</v>
      </c>
      <c r="E298" s="34"/>
      <c r="F298" s="34"/>
      <c r="G298" s="34"/>
      <c r="H298" s="34"/>
      <c r="I298" s="15">
        <f t="shared" si="23"/>
        <v>0</v>
      </c>
      <c r="J298" s="15" t="e">
        <f t="shared" si="26"/>
        <v>#DIV/0!</v>
      </c>
      <c r="K298" s="15" t="e">
        <f t="shared" si="24"/>
        <v>#DIV/0!</v>
      </c>
      <c r="M298" s="15">
        <f t="shared" si="25"/>
        <v>0</v>
      </c>
      <c r="N298" s="64"/>
    </row>
    <row r="299" spans="1:14" ht="63" hidden="1">
      <c r="A299" s="111"/>
      <c r="B299" s="111"/>
      <c r="C299" s="16" t="s">
        <v>50</v>
      </c>
      <c r="D299" s="18" t="s">
        <v>87</v>
      </c>
      <c r="E299" s="34"/>
      <c r="F299" s="34">
        <v>46255.5</v>
      </c>
      <c r="G299" s="34"/>
      <c r="H299" s="34"/>
      <c r="I299" s="15">
        <f t="shared" si="23"/>
        <v>0</v>
      </c>
      <c r="J299" s="15"/>
      <c r="K299" s="15">
        <f t="shared" si="24"/>
        <v>0</v>
      </c>
      <c r="M299" s="15">
        <f t="shared" si="25"/>
        <v>0</v>
      </c>
      <c r="N299" s="64"/>
    </row>
    <row r="300" spans="1:14" ht="31.5" hidden="1">
      <c r="A300" s="111"/>
      <c r="B300" s="111"/>
      <c r="C300" s="16"/>
      <c r="D300" s="24" t="s">
        <v>211</v>
      </c>
      <c r="E300" s="37">
        <f>E301-E297</f>
        <v>358.9</v>
      </c>
      <c r="F300" s="37">
        <f>F301-F297</f>
        <v>46255.5</v>
      </c>
      <c r="G300" s="37">
        <f>G301-G297</f>
        <v>0</v>
      </c>
      <c r="H300" s="37">
        <f>H301-H297</f>
        <v>46395.5</v>
      </c>
      <c r="I300" s="59">
        <f t="shared" si="23"/>
        <v>46395.5</v>
      </c>
      <c r="J300" s="59"/>
      <c r="K300" s="59">
        <f t="shared" si="24"/>
        <v>100.30266670990477</v>
      </c>
      <c r="L300" s="26"/>
      <c r="M300" s="59">
        <f t="shared" si="25"/>
        <v>46036.6</v>
      </c>
      <c r="N300" s="66">
        <f t="shared" si="27"/>
        <v>12927.13847868487</v>
      </c>
    </row>
    <row r="301" spans="1:14" s="26" customFormat="1" ht="33" customHeight="1" hidden="1">
      <c r="A301" s="112"/>
      <c r="B301" s="112"/>
      <c r="C301" s="23"/>
      <c r="D301" s="24" t="s">
        <v>212</v>
      </c>
      <c r="E301" s="37">
        <f>SUM(E295:E299)</f>
        <v>358.9</v>
      </c>
      <c r="F301" s="37">
        <f>SUM(F295:F299)</f>
        <v>46255.5</v>
      </c>
      <c r="G301" s="37">
        <f>SUM(G295:G299)</f>
        <v>0</v>
      </c>
      <c r="H301" s="37">
        <f>SUM(H295:H299)</f>
        <v>43536.9</v>
      </c>
      <c r="I301" s="59">
        <f t="shared" si="23"/>
        <v>43536.9</v>
      </c>
      <c r="J301" s="59"/>
      <c r="K301" s="59">
        <f t="shared" si="24"/>
        <v>94.12264487466355</v>
      </c>
      <c r="M301" s="59">
        <f t="shared" si="25"/>
        <v>43178</v>
      </c>
      <c r="N301" s="66">
        <f t="shared" si="27"/>
        <v>12130.649205906939</v>
      </c>
    </row>
    <row r="302" spans="1:14" s="26" customFormat="1" ht="31.5" customHeight="1" hidden="1">
      <c r="A302" s="103" t="s">
        <v>139</v>
      </c>
      <c r="B302" s="98" t="s">
        <v>140</v>
      </c>
      <c r="C302" s="16" t="s">
        <v>16</v>
      </c>
      <c r="D302" s="21" t="s">
        <v>17</v>
      </c>
      <c r="E302" s="34">
        <v>20.3</v>
      </c>
      <c r="F302" s="37"/>
      <c r="G302" s="37"/>
      <c r="H302" s="34">
        <v>210.9</v>
      </c>
      <c r="I302" s="15">
        <f t="shared" si="23"/>
        <v>210.9</v>
      </c>
      <c r="J302" s="15"/>
      <c r="K302" s="15"/>
      <c r="L302" s="3"/>
      <c r="M302" s="15">
        <f t="shared" si="25"/>
        <v>190.6</v>
      </c>
      <c r="N302" s="64">
        <f t="shared" si="27"/>
        <v>1038.9162561576354</v>
      </c>
    </row>
    <row r="303" spans="1:14" s="26" customFormat="1" ht="31.5" customHeight="1" hidden="1">
      <c r="A303" s="104"/>
      <c r="B303" s="99"/>
      <c r="C303" s="19" t="s">
        <v>18</v>
      </c>
      <c r="D303" s="22" t="s">
        <v>19</v>
      </c>
      <c r="E303" s="34"/>
      <c r="F303" s="37"/>
      <c r="G303" s="37"/>
      <c r="H303" s="34">
        <v>72.4</v>
      </c>
      <c r="I303" s="15">
        <f t="shared" si="23"/>
        <v>72.4</v>
      </c>
      <c r="J303" s="15"/>
      <c r="K303" s="15"/>
      <c r="L303" s="3"/>
      <c r="M303" s="15">
        <f t="shared" si="25"/>
        <v>72.4</v>
      </c>
      <c r="N303" s="64"/>
    </row>
    <row r="304" spans="1:14" ht="63" hidden="1">
      <c r="A304" s="104"/>
      <c r="B304" s="99"/>
      <c r="C304" s="16" t="s">
        <v>22</v>
      </c>
      <c r="D304" s="18" t="s">
        <v>23</v>
      </c>
      <c r="E304" s="11">
        <f>E305</f>
        <v>0</v>
      </c>
      <c r="F304" s="11">
        <f>F305</f>
        <v>0</v>
      </c>
      <c r="G304" s="11">
        <f>G305</f>
        <v>0</v>
      </c>
      <c r="H304" s="11">
        <f>H305</f>
        <v>0</v>
      </c>
      <c r="I304" s="15">
        <f t="shared" si="23"/>
        <v>0</v>
      </c>
      <c r="J304" s="15"/>
      <c r="K304" s="15"/>
      <c r="M304" s="15">
        <f t="shared" si="25"/>
        <v>0</v>
      </c>
      <c r="N304" s="64"/>
    </row>
    <row r="305" spans="1:14" ht="46.5" customHeight="1" hidden="1">
      <c r="A305" s="104"/>
      <c r="B305" s="99"/>
      <c r="C305" s="19" t="s">
        <v>25</v>
      </c>
      <c r="D305" s="20" t="s">
        <v>26</v>
      </c>
      <c r="E305" s="11"/>
      <c r="F305" s="11"/>
      <c r="G305" s="11"/>
      <c r="H305" s="11"/>
      <c r="I305" s="15">
        <f t="shared" si="23"/>
        <v>0</v>
      </c>
      <c r="J305" s="15"/>
      <c r="K305" s="15"/>
      <c r="M305" s="15">
        <f t="shared" si="25"/>
        <v>0</v>
      </c>
      <c r="N305" s="64"/>
    </row>
    <row r="306" spans="1:14" ht="15.75" customHeight="1" hidden="1">
      <c r="A306" s="104"/>
      <c r="B306" s="99"/>
      <c r="C306" s="16" t="s">
        <v>27</v>
      </c>
      <c r="D306" s="18" t="s">
        <v>28</v>
      </c>
      <c r="E306" s="11"/>
      <c r="F306" s="11"/>
      <c r="G306" s="11"/>
      <c r="H306" s="11">
        <v>90.5</v>
      </c>
      <c r="I306" s="15">
        <f t="shared" si="23"/>
        <v>90.5</v>
      </c>
      <c r="J306" s="15"/>
      <c r="K306" s="15"/>
      <c r="M306" s="15">
        <f t="shared" si="25"/>
        <v>90.5</v>
      </c>
      <c r="N306" s="64"/>
    </row>
    <row r="307" spans="1:14" ht="15.75" customHeight="1" hidden="1">
      <c r="A307" s="104"/>
      <c r="B307" s="99"/>
      <c r="C307" s="16" t="s">
        <v>29</v>
      </c>
      <c r="D307" s="18" t="s">
        <v>30</v>
      </c>
      <c r="E307" s="11"/>
      <c r="F307" s="11"/>
      <c r="G307" s="11"/>
      <c r="H307" s="11"/>
      <c r="I307" s="15">
        <f t="shared" si="23"/>
        <v>0</v>
      </c>
      <c r="J307" s="15"/>
      <c r="K307" s="15"/>
      <c r="M307" s="15">
        <f t="shared" si="25"/>
        <v>0</v>
      </c>
      <c r="N307" s="64"/>
    </row>
    <row r="308" spans="1:14" ht="15.75" customHeight="1" hidden="1">
      <c r="A308" s="104"/>
      <c r="B308" s="99"/>
      <c r="C308" s="16" t="s">
        <v>217</v>
      </c>
      <c r="D308" s="18" t="s">
        <v>46</v>
      </c>
      <c r="E308" s="11"/>
      <c r="F308" s="11"/>
      <c r="G308" s="11"/>
      <c r="H308" s="11">
        <v>-156.5</v>
      </c>
      <c r="I308" s="15">
        <f t="shared" si="23"/>
        <v>-156.5</v>
      </c>
      <c r="J308" s="15"/>
      <c r="K308" s="15"/>
      <c r="M308" s="15">
        <f t="shared" si="25"/>
        <v>-156.5</v>
      </c>
      <c r="N308" s="64"/>
    </row>
    <row r="309" spans="1:14" ht="63" hidden="1">
      <c r="A309" s="104"/>
      <c r="B309" s="99"/>
      <c r="C309" s="16" t="s">
        <v>50</v>
      </c>
      <c r="D309" s="18" t="s">
        <v>87</v>
      </c>
      <c r="E309" s="11">
        <v>144.8</v>
      </c>
      <c r="F309" s="11">
        <v>559.4</v>
      </c>
      <c r="G309" s="11">
        <v>325.9</v>
      </c>
      <c r="H309" s="11">
        <v>325.8</v>
      </c>
      <c r="I309" s="15">
        <f t="shared" si="23"/>
        <v>-0.0999999999999659</v>
      </c>
      <c r="J309" s="15">
        <f t="shared" si="26"/>
        <v>99.96931574102487</v>
      </c>
      <c r="K309" s="15">
        <f t="shared" si="24"/>
        <v>58.24097247050412</v>
      </c>
      <c r="M309" s="15">
        <f t="shared" si="25"/>
        <v>181</v>
      </c>
      <c r="N309" s="64">
        <f t="shared" si="27"/>
        <v>225</v>
      </c>
    </row>
    <row r="310" spans="1:14" ht="63" hidden="1">
      <c r="A310" s="104"/>
      <c r="B310" s="99"/>
      <c r="C310" s="16" t="s">
        <v>52</v>
      </c>
      <c r="D310" s="20" t="s">
        <v>53</v>
      </c>
      <c r="E310" s="11">
        <v>117968.1</v>
      </c>
      <c r="F310" s="11">
        <v>197660.9</v>
      </c>
      <c r="G310" s="11">
        <v>98830.4</v>
      </c>
      <c r="H310" s="11">
        <v>98830.5</v>
      </c>
      <c r="I310" s="15">
        <f t="shared" si="23"/>
        <v>0.10000000000582077</v>
      </c>
      <c r="J310" s="15">
        <f t="shared" si="26"/>
        <v>100.00010118344153</v>
      </c>
      <c r="K310" s="15">
        <f t="shared" si="24"/>
        <v>50.000025295847585</v>
      </c>
      <c r="M310" s="15">
        <f t="shared" si="25"/>
        <v>-19137.600000000006</v>
      </c>
      <c r="N310" s="64">
        <f t="shared" si="27"/>
        <v>83.77730928954522</v>
      </c>
    </row>
    <row r="311" spans="1:14" s="26" customFormat="1" ht="15.75" hidden="1">
      <c r="A311" s="104"/>
      <c r="B311" s="99"/>
      <c r="C311" s="8"/>
      <c r="D311" s="24" t="s">
        <v>31</v>
      </c>
      <c r="E311" s="37">
        <f>SUM(E302:E304,E306:E310)</f>
        <v>118133.20000000001</v>
      </c>
      <c r="F311" s="37">
        <f>SUM(F302:F304,F306:F310)</f>
        <v>198220.3</v>
      </c>
      <c r="G311" s="37">
        <f>SUM(G302:G304,G306:G310)</f>
        <v>99156.29999999999</v>
      </c>
      <c r="H311" s="37">
        <f>SUM(H302:H304,H306:H310)</f>
        <v>99373.6</v>
      </c>
      <c r="I311" s="59">
        <f t="shared" si="23"/>
        <v>217.30000000001746</v>
      </c>
      <c r="J311" s="59">
        <f t="shared" si="26"/>
        <v>100.21914895977362</v>
      </c>
      <c r="K311" s="59">
        <f t="shared" si="24"/>
        <v>50.13290767898142</v>
      </c>
      <c r="M311" s="59">
        <f t="shared" si="25"/>
        <v>-18759.600000000006</v>
      </c>
      <c r="N311" s="66">
        <f t="shared" si="27"/>
        <v>84.1199595033403</v>
      </c>
    </row>
    <row r="312" spans="1:14" ht="63" hidden="1">
      <c r="A312" s="104"/>
      <c r="B312" s="99"/>
      <c r="C312" s="16" t="s">
        <v>141</v>
      </c>
      <c r="D312" s="18" t="s">
        <v>142</v>
      </c>
      <c r="E312" s="11">
        <v>42544.6</v>
      </c>
      <c r="F312" s="11">
        <v>173920.5</v>
      </c>
      <c r="G312" s="11">
        <v>57842.8</v>
      </c>
      <c r="H312" s="11">
        <v>57629</v>
      </c>
      <c r="I312" s="15">
        <f t="shared" si="23"/>
        <v>-213.8000000000029</v>
      </c>
      <c r="J312" s="15">
        <f t="shared" si="26"/>
        <v>99.63037750592986</v>
      </c>
      <c r="K312" s="15">
        <f t="shared" si="24"/>
        <v>33.13525432597078</v>
      </c>
      <c r="M312" s="15">
        <f t="shared" si="25"/>
        <v>15084.400000000001</v>
      </c>
      <c r="N312" s="64">
        <f t="shared" si="27"/>
        <v>135.45549846514012</v>
      </c>
    </row>
    <row r="313" spans="1:14" ht="63" hidden="1">
      <c r="A313" s="104"/>
      <c r="B313" s="99"/>
      <c r="C313" s="16" t="s">
        <v>16</v>
      </c>
      <c r="D313" s="21" t="s">
        <v>17</v>
      </c>
      <c r="E313" s="11"/>
      <c r="F313" s="11"/>
      <c r="G313" s="11"/>
      <c r="H313" s="11">
        <v>0.5</v>
      </c>
      <c r="I313" s="15">
        <f t="shared" si="23"/>
        <v>0.5</v>
      </c>
      <c r="J313" s="15"/>
      <c r="K313" s="15"/>
      <c r="M313" s="15">
        <f t="shared" si="25"/>
        <v>0.5</v>
      </c>
      <c r="N313" s="64"/>
    </row>
    <row r="314" spans="1:14" ht="63" hidden="1">
      <c r="A314" s="104"/>
      <c r="B314" s="99"/>
      <c r="C314" s="16" t="s">
        <v>22</v>
      </c>
      <c r="D314" s="18" t="s">
        <v>23</v>
      </c>
      <c r="E314" s="11">
        <f>SUM(E315:E318)</f>
        <v>9983.5</v>
      </c>
      <c r="F314" s="11">
        <f>SUM(F315:F318)</f>
        <v>23545.1</v>
      </c>
      <c r="G314" s="11">
        <f>SUM(G315:G318)</f>
        <v>9433.8</v>
      </c>
      <c r="H314" s="11">
        <f>SUM(H315:H318)</f>
        <v>7749.8</v>
      </c>
      <c r="I314" s="15">
        <f t="shared" si="23"/>
        <v>-1683.999999999999</v>
      </c>
      <c r="J314" s="15">
        <f t="shared" si="26"/>
        <v>82.14929296783906</v>
      </c>
      <c r="K314" s="15">
        <f t="shared" si="24"/>
        <v>32.91470412102731</v>
      </c>
      <c r="M314" s="15">
        <f t="shared" si="25"/>
        <v>-2233.7</v>
      </c>
      <c r="N314" s="64">
        <f t="shared" si="27"/>
        <v>77.62608303701107</v>
      </c>
    </row>
    <row r="315" spans="1:14" s="26" customFormat="1" ht="63" hidden="1">
      <c r="A315" s="104"/>
      <c r="B315" s="99"/>
      <c r="C315" s="19" t="s">
        <v>143</v>
      </c>
      <c r="D315" s="20" t="s">
        <v>144</v>
      </c>
      <c r="E315" s="11">
        <v>208</v>
      </c>
      <c r="F315" s="11">
        <v>540</v>
      </c>
      <c r="G315" s="11">
        <v>197.9</v>
      </c>
      <c r="H315" s="11">
        <v>180</v>
      </c>
      <c r="I315" s="15">
        <f t="shared" si="23"/>
        <v>-17.900000000000006</v>
      </c>
      <c r="J315" s="15">
        <f t="shared" si="26"/>
        <v>90.95502779181405</v>
      </c>
      <c r="K315" s="15">
        <f t="shared" si="24"/>
        <v>33.33333333333333</v>
      </c>
      <c r="L315" s="3"/>
      <c r="M315" s="15">
        <f t="shared" si="25"/>
        <v>-28</v>
      </c>
      <c r="N315" s="64">
        <f t="shared" si="27"/>
        <v>86.53846153846155</v>
      </c>
    </row>
    <row r="316" spans="1:14" s="26" customFormat="1" ht="63" hidden="1">
      <c r="A316" s="104"/>
      <c r="B316" s="99"/>
      <c r="C316" s="19" t="s">
        <v>145</v>
      </c>
      <c r="D316" s="20" t="s">
        <v>146</v>
      </c>
      <c r="E316" s="11">
        <v>1030.6</v>
      </c>
      <c r="F316" s="11">
        <f>95+1400+316.3</f>
        <v>1811.3</v>
      </c>
      <c r="G316" s="11">
        <v>884.6</v>
      </c>
      <c r="H316" s="11">
        <v>235.8</v>
      </c>
      <c r="I316" s="15">
        <f t="shared" si="23"/>
        <v>-648.8</v>
      </c>
      <c r="J316" s="15">
        <f t="shared" si="26"/>
        <v>26.65611575853493</v>
      </c>
      <c r="K316" s="15">
        <f t="shared" si="24"/>
        <v>13.018274167724838</v>
      </c>
      <c r="L316" s="3"/>
      <c r="M316" s="15">
        <f t="shared" si="25"/>
        <v>-794.8</v>
      </c>
      <c r="N316" s="64">
        <f t="shared" si="27"/>
        <v>22.879875800504564</v>
      </c>
    </row>
    <row r="317" spans="1:14" s="26" customFormat="1" ht="47.25" hidden="1">
      <c r="A317" s="104"/>
      <c r="B317" s="99"/>
      <c r="C317" s="19" t="s">
        <v>147</v>
      </c>
      <c r="D317" s="20" t="s">
        <v>148</v>
      </c>
      <c r="E317" s="11">
        <v>2</v>
      </c>
      <c r="F317" s="11">
        <f>24.2</f>
        <v>24.2</v>
      </c>
      <c r="G317" s="11">
        <v>9</v>
      </c>
      <c r="H317" s="11"/>
      <c r="I317" s="15">
        <f t="shared" si="23"/>
        <v>-9</v>
      </c>
      <c r="J317" s="15">
        <f t="shared" si="26"/>
        <v>0</v>
      </c>
      <c r="K317" s="15">
        <f t="shared" si="24"/>
        <v>0</v>
      </c>
      <c r="L317" s="3"/>
      <c r="M317" s="15">
        <f t="shared" si="25"/>
        <v>-2</v>
      </c>
      <c r="N317" s="64">
        <f t="shared" si="27"/>
        <v>0</v>
      </c>
    </row>
    <row r="318" spans="1:14" s="26" customFormat="1" ht="47.25" hidden="1">
      <c r="A318" s="104"/>
      <c r="B318" s="99"/>
      <c r="C318" s="19" t="s">
        <v>25</v>
      </c>
      <c r="D318" s="20" t="s">
        <v>26</v>
      </c>
      <c r="E318" s="11">
        <v>8742.9</v>
      </c>
      <c r="F318" s="11">
        <f>3169.6+18000</f>
        <v>21169.6</v>
      </c>
      <c r="G318" s="11">
        <v>8342.3</v>
      </c>
      <c r="H318" s="11">
        <v>7334</v>
      </c>
      <c r="I318" s="15">
        <f t="shared" si="23"/>
        <v>-1008.2999999999993</v>
      </c>
      <c r="J318" s="15">
        <f t="shared" si="26"/>
        <v>87.91340517603061</v>
      </c>
      <c r="K318" s="15">
        <f t="shared" si="24"/>
        <v>34.64401783689819</v>
      </c>
      <c r="L318" s="3"/>
      <c r="M318" s="15">
        <f t="shared" si="25"/>
        <v>-1408.8999999999996</v>
      </c>
      <c r="N318" s="64">
        <f t="shared" si="27"/>
        <v>83.8852097130243</v>
      </c>
    </row>
    <row r="319" spans="1:14" s="26" customFormat="1" ht="63" hidden="1">
      <c r="A319" s="104"/>
      <c r="B319" s="99"/>
      <c r="C319" s="16" t="s">
        <v>52</v>
      </c>
      <c r="D319" s="20" t="s">
        <v>53</v>
      </c>
      <c r="E319" s="11"/>
      <c r="F319" s="11"/>
      <c r="G319" s="11"/>
      <c r="H319" s="11"/>
      <c r="I319" s="15">
        <f t="shared" si="23"/>
        <v>0</v>
      </c>
      <c r="J319" s="15" t="e">
        <f t="shared" si="26"/>
        <v>#DIV/0!</v>
      </c>
      <c r="K319" s="15" t="e">
        <f t="shared" si="24"/>
        <v>#DIV/0!</v>
      </c>
      <c r="L319" s="3"/>
      <c r="M319" s="15">
        <f t="shared" si="25"/>
        <v>0</v>
      </c>
      <c r="N319" s="64" t="e">
        <f t="shared" si="27"/>
        <v>#DIV/0!</v>
      </c>
    </row>
    <row r="320" spans="1:14" s="26" customFormat="1" ht="15.75" hidden="1">
      <c r="A320" s="104"/>
      <c r="B320" s="99"/>
      <c r="C320" s="28"/>
      <c r="D320" s="24" t="s">
        <v>34</v>
      </c>
      <c r="E320" s="37">
        <f>SUM(E312:E314,E319)</f>
        <v>52528.1</v>
      </c>
      <c r="F320" s="37">
        <f>SUM(F312:F314,F319)</f>
        <v>197465.6</v>
      </c>
      <c r="G320" s="37">
        <f>SUM(G312:G314,G319)</f>
        <v>67276.6</v>
      </c>
      <c r="H320" s="37">
        <f>SUM(H312:H314,H319)</f>
        <v>65379.3</v>
      </c>
      <c r="I320" s="59">
        <f t="shared" si="23"/>
        <v>-1897.300000000003</v>
      </c>
      <c r="J320" s="59">
        <f t="shared" si="26"/>
        <v>97.17985153827631</v>
      </c>
      <c r="K320" s="59">
        <f t="shared" si="24"/>
        <v>33.10920990795359</v>
      </c>
      <c r="M320" s="59">
        <f t="shared" si="25"/>
        <v>12851.200000000004</v>
      </c>
      <c r="N320" s="66">
        <f t="shared" si="27"/>
        <v>124.46538138634371</v>
      </c>
    </row>
    <row r="321" spans="1:14" s="26" customFormat="1" ht="31.5" hidden="1">
      <c r="A321" s="104"/>
      <c r="B321" s="99"/>
      <c r="C321" s="28"/>
      <c r="D321" s="24" t="s">
        <v>211</v>
      </c>
      <c r="E321" s="37">
        <f>E322-E308</f>
        <v>170661.30000000002</v>
      </c>
      <c r="F321" s="37">
        <f>F322-F308</f>
        <v>395685.9</v>
      </c>
      <c r="G321" s="37">
        <f>G322-G308</f>
        <v>166432.9</v>
      </c>
      <c r="H321" s="37">
        <f>H322-H308</f>
        <v>164909.40000000002</v>
      </c>
      <c r="I321" s="59">
        <f t="shared" si="23"/>
        <v>-1523.499999999971</v>
      </c>
      <c r="J321" s="59">
        <f t="shared" si="26"/>
        <v>99.08461608251736</v>
      </c>
      <c r="K321" s="59">
        <f t="shared" si="24"/>
        <v>41.67684519463545</v>
      </c>
      <c r="M321" s="59">
        <f t="shared" si="25"/>
        <v>-5751.899999999994</v>
      </c>
      <c r="N321" s="66">
        <f t="shared" si="27"/>
        <v>96.62964011173007</v>
      </c>
    </row>
    <row r="322" spans="1:14" s="26" customFormat="1" ht="31.5" hidden="1">
      <c r="A322" s="105"/>
      <c r="B322" s="100"/>
      <c r="C322" s="28"/>
      <c r="D322" s="24" t="s">
        <v>212</v>
      </c>
      <c r="E322" s="37">
        <f>E311+E320</f>
        <v>170661.30000000002</v>
      </c>
      <c r="F322" s="37">
        <f>F311+F320</f>
        <v>395685.9</v>
      </c>
      <c r="G322" s="37">
        <f>G311+G320</f>
        <v>166432.9</v>
      </c>
      <c r="H322" s="37">
        <f>H311+H320</f>
        <v>164752.90000000002</v>
      </c>
      <c r="I322" s="59">
        <f t="shared" si="23"/>
        <v>-1679.999999999971</v>
      </c>
      <c r="J322" s="59">
        <f t="shared" si="26"/>
        <v>98.99058419338967</v>
      </c>
      <c r="K322" s="59">
        <f t="shared" si="24"/>
        <v>41.63729362102618</v>
      </c>
      <c r="M322" s="59">
        <f t="shared" si="25"/>
        <v>-5908.399999999994</v>
      </c>
      <c r="N322" s="66">
        <f t="shared" si="27"/>
        <v>96.5379380093788</v>
      </c>
    </row>
    <row r="323" spans="1:14" ht="31.5" customHeight="1" hidden="1">
      <c r="A323" s="98" t="s">
        <v>149</v>
      </c>
      <c r="B323" s="98" t="s">
        <v>150</v>
      </c>
      <c r="C323" s="16" t="s">
        <v>151</v>
      </c>
      <c r="D323" s="18" t="s">
        <v>152</v>
      </c>
      <c r="E323" s="11">
        <v>148.5</v>
      </c>
      <c r="F323" s="11">
        <v>462</v>
      </c>
      <c r="G323" s="11">
        <v>220.5</v>
      </c>
      <c r="H323" s="11">
        <v>300</v>
      </c>
      <c r="I323" s="15">
        <f t="shared" si="23"/>
        <v>79.5</v>
      </c>
      <c r="J323" s="15">
        <f t="shared" si="26"/>
        <v>136.05442176870747</v>
      </c>
      <c r="K323" s="15">
        <f t="shared" si="24"/>
        <v>64.93506493506493</v>
      </c>
      <c r="M323" s="15">
        <f t="shared" si="25"/>
        <v>151.5</v>
      </c>
      <c r="N323" s="64">
        <f t="shared" si="27"/>
        <v>202.02020202020202</v>
      </c>
    </row>
    <row r="324" spans="1:14" ht="15.75" customHeight="1" hidden="1">
      <c r="A324" s="99"/>
      <c r="B324" s="99"/>
      <c r="C324" s="16" t="s">
        <v>10</v>
      </c>
      <c r="D324" s="17" t="s">
        <v>153</v>
      </c>
      <c r="E324" s="11"/>
      <c r="F324" s="11"/>
      <c r="G324" s="11"/>
      <c r="H324" s="11"/>
      <c r="I324" s="15">
        <f t="shared" si="23"/>
        <v>0</v>
      </c>
      <c r="J324" s="15" t="e">
        <f t="shared" si="26"/>
        <v>#DIV/0!</v>
      </c>
      <c r="K324" s="15" t="e">
        <f t="shared" si="24"/>
        <v>#DIV/0!</v>
      </c>
      <c r="M324" s="15">
        <f t="shared" si="25"/>
        <v>0</v>
      </c>
      <c r="N324" s="64" t="e">
        <f t="shared" si="27"/>
        <v>#DIV/0!</v>
      </c>
    </row>
    <row r="325" spans="1:14" ht="47.25" hidden="1">
      <c r="A325" s="99"/>
      <c r="B325" s="99"/>
      <c r="C325" s="19" t="s">
        <v>14</v>
      </c>
      <c r="D325" s="20" t="s">
        <v>201</v>
      </c>
      <c r="E325" s="11">
        <v>21012.6</v>
      </c>
      <c r="F325" s="11">
        <v>68493.4</v>
      </c>
      <c r="G325" s="11">
        <v>32427.4</v>
      </c>
      <c r="H325" s="11">
        <v>19076.7</v>
      </c>
      <c r="I325" s="15">
        <f t="shared" si="23"/>
        <v>-13350.7</v>
      </c>
      <c r="J325" s="15">
        <f t="shared" si="26"/>
        <v>58.828953292585894</v>
      </c>
      <c r="K325" s="15">
        <f t="shared" si="24"/>
        <v>27.85188061915455</v>
      </c>
      <c r="M325" s="15">
        <f t="shared" si="25"/>
        <v>-1935.8999999999978</v>
      </c>
      <c r="N325" s="64">
        <f t="shared" si="27"/>
        <v>90.78695639759002</v>
      </c>
    </row>
    <row r="326" spans="1:14" ht="31.5" customHeight="1" hidden="1">
      <c r="A326" s="99"/>
      <c r="B326" s="99"/>
      <c r="C326" s="16" t="s">
        <v>16</v>
      </c>
      <c r="D326" s="21" t="s">
        <v>17</v>
      </c>
      <c r="E326" s="11"/>
      <c r="F326" s="11"/>
      <c r="G326" s="11"/>
      <c r="H326" s="11">
        <v>12.9</v>
      </c>
      <c r="I326" s="15">
        <f t="shared" si="23"/>
        <v>12.9</v>
      </c>
      <c r="J326" s="15"/>
      <c r="K326" s="15"/>
      <c r="M326" s="15">
        <f t="shared" si="25"/>
        <v>12.9</v>
      </c>
      <c r="N326" s="64"/>
    </row>
    <row r="327" spans="1:14" ht="15.75" customHeight="1" hidden="1">
      <c r="A327" s="99"/>
      <c r="B327" s="99"/>
      <c r="C327" s="16" t="s">
        <v>22</v>
      </c>
      <c r="D327" s="18" t="s">
        <v>23</v>
      </c>
      <c r="E327" s="11">
        <f>E328</f>
        <v>0</v>
      </c>
      <c r="F327" s="11">
        <f>F328</f>
        <v>0</v>
      </c>
      <c r="G327" s="11">
        <f>G328</f>
        <v>0</v>
      </c>
      <c r="H327" s="11">
        <f>H328</f>
        <v>24.4</v>
      </c>
      <c r="I327" s="15">
        <f t="shared" si="23"/>
        <v>24.4</v>
      </c>
      <c r="J327" s="15"/>
      <c r="K327" s="15"/>
      <c r="M327" s="15">
        <f t="shared" si="25"/>
        <v>24.4</v>
      </c>
      <c r="N327" s="64"/>
    </row>
    <row r="328" spans="1:14" ht="15.75" customHeight="1" hidden="1">
      <c r="A328" s="99"/>
      <c r="B328" s="99"/>
      <c r="C328" s="19" t="s">
        <v>25</v>
      </c>
      <c r="D328" s="20" t="s">
        <v>26</v>
      </c>
      <c r="E328" s="11"/>
      <c r="F328" s="11"/>
      <c r="G328" s="11"/>
      <c r="H328" s="11">
        <v>24.4</v>
      </c>
      <c r="I328" s="15">
        <f aca="true" t="shared" si="28" ref="I328:I391">H328-G328</f>
        <v>24.4</v>
      </c>
      <c r="J328" s="15"/>
      <c r="K328" s="15"/>
      <c r="M328" s="15">
        <f aca="true" t="shared" si="29" ref="M328:M391">H328-E328</f>
        <v>24.4</v>
      </c>
      <c r="N328" s="64" t="e">
        <f aca="true" t="shared" si="30" ref="N328:N391">H328/E328*100</f>
        <v>#DIV/0!</v>
      </c>
    </row>
    <row r="329" spans="1:14" ht="63" hidden="1">
      <c r="A329" s="99"/>
      <c r="B329" s="99"/>
      <c r="C329" s="16" t="s">
        <v>27</v>
      </c>
      <c r="D329" s="18" t="s">
        <v>28</v>
      </c>
      <c r="E329" s="11">
        <v>-154.1</v>
      </c>
      <c r="F329" s="11"/>
      <c r="G329" s="11"/>
      <c r="H329" s="11">
        <v>22.3</v>
      </c>
      <c r="I329" s="15">
        <f t="shared" si="28"/>
        <v>22.3</v>
      </c>
      <c r="J329" s="15"/>
      <c r="K329" s="15"/>
      <c r="M329" s="15">
        <f t="shared" si="29"/>
        <v>176.4</v>
      </c>
      <c r="N329" s="64">
        <f t="shared" si="30"/>
        <v>-14.47112264763141</v>
      </c>
    </row>
    <row r="330" spans="1:14" ht="15.75" customHeight="1" hidden="1">
      <c r="A330" s="99"/>
      <c r="B330" s="99"/>
      <c r="C330" s="16" t="s">
        <v>29</v>
      </c>
      <c r="D330" s="18" t="s">
        <v>30</v>
      </c>
      <c r="E330" s="11"/>
      <c r="F330" s="11"/>
      <c r="G330" s="11"/>
      <c r="H330" s="11"/>
      <c r="I330" s="15">
        <f t="shared" si="28"/>
        <v>0</v>
      </c>
      <c r="J330" s="15" t="e">
        <f>H330/G330*100</f>
        <v>#DIV/0!</v>
      </c>
      <c r="K330" s="15" t="e">
        <f aca="true" t="shared" si="31" ref="K330:K339">H330/F330*100</f>
        <v>#DIV/0!</v>
      </c>
      <c r="M330" s="15">
        <f t="shared" si="29"/>
        <v>0</v>
      </c>
      <c r="N330" s="64" t="e">
        <f t="shared" si="30"/>
        <v>#DIV/0!</v>
      </c>
    </row>
    <row r="331" spans="1:14" ht="15.75" customHeight="1" hidden="1">
      <c r="A331" s="99"/>
      <c r="B331" s="99"/>
      <c r="C331" s="16" t="s">
        <v>217</v>
      </c>
      <c r="D331" s="18" t="s">
        <v>46</v>
      </c>
      <c r="E331" s="11"/>
      <c r="F331" s="11"/>
      <c r="G331" s="11"/>
      <c r="H331" s="11"/>
      <c r="I331" s="15">
        <f t="shared" si="28"/>
        <v>0</v>
      </c>
      <c r="J331" s="15" t="e">
        <f>H331/G331*100</f>
        <v>#DIV/0!</v>
      </c>
      <c r="K331" s="15" t="e">
        <f t="shared" si="31"/>
        <v>#DIV/0!</v>
      </c>
      <c r="M331" s="15">
        <f t="shared" si="29"/>
        <v>0</v>
      </c>
      <c r="N331" s="64" t="e">
        <f t="shared" si="30"/>
        <v>#DIV/0!</v>
      </c>
    </row>
    <row r="332" spans="1:14" ht="63" hidden="1">
      <c r="A332" s="99"/>
      <c r="B332" s="99"/>
      <c r="C332" s="16" t="s">
        <v>50</v>
      </c>
      <c r="D332" s="18" t="s">
        <v>51</v>
      </c>
      <c r="E332" s="11">
        <v>150.1</v>
      </c>
      <c r="F332" s="11">
        <v>22.2</v>
      </c>
      <c r="G332" s="11"/>
      <c r="H332" s="11"/>
      <c r="I332" s="15">
        <f t="shared" si="28"/>
        <v>0</v>
      </c>
      <c r="J332" s="15"/>
      <c r="K332" s="15">
        <f t="shared" si="31"/>
        <v>0</v>
      </c>
      <c r="M332" s="15">
        <f t="shared" si="29"/>
        <v>-150.1</v>
      </c>
      <c r="N332" s="64">
        <f t="shared" si="30"/>
        <v>0</v>
      </c>
    </row>
    <row r="333" spans="1:14" s="26" customFormat="1" ht="15.75" hidden="1">
      <c r="A333" s="99"/>
      <c r="B333" s="99"/>
      <c r="C333" s="23"/>
      <c r="D333" s="24" t="s">
        <v>31</v>
      </c>
      <c r="E333" s="37">
        <f>SUM(E323:E327,E329:E332)</f>
        <v>21157.1</v>
      </c>
      <c r="F333" s="37">
        <f>SUM(F323:F327,F329:F332)</f>
        <v>68977.59999999999</v>
      </c>
      <c r="G333" s="37">
        <f>SUM(G323:G327,G329:G332)</f>
        <v>32647.9</v>
      </c>
      <c r="H333" s="37">
        <f>SUM(H323:H327,H329:H332)</f>
        <v>19436.300000000003</v>
      </c>
      <c r="I333" s="59">
        <f t="shared" si="28"/>
        <v>-13211.599999999999</v>
      </c>
      <c r="J333" s="59">
        <f aca="true" t="shared" si="32" ref="J333:J339">H333/G333*100</f>
        <v>59.5330786972516</v>
      </c>
      <c r="K333" s="59">
        <f t="shared" si="31"/>
        <v>28.177698267263583</v>
      </c>
      <c r="M333" s="59">
        <f t="shared" si="29"/>
        <v>-1720.7999999999956</v>
      </c>
      <c r="N333" s="66">
        <f t="shared" si="30"/>
        <v>91.86656016183694</v>
      </c>
    </row>
    <row r="334" spans="1:14" ht="63" hidden="1">
      <c r="A334" s="99"/>
      <c r="B334" s="99"/>
      <c r="C334" s="16" t="s">
        <v>154</v>
      </c>
      <c r="D334" s="18" t="s">
        <v>155</v>
      </c>
      <c r="E334" s="11">
        <v>191.7</v>
      </c>
      <c r="F334" s="11">
        <v>373.8</v>
      </c>
      <c r="G334" s="11">
        <v>187</v>
      </c>
      <c r="H334" s="11">
        <v>235</v>
      </c>
      <c r="I334" s="15">
        <f t="shared" si="28"/>
        <v>48</v>
      </c>
      <c r="J334" s="15">
        <f t="shared" si="32"/>
        <v>125.66844919786095</v>
      </c>
      <c r="K334" s="15">
        <f t="shared" si="31"/>
        <v>62.86784376672016</v>
      </c>
      <c r="M334" s="15">
        <f t="shared" si="29"/>
        <v>43.30000000000001</v>
      </c>
      <c r="N334" s="64">
        <f t="shared" si="30"/>
        <v>122.58737610850288</v>
      </c>
    </row>
    <row r="335" spans="1:14" ht="63" hidden="1">
      <c r="A335" s="99"/>
      <c r="B335" s="99"/>
      <c r="C335" s="16" t="s">
        <v>22</v>
      </c>
      <c r="D335" s="18" t="s">
        <v>23</v>
      </c>
      <c r="E335" s="11">
        <f>SUM(E336:E337)</f>
        <v>4139.8</v>
      </c>
      <c r="F335" s="58">
        <f>SUM(F336:F337)</f>
        <v>8425</v>
      </c>
      <c r="G335" s="58">
        <f>SUM(G336:G337)</f>
        <v>3666.5</v>
      </c>
      <c r="H335" s="11">
        <f>SUM(H336:H337)</f>
        <v>6166.9</v>
      </c>
      <c r="I335" s="15">
        <f t="shared" si="28"/>
        <v>2500.3999999999996</v>
      </c>
      <c r="J335" s="15">
        <f t="shared" si="32"/>
        <v>168.1958270830492</v>
      </c>
      <c r="K335" s="15">
        <f t="shared" si="31"/>
        <v>73.19762611275964</v>
      </c>
      <c r="M335" s="15">
        <f t="shared" si="29"/>
        <v>2027.0999999999995</v>
      </c>
      <c r="N335" s="64">
        <f t="shared" si="30"/>
        <v>148.96613362964393</v>
      </c>
    </row>
    <row r="336" spans="1:14" s="26" customFormat="1" ht="48.75" customHeight="1" hidden="1">
      <c r="A336" s="99"/>
      <c r="B336" s="99"/>
      <c r="C336" s="19" t="s">
        <v>156</v>
      </c>
      <c r="D336" s="20" t="s">
        <v>157</v>
      </c>
      <c r="E336" s="11">
        <v>3859.1</v>
      </c>
      <c r="F336" s="11">
        <f>8000+25</f>
        <v>8025</v>
      </c>
      <c r="G336" s="11">
        <v>3500</v>
      </c>
      <c r="H336" s="11">
        <v>5510</v>
      </c>
      <c r="I336" s="15">
        <f t="shared" si="28"/>
        <v>2010</v>
      </c>
      <c r="J336" s="15">
        <f t="shared" si="32"/>
        <v>157.42857142857142</v>
      </c>
      <c r="K336" s="15">
        <f t="shared" si="31"/>
        <v>68.66043613707166</v>
      </c>
      <c r="L336" s="3"/>
      <c r="M336" s="15">
        <f t="shared" si="29"/>
        <v>1650.9</v>
      </c>
      <c r="N336" s="64">
        <f t="shared" si="30"/>
        <v>142.77940452437096</v>
      </c>
    </row>
    <row r="337" spans="1:14" s="26" customFormat="1" ht="48.75" customHeight="1" hidden="1">
      <c r="A337" s="99"/>
      <c r="B337" s="99"/>
      <c r="C337" s="19" t="s">
        <v>25</v>
      </c>
      <c r="D337" s="20" t="s">
        <v>26</v>
      </c>
      <c r="E337" s="11">
        <v>280.7</v>
      </c>
      <c r="F337" s="11">
        <v>400</v>
      </c>
      <c r="G337" s="11">
        <v>166.5</v>
      </c>
      <c r="H337" s="11">
        <v>656.9</v>
      </c>
      <c r="I337" s="15">
        <f t="shared" si="28"/>
        <v>490.4</v>
      </c>
      <c r="J337" s="15">
        <f t="shared" si="32"/>
        <v>394.53453453453454</v>
      </c>
      <c r="K337" s="15">
        <f t="shared" si="31"/>
        <v>164.225</v>
      </c>
      <c r="L337" s="3"/>
      <c r="M337" s="15">
        <f t="shared" si="29"/>
        <v>376.2</v>
      </c>
      <c r="N337" s="64">
        <f t="shared" si="30"/>
        <v>234.02208763804774</v>
      </c>
    </row>
    <row r="338" spans="1:14" s="26" customFormat="1" ht="15.75" hidden="1">
      <c r="A338" s="99"/>
      <c r="B338" s="99"/>
      <c r="C338" s="28"/>
      <c r="D338" s="24" t="s">
        <v>34</v>
      </c>
      <c r="E338" s="37">
        <f>SUM(E334:E335)</f>
        <v>4331.5</v>
      </c>
      <c r="F338" s="37">
        <f>SUM(F334:F335)</f>
        <v>8798.8</v>
      </c>
      <c r="G338" s="37">
        <f>SUM(G334:G335)</f>
        <v>3853.5</v>
      </c>
      <c r="H338" s="37">
        <f>SUM(H334:H335)</f>
        <v>6401.9</v>
      </c>
      <c r="I338" s="59">
        <f t="shared" si="28"/>
        <v>2548.3999999999996</v>
      </c>
      <c r="J338" s="59">
        <f t="shared" si="32"/>
        <v>166.13208771246917</v>
      </c>
      <c r="K338" s="59">
        <f t="shared" si="31"/>
        <v>72.75878528890304</v>
      </c>
      <c r="M338" s="59">
        <f t="shared" si="29"/>
        <v>2070.3999999999996</v>
      </c>
      <c r="N338" s="66">
        <f t="shared" si="30"/>
        <v>147.7986840586402</v>
      </c>
    </row>
    <row r="339" spans="1:14" s="26" customFormat="1" ht="15.75" hidden="1">
      <c r="A339" s="100"/>
      <c r="B339" s="100"/>
      <c r="C339" s="23"/>
      <c r="D339" s="24" t="s">
        <v>35</v>
      </c>
      <c r="E339" s="37">
        <f>E333+E338</f>
        <v>25488.6</v>
      </c>
      <c r="F339" s="37">
        <f>F333+F338</f>
        <v>77776.4</v>
      </c>
      <c r="G339" s="37">
        <f>G333+G338</f>
        <v>36501.4</v>
      </c>
      <c r="H339" s="37">
        <f>H333+H338</f>
        <v>25838.200000000004</v>
      </c>
      <c r="I339" s="59">
        <f t="shared" si="28"/>
        <v>-10663.199999999997</v>
      </c>
      <c r="J339" s="59">
        <f t="shared" si="32"/>
        <v>70.78687392812331</v>
      </c>
      <c r="K339" s="59">
        <f t="shared" si="31"/>
        <v>33.221131345755275</v>
      </c>
      <c r="M339" s="59">
        <f t="shared" si="29"/>
        <v>349.6000000000058</v>
      </c>
      <c r="N339" s="66">
        <f t="shared" si="30"/>
        <v>101.37159357516697</v>
      </c>
    </row>
    <row r="340" spans="1:14" s="26" customFormat="1" ht="63" hidden="1">
      <c r="A340" s="114" t="s">
        <v>215</v>
      </c>
      <c r="B340" s="114" t="s">
        <v>214</v>
      </c>
      <c r="C340" s="16" t="s">
        <v>217</v>
      </c>
      <c r="D340" s="18" t="s">
        <v>46</v>
      </c>
      <c r="E340" s="34">
        <v>-99.4</v>
      </c>
      <c r="F340" s="37"/>
      <c r="G340" s="37"/>
      <c r="H340" s="37"/>
      <c r="I340" s="15">
        <f t="shared" si="28"/>
        <v>0</v>
      </c>
      <c r="J340" s="15"/>
      <c r="K340" s="15"/>
      <c r="L340" s="3"/>
      <c r="M340" s="15">
        <f t="shared" si="29"/>
        <v>99.4</v>
      </c>
      <c r="N340" s="64">
        <f t="shared" si="30"/>
        <v>0</v>
      </c>
    </row>
    <row r="341" spans="1:14" s="26" customFormat="1" ht="31.5" hidden="1">
      <c r="A341" s="114"/>
      <c r="B341" s="114"/>
      <c r="C341" s="23"/>
      <c r="D341" s="24" t="s">
        <v>211</v>
      </c>
      <c r="E341" s="37">
        <f>E340-E340</f>
        <v>0</v>
      </c>
      <c r="F341" s="57">
        <f>F340-F340</f>
        <v>0</v>
      </c>
      <c r="G341" s="57">
        <f>G340-G340</f>
        <v>0</v>
      </c>
      <c r="H341" s="37">
        <f>H340-H340</f>
        <v>0</v>
      </c>
      <c r="I341" s="59">
        <f t="shared" si="28"/>
        <v>0</v>
      </c>
      <c r="J341" s="59"/>
      <c r="K341" s="59"/>
      <c r="M341" s="59">
        <f t="shared" si="29"/>
        <v>0</v>
      </c>
      <c r="N341" s="66"/>
    </row>
    <row r="342" spans="1:14" s="26" customFormat="1" ht="31.5" hidden="1">
      <c r="A342" s="114"/>
      <c r="B342" s="114"/>
      <c r="C342" s="23"/>
      <c r="D342" s="24" t="s">
        <v>212</v>
      </c>
      <c r="E342" s="37">
        <f>E340</f>
        <v>-99.4</v>
      </c>
      <c r="F342" s="57">
        <f>F340</f>
        <v>0</v>
      </c>
      <c r="G342" s="57">
        <f>G340</f>
        <v>0</v>
      </c>
      <c r="H342" s="37">
        <f>H340</f>
        <v>0</v>
      </c>
      <c r="I342" s="59">
        <f t="shared" si="28"/>
        <v>0</v>
      </c>
      <c r="J342" s="59"/>
      <c r="K342" s="59"/>
      <c r="M342" s="59">
        <f t="shared" si="29"/>
        <v>99.4</v>
      </c>
      <c r="N342" s="66">
        <f t="shared" si="30"/>
        <v>0</v>
      </c>
    </row>
    <row r="343" spans="1:14" ht="63" hidden="1">
      <c r="A343" s="113" t="s">
        <v>158</v>
      </c>
      <c r="B343" s="114" t="s">
        <v>159</v>
      </c>
      <c r="C343" s="16" t="s">
        <v>16</v>
      </c>
      <c r="D343" s="21" t="s">
        <v>17</v>
      </c>
      <c r="E343" s="11">
        <v>36354.1</v>
      </c>
      <c r="F343" s="11"/>
      <c r="G343" s="11"/>
      <c r="H343" s="11">
        <v>15133.8</v>
      </c>
      <c r="I343" s="15">
        <f t="shared" si="28"/>
        <v>15133.8</v>
      </c>
      <c r="J343" s="15"/>
      <c r="K343" s="15"/>
      <c r="M343" s="15">
        <f t="shared" si="29"/>
        <v>-21220.3</v>
      </c>
      <c r="N343" s="64">
        <f t="shared" si="30"/>
        <v>41.62886717041544</v>
      </c>
    </row>
    <row r="344" spans="1:14" ht="15.75" customHeight="1" hidden="1">
      <c r="A344" s="113"/>
      <c r="B344" s="114"/>
      <c r="C344" s="16" t="s">
        <v>22</v>
      </c>
      <c r="D344" s="18" t="s">
        <v>23</v>
      </c>
      <c r="E344" s="11"/>
      <c r="F344" s="11"/>
      <c r="G344" s="11"/>
      <c r="H344" s="11"/>
      <c r="I344" s="15">
        <f t="shared" si="28"/>
        <v>0</v>
      </c>
      <c r="J344" s="15"/>
      <c r="K344" s="15"/>
      <c r="M344" s="15">
        <f t="shared" si="29"/>
        <v>0</v>
      </c>
      <c r="N344" s="64" t="e">
        <f t="shared" si="30"/>
        <v>#DIV/0!</v>
      </c>
    </row>
    <row r="345" spans="1:14" ht="15.75" customHeight="1" hidden="1">
      <c r="A345" s="113"/>
      <c r="B345" s="114"/>
      <c r="C345" s="16" t="s">
        <v>27</v>
      </c>
      <c r="D345" s="18" t="s">
        <v>28</v>
      </c>
      <c r="E345" s="11">
        <v>8.7</v>
      </c>
      <c r="F345" s="11"/>
      <c r="G345" s="11"/>
      <c r="H345" s="11">
        <v>5647.6</v>
      </c>
      <c r="I345" s="15">
        <f t="shared" si="28"/>
        <v>5647.6</v>
      </c>
      <c r="J345" s="15"/>
      <c r="K345" s="15"/>
      <c r="M345" s="15">
        <f t="shared" si="29"/>
        <v>5638.900000000001</v>
      </c>
      <c r="N345" s="64">
        <f t="shared" si="30"/>
        <v>64914.94252873564</v>
      </c>
    </row>
    <row r="346" spans="1:14" ht="15.75" customHeight="1" hidden="1">
      <c r="A346" s="113"/>
      <c r="B346" s="114"/>
      <c r="C346" s="16" t="s">
        <v>217</v>
      </c>
      <c r="D346" s="18" t="s">
        <v>46</v>
      </c>
      <c r="E346" s="11">
        <v>-853</v>
      </c>
      <c r="F346" s="11"/>
      <c r="G346" s="11"/>
      <c r="H346" s="11">
        <v>-384.6</v>
      </c>
      <c r="I346" s="15">
        <f t="shared" si="28"/>
        <v>-384.6</v>
      </c>
      <c r="J346" s="15"/>
      <c r="K346" s="15"/>
      <c r="M346" s="15">
        <f t="shared" si="29"/>
        <v>468.4</v>
      </c>
      <c r="N346" s="64">
        <f t="shared" si="30"/>
        <v>45.08792497069168</v>
      </c>
    </row>
    <row r="347" spans="1:14" ht="63" hidden="1">
      <c r="A347" s="113"/>
      <c r="B347" s="114"/>
      <c r="C347" s="16" t="s">
        <v>50</v>
      </c>
      <c r="D347" s="18" t="s">
        <v>51</v>
      </c>
      <c r="E347" s="11">
        <v>1641.2</v>
      </c>
      <c r="F347" s="11">
        <v>6660.3</v>
      </c>
      <c r="G347" s="11">
        <v>438.5</v>
      </c>
      <c r="H347" s="11">
        <v>438.5</v>
      </c>
      <c r="I347" s="15">
        <f t="shared" si="28"/>
        <v>0</v>
      </c>
      <c r="J347" s="15">
        <f>H347/G347*100</f>
        <v>100</v>
      </c>
      <c r="K347" s="15">
        <f>H347/F347*100</f>
        <v>6.583787517078809</v>
      </c>
      <c r="M347" s="15">
        <f t="shared" si="29"/>
        <v>-1202.7</v>
      </c>
      <c r="N347" s="64">
        <f t="shared" si="30"/>
        <v>26.71825493541311</v>
      </c>
    </row>
    <row r="348" spans="1:14" ht="31.5" hidden="1">
      <c r="A348" s="113"/>
      <c r="B348" s="114"/>
      <c r="C348" s="16"/>
      <c r="D348" s="24" t="s">
        <v>211</v>
      </c>
      <c r="E348" s="25">
        <f>E349-E346</f>
        <v>38003.99999999999</v>
      </c>
      <c r="F348" s="25">
        <f>F349-F346</f>
        <v>6660.3</v>
      </c>
      <c r="G348" s="25">
        <f>G349-G346</f>
        <v>438.5</v>
      </c>
      <c r="H348" s="25">
        <f>H349-H346</f>
        <v>21219.9</v>
      </c>
      <c r="I348" s="59">
        <f t="shared" si="28"/>
        <v>20781.4</v>
      </c>
      <c r="J348" s="59">
        <f>H348/G348*100</f>
        <v>4839.201824401369</v>
      </c>
      <c r="K348" s="59">
        <f>H348/F348*100</f>
        <v>318.6027656411874</v>
      </c>
      <c r="L348" s="26"/>
      <c r="M348" s="59">
        <f t="shared" si="29"/>
        <v>-16784.09999999999</v>
      </c>
      <c r="N348" s="66">
        <f t="shared" si="30"/>
        <v>55.83596463530156</v>
      </c>
    </row>
    <row r="349" spans="1:14" s="26" customFormat="1" ht="31.5" hidden="1">
      <c r="A349" s="113"/>
      <c r="B349" s="114"/>
      <c r="C349" s="8"/>
      <c r="D349" s="24" t="s">
        <v>212</v>
      </c>
      <c r="E349" s="37">
        <f>SUM(E343:E347)</f>
        <v>37150.99999999999</v>
      </c>
      <c r="F349" s="37">
        <f>SUM(F343:F347)</f>
        <v>6660.3</v>
      </c>
      <c r="G349" s="37">
        <f>SUM(G343:G347)</f>
        <v>438.5</v>
      </c>
      <c r="H349" s="37">
        <f>SUM(H343:H347)</f>
        <v>20835.300000000003</v>
      </c>
      <c r="I349" s="59">
        <f t="shared" si="28"/>
        <v>20396.800000000003</v>
      </c>
      <c r="J349" s="59">
        <f>H349/G349*100</f>
        <v>4751.493728620298</v>
      </c>
      <c r="K349" s="59">
        <f>H349/F349*100</f>
        <v>312.8282509796856</v>
      </c>
      <c r="M349" s="59">
        <f t="shared" si="29"/>
        <v>-16315.69999999999</v>
      </c>
      <c r="N349" s="66">
        <f t="shared" si="30"/>
        <v>56.08274339856264</v>
      </c>
    </row>
    <row r="350" spans="1:14" s="26" customFormat="1" ht="31.5" customHeight="1" hidden="1">
      <c r="A350" s="103" t="s">
        <v>160</v>
      </c>
      <c r="B350" s="98" t="s">
        <v>161</v>
      </c>
      <c r="C350" s="16" t="s">
        <v>16</v>
      </c>
      <c r="D350" s="21" t="s">
        <v>17</v>
      </c>
      <c r="E350" s="34">
        <v>26</v>
      </c>
      <c r="F350" s="37"/>
      <c r="G350" s="37"/>
      <c r="H350" s="34">
        <v>180.2</v>
      </c>
      <c r="I350" s="15">
        <f t="shared" si="28"/>
        <v>180.2</v>
      </c>
      <c r="J350" s="15"/>
      <c r="K350" s="15"/>
      <c r="L350" s="3"/>
      <c r="M350" s="15">
        <f t="shared" si="29"/>
        <v>154.2</v>
      </c>
      <c r="N350" s="64">
        <f t="shared" si="30"/>
        <v>693.076923076923</v>
      </c>
    </row>
    <row r="351" spans="1:14" s="26" customFormat="1" ht="15.75" customHeight="1" hidden="1">
      <c r="A351" s="111"/>
      <c r="B351" s="111"/>
      <c r="C351" s="16" t="s">
        <v>22</v>
      </c>
      <c r="D351" s="18" t="s">
        <v>23</v>
      </c>
      <c r="E351" s="34">
        <f>E352</f>
        <v>0</v>
      </c>
      <c r="F351" s="34">
        <f>F352</f>
        <v>0</v>
      </c>
      <c r="G351" s="34">
        <f>G352</f>
        <v>0</v>
      </c>
      <c r="H351" s="34">
        <f>H352</f>
        <v>0</v>
      </c>
      <c r="I351" s="15">
        <f t="shared" si="28"/>
        <v>0</v>
      </c>
      <c r="J351" s="15"/>
      <c r="K351" s="15"/>
      <c r="L351" s="3"/>
      <c r="M351" s="15">
        <f t="shared" si="29"/>
        <v>0</v>
      </c>
      <c r="N351" s="64" t="e">
        <f t="shared" si="30"/>
        <v>#DIV/0!</v>
      </c>
    </row>
    <row r="352" spans="1:14" s="26" customFormat="1" ht="47.25" hidden="1">
      <c r="A352" s="111"/>
      <c r="B352" s="111"/>
      <c r="C352" s="19" t="s">
        <v>25</v>
      </c>
      <c r="D352" s="20" t="s">
        <v>26</v>
      </c>
      <c r="E352" s="11"/>
      <c r="F352" s="11"/>
      <c r="G352" s="11"/>
      <c r="H352" s="11"/>
      <c r="I352" s="15">
        <f t="shared" si="28"/>
        <v>0</v>
      </c>
      <c r="J352" s="15"/>
      <c r="K352" s="15"/>
      <c r="L352" s="3"/>
      <c r="M352" s="15">
        <f t="shared" si="29"/>
        <v>0</v>
      </c>
      <c r="N352" s="64" t="e">
        <f t="shared" si="30"/>
        <v>#DIV/0!</v>
      </c>
    </row>
    <row r="353" spans="1:14" s="26" customFormat="1" ht="63" hidden="1">
      <c r="A353" s="111"/>
      <c r="B353" s="111"/>
      <c r="C353" s="16" t="s">
        <v>27</v>
      </c>
      <c r="D353" s="18" t="s">
        <v>28</v>
      </c>
      <c r="E353" s="34">
        <v>221.3</v>
      </c>
      <c r="F353" s="37"/>
      <c r="G353" s="37"/>
      <c r="H353" s="34">
        <v>2738.4</v>
      </c>
      <c r="I353" s="15">
        <f t="shared" si="28"/>
        <v>2738.4</v>
      </c>
      <c r="J353" s="15"/>
      <c r="K353" s="15"/>
      <c r="L353" s="3"/>
      <c r="M353" s="15">
        <f t="shared" si="29"/>
        <v>2517.1</v>
      </c>
      <c r="N353" s="64">
        <f t="shared" si="30"/>
        <v>1237.4152733845458</v>
      </c>
    </row>
    <row r="354" spans="1:14" s="26" customFormat="1" ht="63" hidden="1">
      <c r="A354" s="111"/>
      <c r="B354" s="111"/>
      <c r="C354" s="16" t="s">
        <v>29</v>
      </c>
      <c r="D354" s="18" t="s">
        <v>30</v>
      </c>
      <c r="E354" s="34"/>
      <c r="F354" s="37"/>
      <c r="G354" s="37"/>
      <c r="H354" s="34">
        <v>30</v>
      </c>
      <c r="I354" s="15">
        <f t="shared" si="28"/>
        <v>30</v>
      </c>
      <c r="J354" s="15"/>
      <c r="K354" s="15"/>
      <c r="L354" s="3"/>
      <c r="M354" s="15">
        <f t="shared" si="29"/>
        <v>30</v>
      </c>
      <c r="N354" s="64"/>
    </row>
    <row r="355" spans="1:14" s="26" customFormat="1" ht="63" hidden="1">
      <c r="A355" s="111"/>
      <c r="B355" s="111"/>
      <c r="C355" s="16" t="s">
        <v>217</v>
      </c>
      <c r="D355" s="18" t="s">
        <v>46</v>
      </c>
      <c r="E355" s="34"/>
      <c r="F355" s="37"/>
      <c r="G355" s="37"/>
      <c r="H355" s="34">
        <v>-15.1</v>
      </c>
      <c r="I355" s="15">
        <f t="shared" si="28"/>
        <v>-15.1</v>
      </c>
      <c r="J355" s="15"/>
      <c r="K355" s="15"/>
      <c r="L355" s="3"/>
      <c r="M355" s="15">
        <f t="shared" si="29"/>
        <v>-15.1</v>
      </c>
      <c r="N355" s="64"/>
    </row>
    <row r="356" spans="1:14" ht="63" hidden="1">
      <c r="A356" s="111"/>
      <c r="B356" s="111"/>
      <c r="C356" s="16" t="s">
        <v>49</v>
      </c>
      <c r="D356" s="18" t="s">
        <v>120</v>
      </c>
      <c r="E356" s="34"/>
      <c r="F356" s="34">
        <v>16763.1</v>
      </c>
      <c r="G356" s="34">
        <f>5741.8+(10690.1/3*2)</f>
        <v>12868.533333333333</v>
      </c>
      <c r="H356" s="34">
        <v>5290.8</v>
      </c>
      <c r="I356" s="15">
        <f t="shared" si="28"/>
        <v>-7577.733333333333</v>
      </c>
      <c r="J356" s="15">
        <f>H356/G356*100</f>
        <v>41.114242493317036</v>
      </c>
      <c r="K356" s="15">
        <f>H356/F356*100</f>
        <v>31.562181219464186</v>
      </c>
      <c r="M356" s="15">
        <f t="shared" si="29"/>
        <v>5290.8</v>
      </c>
      <c r="N356" s="64"/>
    </row>
    <row r="357" spans="1:14" ht="63" hidden="1">
      <c r="A357" s="111"/>
      <c r="B357" s="111"/>
      <c r="C357" s="16" t="s">
        <v>50</v>
      </c>
      <c r="D357" s="18" t="s">
        <v>51</v>
      </c>
      <c r="E357" s="34"/>
      <c r="F357" s="34">
        <v>2735.9</v>
      </c>
      <c r="G357" s="34"/>
      <c r="H357" s="34"/>
      <c r="I357" s="15">
        <f t="shared" si="28"/>
        <v>0</v>
      </c>
      <c r="J357" s="15"/>
      <c r="K357" s="15">
        <f>H357/F357*100</f>
        <v>0</v>
      </c>
      <c r="M357" s="15">
        <f t="shared" si="29"/>
        <v>0</v>
      </c>
      <c r="N357" s="64"/>
    </row>
    <row r="358" spans="1:14" ht="63" hidden="1">
      <c r="A358" s="111"/>
      <c r="B358" s="111"/>
      <c r="C358" s="16" t="s">
        <v>52</v>
      </c>
      <c r="D358" s="20" t="s">
        <v>53</v>
      </c>
      <c r="E358" s="34"/>
      <c r="F358" s="34"/>
      <c r="G358" s="34"/>
      <c r="H358" s="34"/>
      <c r="I358" s="15">
        <f t="shared" si="28"/>
        <v>0</v>
      </c>
      <c r="J358" s="15" t="e">
        <f>H358/G358*100</f>
        <v>#DIV/0!</v>
      </c>
      <c r="K358" s="15" t="e">
        <f>H358/F358*100</f>
        <v>#DIV/0!</v>
      </c>
      <c r="M358" s="15">
        <f t="shared" si="29"/>
        <v>0</v>
      </c>
      <c r="N358" s="64" t="e">
        <f t="shared" si="30"/>
        <v>#DIV/0!</v>
      </c>
    </row>
    <row r="359" spans="1:14" ht="31.5" hidden="1">
      <c r="A359" s="111"/>
      <c r="B359" s="111"/>
      <c r="C359" s="16"/>
      <c r="D359" s="24" t="s">
        <v>211</v>
      </c>
      <c r="E359" s="37">
        <f>E360-E355</f>
        <v>247.3</v>
      </c>
      <c r="F359" s="37">
        <f>F360-F355</f>
        <v>19499</v>
      </c>
      <c r="G359" s="37">
        <f>G360-G355</f>
        <v>12868.533333333333</v>
      </c>
      <c r="H359" s="37">
        <f>H360-H355</f>
        <v>8239.4</v>
      </c>
      <c r="I359" s="59">
        <f t="shared" si="28"/>
        <v>-4629.133333333333</v>
      </c>
      <c r="J359" s="59">
        <f>H359/G359*100</f>
        <v>64.0274986012392</v>
      </c>
      <c r="K359" s="59">
        <f>H359/F359*100</f>
        <v>42.255500282065746</v>
      </c>
      <c r="L359" s="26"/>
      <c r="M359" s="59">
        <f t="shared" si="29"/>
        <v>7992.099999999999</v>
      </c>
      <c r="N359" s="66">
        <f t="shared" si="30"/>
        <v>3331.742822482814</v>
      </c>
    </row>
    <row r="360" spans="1:14" s="26" customFormat="1" ht="31.5" hidden="1">
      <c r="A360" s="112"/>
      <c r="B360" s="112"/>
      <c r="C360" s="8"/>
      <c r="D360" s="24" t="s">
        <v>212</v>
      </c>
      <c r="E360" s="37">
        <f>SUM(E350:E351,E353:E358)</f>
        <v>247.3</v>
      </c>
      <c r="F360" s="37">
        <f>SUM(F350:F351,F353:F358)</f>
        <v>19499</v>
      </c>
      <c r="G360" s="37">
        <f>SUM(G350:G351,G353:G358)</f>
        <v>12868.533333333333</v>
      </c>
      <c r="H360" s="37">
        <f>SUM(H350:H351,H353:H358)</f>
        <v>8224.3</v>
      </c>
      <c r="I360" s="59">
        <f t="shared" si="28"/>
        <v>-4644.233333333334</v>
      </c>
      <c r="J360" s="59">
        <f>H360/G360*100</f>
        <v>63.910158111776525</v>
      </c>
      <c r="K360" s="59">
        <f>H360/F360*100</f>
        <v>42.17806041335453</v>
      </c>
      <c r="M360" s="59">
        <f t="shared" si="29"/>
        <v>7976.999999999999</v>
      </c>
      <c r="N360" s="66">
        <f t="shared" si="30"/>
        <v>3325.636878285483</v>
      </c>
    </row>
    <row r="361" spans="1:14" s="26" customFormat="1" ht="63" hidden="1">
      <c r="A361" s="98">
        <v>977</v>
      </c>
      <c r="B361" s="98" t="s">
        <v>196</v>
      </c>
      <c r="C361" s="16" t="s">
        <v>16</v>
      </c>
      <c r="D361" s="21" t="s">
        <v>17</v>
      </c>
      <c r="E361" s="34"/>
      <c r="F361" s="34"/>
      <c r="G361" s="34"/>
      <c r="H361" s="34">
        <v>19.6</v>
      </c>
      <c r="I361" s="15">
        <f t="shared" si="28"/>
        <v>19.6</v>
      </c>
      <c r="J361" s="15"/>
      <c r="K361" s="15"/>
      <c r="L361" s="3"/>
      <c r="M361" s="15">
        <f t="shared" si="29"/>
        <v>19.6</v>
      </c>
      <c r="N361" s="64"/>
    </row>
    <row r="362" spans="1:14" s="26" customFormat="1" ht="63" hidden="1">
      <c r="A362" s="99"/>
      <c r="B362" s="99"/>
      <c r="C362" s="16" t="s">
        <v>22</v>
      </c>
      <c r="D362" s="18" t="s">
        <v>23</v>
      </c>
      <c r="E362" s="34">
        <f>E363+E364</f>
        <v>139.2</v>
      </c>
      <c r="F362" s="34">
        <f>F363+F364</f>
        <v>0</v>
      </c>
      <c r="G362" s="34">
        <f>G363+G364</f>
        <v>0</v>
      </c>
      <c r="H362" s="34">
        <f>H363+H364</f>
        <v>18.7</v>
      </c>
      <c r="I362" s="15">
        <f t="shared" si="28"/>
        <v>18.7</v>
      </c>
      <c r="J362" s="15"/>
      <c r="K362" s="15"/>
      <c r="L362" s="3"/>
      <c r="M362" s="15">
        <f t="shared" si="29"/>
        <v>-120.49999999999999</v>
      </c>
      <c r="N362" s="64">
        <f t="shared" si="30"/>
        <v>13.433908045977011</v>
      </c>
    </row>
    <row r="363" spans="1:14" s="26" customFormat="1" ht="31.5" hidden="1">
      <c r="A363" s="99"/>
      <c r="B363" s="99"/>
      <c r="C363" s="19" t="s">
        <v>40</v>
      </c>
      <c r="D363" s="20" t="s">
        <v>41</v>
      </c>
      <c r="E363" s="34">
        <v>139.2</v>
      </c>
      <c r="F363" s="34"/>
      <c r="G363" s="34"/>
      <c r="H363" s="34"/>
      <c r="I363" s="15">
        <f t="shared" si="28"/>
        <v>0</v>
      </c>
      <c r="J363" s="15"/>
      <c r="K363" s="15"/>
      <c r="L363" s="3"/>
      <c r="M363" s="15">
        <f t="shared" si="29"/>
        <v>-139.2</v>
      </c>
      <c r="N363" s="64">
        <f t="shared" si="30"/>
        <v>0</v>
      </c>
    </row>
    <row r="364" spans="1:14" s="26" customFormat="1" ht="48" customHeight="1" hidden="1">
      <c r="A364" s="99"/>
      <c r="B364" s="99"/>
      <c r="C364" s="19" t="s">
        <v>25</v>
      </c>
      <c r="D364" s="20" t="s">
        <v>26</v>
      </c>
      <c r="E364" s="34"/>
      <c r="F364" s="34"/>
      <c r="G364" s="34"/>
      <c r="H364" s="34">
        <v>18.7</v>
      </c>
      <c r="I364" s="15">
        <f t="shared" si="28"/>
        <v>18.7</v>
      </c>
      <c r="J364" s="15"/>
      <c r="K364" s="15"/>
      <c r="L364" s="3"/>
      <c r="M364" s="15">
        <f t="shared" si="29"/>
        <v>18.7</v>
      </c>
      <c r="N364" s="64" t="e">
        <f t="shared" si="30"/>
        <v>#DIV/0!</v>
      </c>
    </row>
    <row r="365" spans="1:14" s="26" customFormat="1" ht="63" hidden="1">
      <c r="A365" s="99"/>
      <c r="B365" s="99"/>
      <c r="C365" s="16" t="s">
        <v>27</v>
      </c>
      <c r="D365" s="18" t="s">
        <v>28</v>
      </c>
      <c r="E365" s="34">
        <v>7.3</v>
      </c>
      <c r="F365" s="34"/>
      <c r="G365" s="34"/>
      <c r="H365" s="34"/>
      <c r="I365" s="15">
        <f t="shared" si="28"/>
        <v>0</v>
      </c>
      <c r="J365" s="15"/>
      <c r="K365" s="15"/>
      <c r="L365" s="3"/>
      <c r="M365" s="15">
        <f t="shared" si="29"/>
        <v>-7.3</v>
      </c>
      <c r="N365" s="64">
        <f t="shared" si="30"/>
        <v>0</v>
      </c>
    </row>
    <row r="366" spans="1:14" s="26" customFormat="1" ht="15.75" hidden="1">
      <c r="A366" s="99"/>
      <c r="B366" s="99"/>
      <c r="C366" s="16"/>
      <c r="D366" s="24" t="s">
        <v>31</v>
      </c>
      <c r="E366" s="37">
        <f>SUM(E361,E362,E365)</f>
        <v>146.5</v>
      </c>
      <c r="F366" s="37">
        <f>SUM(F361,F362,F365)</f>
        <v>0</v>
      </c>
      <c r="G366" s="37">
        <f>SUM(G361,G362,G365)</f>
        <v>0</v>
      </c>
      <c r="H366" s="37">
        <f>SUM(H361,H362,H365)</f>
        <v>38.3</v>
      </c>
      <c r="I366" s="59">
        <f t="shared" si="28"/>
        <v>38.3</v>
      </c>
      <c r="J366" s="59"/>
      <c r="K366" s="59"/>
      <c r="M366" s="59">
        <f t="shared" si="29"/>
        <v>-108.2</v>
      </c>
      <c r="N366" s="66">
        <f t="shared" si="30"/>
        <v>26.143344709897608</v>
      </c>
    </row>
    <row r="367" spans="1:14" s="26" customFormat="1" ht="63" hidden="1">
      <c r="A367" s="99"/>
      <c r="B367" s="99"/>
      <c r="C367" s="16" t="s">
        <v>22</v>
      </c>
      <c r="D367" s="18" t="s">
        <v>23</v>
      </c>
      <c r="E367" s="34">
        <f>E368</f>
        <v>20</v>
      </c>
      <c r="F367" s="34">
        <f>F368</f>
        <v>0</v>
      </c>
      <c r="G367" s="34">
        <f>G368</f>
        <v>0</v>
      </c>
      <c r="H367" s="34">
        <f>H368</f>
        <v>10</v>
      </c>
      <c r="I367" s="15">
        <f t="shared" si="28"/>
        <v>10</v>
      </c>
      <c r="J367" s="15"/>
      <c r="K367" s="15"/>
      <c r="L367" s="3"/>
      <c r="M367" s="15">
        <f t="shared" si="29"/>
        <v>-10</v>
      </c>
      <c r="N367" s="64">
        <f t="shared" si="30"/>
        <v>50</v>
      </c>
    </row>
    <row r="368" spans="1:14" s="26" customFormat="1" ht="63" hidden="1">
      <c r="A368" s="99"/>
      <c r="B368" s="99"/>
      <c r="C368" s="16" t="s">
        <v>176</v>
      </c>
      <c r="D368" s="68" t="s">
        <v>177</v>
      </c>
      <c r="E368" s="34">
        <v>20</v>
      </c>
      <c r="F368" s="34"/>
      <c r="G368" s="34"/>
      <c r="H368" s="34">
        <v>10</v>
      </c>
      <c r="I368" s="15">
        <f t="shared" si="28"/>
        <v>10</v>
      </c>
      <c r="J368" s="15"/>
      <c r="K368" s="15"/>
      <c r="L368" s="3"/>
      <c r="M368" s="15">
        <f t="shared" si="29"/>
        <v>-10</v>
      </c>
      <c r="N368" s="64">
        <f t="shared" si="30"/>
        <v>50</v>
      </c>
    </row>
    <row r="369" spans="1:14" s="26" customFormat="1" ht="15.75" hidden="1">
      <c r="A369" s="99"/>
      <c r="B369" s="99"/>
      <c r="C369" s="28"/>
      <c r="D369" s="24" t="s">
        <v>34</v>
      </c>
      <c r="E369" s="37">
        <f>E367</f>
        <v>20</v>
      </c>
      <c r="F369" s="37">
        <f>F367</f>
        <v>0</v>
      </c>
      <c r="G369" s="37">
        <f>G367</f>
        <v>0</v>
      </c>
      <c r="H369" s="37">
        <f>H367</f>
        <v>10</v>
      </c>
      <c r="I369" s="59">
        <f t="shared" si="28"/>
        <v>10</v>
      </c>
      <c r="J369" s="59"/>
      <c r="K369" s="59"/>
      <c r="M369" s="59">
        <f t="shared" si="29"/>
        <v>-10</v>
      </c>
      <c r="N369" s="66">
        <f t="shared" si="30"/>
        <v>50</v>
      </c>
    </row>
    <row r="370" spans="1:14" s="26" customFormat="1" ht="18" customHeight="1" hidden="1">
      <c r="A370" s="100"/>
      <c r="B370" s="100"/>
      <c r="C370" s="23"/>
      <c r="D370" s="24" t="s">
        <v>35</v>
      </c>
      <c r="E370" s="37">
        <f>E366+E369</f>
        <v>166.5</v>
      </c>
      <c r="F370" s="37">
        <f>F366+F369</f>
        <v>0</v>
      </c>
      <c r="G370" s="37">
        <f>G366+G369</f>
        <v>0</v>
      </c>
      <c r="H370" s="37">
        <f>H366+H369</f>
        <v>48.3</v>
      </c>
      <c r="I370" s="59">
        <f t="shared" si="28"/>
        <v>48.3</v>
      </c>
      <c r="J370" s="59"/>
      <c r="K370" s="59"/>
      <c r="M370" s="59">
        <f t="shared" si="29"/>
        <v>-118.2</v>
      </c>
      <c r="N370" s="66">
        <f t="shared" si="30"/>
        <v>29.009009009009006</v>
      </c>
    </row>
    <row r="371" spans="1:14" s="26" customFormat="1" ht="18" customHeight="1" hidden="1">
      <c r="A371" s="98">
        <v>978</v>
      </c>
      <c r="B371" s="98" t="s">
        <v>199</v>
      </c>
      <c r="C371" s="16" t="s">
        <v>29</v>
      </c>
      <c r="D371" s="18" t="s">
        <v>178</v>
      </c>
      <c r="E371" s="34"/>
      <c r="F371" s="34"/>
      <c r="G371" s="34"/>
      <c r="H371" s="34"/>
      <c r="I371" s="15">
        <f t="shared" si="28"/>
        <v>0</v>
      </c>
      <c r="J371" s="15" t="e">
        <f>H371/G371*100</f>
        <v>#DIV/0!</v>
      </c>
      <c r="K371" s="15" t="e">
        <f>H371/F371*100</f>
        <v>#DIV/0!</v>
      </c>
      <c r="L371" s="3"/>
      <c r="M371" s="15">
        <f t="shared" si="29"/>
        <v>0</v>
      </c>
      <c r="N371" s="64" t="e">
        <f t="shared" si="30"/>
        <v>#DIV/0!</v>
      </c>
    </row>
    <row r="372" spans="1:14" s="26" customFormat="1" ht="27.75" customHeight="1" hidden="1">
      <c r="A372" s="100"/>
      <c r="B372" s="100"/>
      <c r="C372" s="23"/>
      <c r="D372" s="24" t="s">
        <v>35</v>
      </c>
      <c r="E372" s="37">
        <f>E371</f>
        <v>0</v>
      </c>
      <c r="F372" s="37">
        <f>F371</f>
        <v>0</v>
      </c>
      <c r="G372" s="37">
        <f>G371</f>
        <v>0</v>
      </c>
      <c r="H372" s="37">
        <f>H371</f>
        <v>0</v>
      </c>
      <c r="I372" s="15">
        <f t="shared" si="28"/>
        <v>0</v>
      </c>
      <c r="J372" s="15" t="e">
        <f>H372/G372*100</f>
        <v>#DIV/0!</v>
      </c>
      <c r="K372" s="15" t="e">
        <f>H372/F372*100</f>
        <v>#DIV/0!</v>
      </c>
      <c r="L372" s="3"/>
      <c r="M372" s="15">
        <f t="shared" si="29"/>
        <v>0</v>
      </c>
      <c r="N372" s="64" t="e">
        <f t="shared" si="30"/>
        <v>#DIV/0!</v>
      </c>
    </row>
    <row r="373" spans="1:14" s="26" customFormat="1" ht="18" customHeight="1" hidden="1">
      <c r="A373" s="98">
        <v>985</v>
      </c>
      <c r="B373" s="98" t="s">
        <v>198</v>
      </c>
      <c r="C373" s="16" t="s">
        <v>16</v>
      </c>
      <c r="D373" s="21" t="s">
        <v>17</v>
      </c>
      <c r="E373" s="34">
        <v>73.1</v>
      </c>
      <c r="F373" s="34"/>
      <c r="G373" s="34"/>
      <c r="H373" s="34">
        <v>12.5</v>
      </c>
      <c r="I373" s="15">
        <f t="shared" si="28"/>
        <v>12.5</v>
      </c>
      <c r="J373" s="15"/>
      <c r="K373" s="15"/>
      <c r="L373" s="3"/>
      <c r="M373" s="15">
        <f t="shared" si="29"/>
        <v>-60.599999999999994</v>
      </c>
      <c r="N373" s="64">
        <f t="shared" si="30"/>
        <v>17.099863201094394</v>
      </c>
    </row>
    <row r="374" spans="1:14" s="26" customFormat="1" ht="18" customHeight="1" hidden="1">
      <c r="A374" s="99"/>
      <c r="B374" s="99"/>
      <c r="C374" s="16" t="s">
        <v>27</v>
      </c>
      <c r="D374" s="18" t="s">
        <v>28</v>
      </c>
      <c r="E374" s="34"/>
      <c r="F374" s="34"/>
      <c r="G374" s="34"/>
      <c r="H374" s="34">
        <v>111.3</v>
      </c>
      <c r="I374" s="15">
        <f t="shared" si="28"/>
        <v>111.3</v>
      </c>
      <c r="J374" s="15"/>
      <c r="K374" s="15"/>
      <c r="L374" s="3"/>
      <c r="M374" s="15">
        <f t="shared" si="29"/>
        <v>111.3</v>
      </c>
      <c r="N374" s="64"/>
    </row>
    <row r="375" spans="1:14" s="26" customFormat="1" ht="18" customHeight="1" hidden="1">
      <c r="A375" s="99"/>
      <c r="B375" s="99"/>
      <c r="C375" s="16" t="s">
        <v>50</v>
      </c>
      <c r="D375" s="18" t="s">
        <v>51</v>
      </c>
      <c r="E375" s="34"/>
      <c r="F375" s="34">
        <v>111.3</v>
      </c>
      <c r="G375" s="34"/>
      <c r="H375" s="34"/>
      <c r="I375" s="15">
        <f t="shared" si="28"/>
        <v>0</v>
      </c>
      <c r="J375" s="15"/>
      <c r="K375" s="15">
        <f>H375/F375*100</f>
        <v>0</v>
      </c>
      <c r="L375" s="3"/>
      <c r="M375" s="15">
        <f t="shared" si="29"/>
        <v>0</v>
      </c>
      <c r="N375" s="64"/>
    </row>
    <row r="376" spans="1:14" s="26" customFormat="1" ht="18" customHeight="1" hidden="1">
      <c r="A376" s="100"/>
      <c r="B376" s="100"/>
      <c r="C376" s="23"/>
      <c r="D376" s="24" t="s">
        <v>35</v>
      </c>
      <c r="E376" s="37">
        <f>E373+E374+E375</f>
        <v>73.1</v>
      </c>
      <c r="F376" s="37">
        <f>F373+F374+F375</f>
        <v>111.3</v>
      </c>
      <c r="G376" s="37">
        <f>G373+G374+G375</f>
        <v>0</v>
      </c>
      <c r="H376" s="37">
        <f>H373+H374+H375</f>
        <v>123.8</v>
      </c>
      <c r="I376" s="59">
        <f t="shared" si="28"/>
        <v>123.8</v>
      </c>
      <c r="J376" s="59"/>
      <c r="K376" s="59">
        <f>H376/F376*100</f>
        <v>111.23090745732256</v>
      </c>
      <c r="M376" s="59">
        <f t="shared" si="29"/>
        <v>50.7</v>
      </c>
      <c r="N376" s="66">
        <f t="shared" si="30"/>
        <v>169.35704514363886</v>
      </c>
    </row>
    <row r="377" spans="1:14" s="26" customFormat="1" ht="78.75" hidden="1">
      <c r="A377" s="103" t="s">
        <v>162</v>
      </c>
      <c r="B377" s="98" t="s">
        <v>163</v>
      </c>
      <c r="C377" s="19" t="s">
        <v>14</v>
      </c>
      <c r="D377" s="20" t="s">
        <v>116</v>
      </c>
      <c r="E377" s="37"/>
      <c r="F377" s="34">
        <v>44501.2</v>
      </c>
      <c r="G377" s="34">
        <v>18676.1</v>
      </c>
      <c r="H377" s="34">
        <v>20312.6</v>
      </c>
      <c r="I377" s="15">
        <f t="shared" si="28"/>
        <v>1636.5</v>
      </c>
      <c r="J377" s="15">
        <f>H377/G377*100</f>
        <v>108.76253607551898</v>
      </c>
      <c r="K377" s="15">
        <f>H377/F377*100</f>
        <v>45.6450612567751</v>
      </c>
      <c r="L377" s="3"/>
      <c r="M377" s="15">
        <f t="shared" si="29"/>
        <v>20312.6</v>
      </c>
      <c r="N377" s="64"/>
    </row>
    <row r="378" spans="1:14" s="26" customFormat="1" ht="63" hidden="1">
      <c r="A378" s="104"/>
      <c r="B378" s="99"/>
      <c r="C378" s="16" t="s">
        <v>16</v>
      </c>
      <c r="D378" s="21" t="s">
        <v>17</v>
      </c>
      <c r="E378" s="37"/>
      <c r="F378" s="34"/>
      <c r="G378" s="34"/>
      <c r="H378" s="34">
        <v>2</v>
      </c>
      <c r="I378" s="15">
        <f t="shared" si="28"/>
        <v>2</v>
      </c>
      <c r="J378" s="15"/>
      <c r="K378" s="15"/>
      <c r="L378" s="3"/>
      <c r="M378" s="15">
        <f t="shared" si="29"/>
        <v>2</v>
      </c>
      <c r="N378" s="64"/>
    </row>
    <row r="379" spans="1:14" s="26" customFormat="1" ht="15.75" customHeight="1" hidden="1">
      <c r="A379" s="111"/>
      <c r="B379" s="111"/>
      <c r="C379" s="16" t="s">
        <v>101</v>
      </c>
      <c r="D379" s="18" t="s">
        <v>102</v>
      </c>
      <c r="E379" s="34"/>
      <c r="F379" s="34">
        <v>389.3</v>
      </c>
      <c r="G379" s="34"/>
      <c r="H379" s="34"/>
      <c r="I379" s="15">
        <f t="shared" si="28"/>
        <v>0</v>
      </c>
      <c r="J379" s="15"/>
      <c r="K379" s="15">
        <f>H379/F379*100</f>
        <v>0</v>
      </c>
      <c r="L379" s="3"/>
      <c r="M379" s="15">
        <f t="shared" si="29"/>
        <v>0</v>
      </c>
      <c r="N379" s="64"/>
    </row>
    <row r="380" spans="1:14" s="26" customFormat="1" ht="15.75" customHeight="1" hidden="1">
      <c r="A380" s="111"/>
      <c r="B380" s="111"/>
      <c r="C380" s="16" t="s">
        <v>27</v>
      </c>
      <c r="D380" s="18" t="s">
        <v>28</v>
      </c>
      <c r="E380" s="34"/>
      <c r="F380" s="34"/>
      <c r="G380" s="34"/>
      <c r="H380" s="34">
        <v>22.3</v>
      </c>
      <c r="I380" s="15">
        <f t="shared" si="28"/>
        <v>22.3</v>
      </c>
      <c r="J380" s="15"/>
      <c r="K380" s="15"/>
      <c r="L380" s="3"/>
      <c r="M380" s="15">
        <f t="shared" si="29"/>
        <v>22.3</v>
      </c>
      <c r="N380" s="64"/>
    </row>
    <row r="381" spans="1:14" s="26" customFormat="1" ht="15.75" customHeight="1" hidden="1">
      <c r="A381" s="111"/>
      <c r="B381" s="111"/>
      <c r="C381" s="16" t="s">
        <v>217</v>
      </c>
      <c r="D381" s="18" t="s">
        <v>46</v>
      </c>
      <c r="E381" s="34"/>
      <c r="F381" s="34"/>
      <c r="G381" s="34"/>
      <c r="H381" s="34">
        <v>-6048.3</v>
      </c>
      <c r="I381" s="15">
        <f t="shared" si="28"/>
        <v>-6048.3</v>
      </c>
      <c r="J381" s="15"/>
      <c r="K381" s="15"/>
      <c r="L381" s="3"/>
      <c r="M381" s="15">
        <f t="shared" si="29"/>
        <v>-6048.3</v>
      </c>
      <c r="N381" s="64"/>
    </row>
    <row r="382" spans="1:14" s="26" customFormat="1" ht="63" hidden="1">
      <c r="A382" s="111"/>
      <c r="B382" s="111"/>
      <c r="C382" s="16" t="s">
        <v>49</v>
      </c>
      <c r="D382" s="18" t="s">
        <v>86</v>
      </c>
      <c r="E382" s="11">
        <v>266037.8</v>
      </c>
      <c r="F382" s="11"/>
      <c r="G382" s="11"/>
      <c r="H382" s="11"/>
      <c r="I382" s="15">
        <f t="shared" si="28"/>
        <v>0</v>
      </c>
      <c r="J382" s="15"/>
      <c r="K382" s="15"/>
      <c r="L382" s="3"/>
      <c r="M382" s="15">
        <f t="shared" si="29"/>
        <v>-266037.8</v>
      </c>
      <c r="N382" s="64">
        <f t="shared" si="30"/>
        <v>0</v>
      </c>
    </row>
    <row r="383" spans="1:14" s="26" customFormat="1" ht="63" hidden="1">
      <c r="A383" s="111"/>
      <c r="B383" s="111"/>
      <c r="C383" s="16" t="s">
        <v>50</v>
      </c>
      <c r="D383" s="18" t="s">
        <v>51</v>
      </c>
      <c r="E383" s="11">
        <v>23814.5</v>
      </c>
      <c r="F383" s="34">
        <v>539038.4</v>
      </c>
      <c r="G383" s="34">
        <v>62399</v>
      </c>
      <c r="H383" s="34">
        <v>63397.4</v>
      </c>
      <c r="I383" s="15">
        <f t="shared" si="28"/>
        <v>998.4000000000015</v>
      </c>
      <c r="J383" s="15">
        <f>H383/G383*100</f>
        <v>101.60002564143656</v>
      </c>
      <c r="K383" s="15">
        <f>H383/F383*100</f>
        <v>11.761202912445569</v>
      </c>
      <c r="L383" s="3"/>
      <c r="M383" s="15">
        <f t="shared" si="29"/>
        <v>39582.9</v>
      </c>
      <c r="N383" s="64">
        <f t="shared" si="30"/>
        <v>266.2134413907494</v>
      </c>
    </row>
    <row r="384" spans="1:14" s="26" customFormat="1" ht="15.75" customHeight="1" hidden="1">
      <c r="A384" s="111"/>
      <c r="B384" s="111"/>
      <c r="C384" s="16" t="s">
        <v>52</v>
      </c>
      <c r="D384" s="20" t="s">
        <v>53</v>
      </c>
      <c r="E384" s="34">
        <v>6426.4</v>
      </c>
      <c r="F384" s="34"/>
      <c r="G384" s="34"/>
      <c r="H384" s="34"/>
      <c r="I384" s="15">
        <f t="shared" si="28"/>
        <v>0</v>
      </c>
      <c r="J384" s="15"/>
      <c r="K384" s="15"/>
      <c r="L384" s="3"/>
      <c r="M384" s="15">
        <f t="shared" si="29"/>
        <v>-6426.4</v>
      </c>
      <c r="N384" s="64">
        <f t="shared" si="30"/>
        <v>0</v>
      </c>
    </row>
    <row r="385" spans="1:14" s="26" customFormat="1" ht="31.5" hidden="1">
      <c r="A385" s="111"/>
      <c r="B385" s="111"/>
      <c r="C385" s="16"/>
      <c r="D385" s="24" t="s">
        <v>211</v>
      </c>
      <c r="E385" s="37">
        <f>E386-E381</f>
        <v>296278.7</v>
      </c>
      <c r="F385" s="37">
        <f>F386-F381</f>
        <v>583928.9</v>
      </c>
      <c r="G385" s="37">
        <f>G386-G381</f>
        <v>81075.1</v>
      </c>
      <c r="H385" s="37">
        <f>H386-H381</f>
        <v>83734.3</v>
      </c>
      <c r="I385" s="59">
        <f t="shared" si="28"/>
        <v>2659.199999999997</v>
      </c>
      <c r="J385" s="59">
        <f>H385/G385*100</f>
        <v>103.27992194890909</v>
      </c>
      <c r="K385" s="59">
        <f>H385/F385*100</f>
        <v>14.339810891360234</v>
      </c>
      <c r="M385" s="59">
        <f t="shared" si="29"/>
        <v>-212544.40000000002</v>
      </c>
      <c r="N385" s="66">
        <f t="shared" si="30"/>
        <v>28.262004659801732</v>
      </c>
    </row>
    <row r="386" spans="1:14" s="26" customFormat="1" ht="31.5" hidden="1">
      <c r="A386" s="112"/>
      <c r="B386" s="112"/>
      <c r="C386" s="8"/>
      <c r="D386" s="24" t="s">
        <v>212</v>
      </c>
      <c r="E386" s="37">
        <f>SUM(E377:E384)</f>
        <v>296278.7</v>
      </c>
      <c r="F386" s="57">
        <f>SUM(F377:F384)</f>
        <v>583928.9</v>
      </c>
      <c r="G386" s="57">
        <f>SUM(G377:G384)</f>
        <v>81075.1</v>
      </c>
      <c r="H386" s="37">
        <f>SUM(H377:H384)</f>
        <v>77686</v>
      </c>
      <c r="I386" s="59">
        <f t="shared" si="28"/>
        <v>-3389.100000000006</v>
      </c>
      <c r="J386" s="59">
        <f>H386/G386*100</f>
        <v>95.81980164070102</v>
      </c>
      <c r="K386" s="59">
        <f>H386/F386*100</f>
        <v>13.304016978779437</v>
      </c>
      <c r="M386" s="59">
        <f t="shared" si="29"/>
        <v>-218592.7</v>
      </c>
      <c r="N386" s="66">
        <f t="shared" si="30"/>
        <v>26.22058217482391</v>
      </c>
    </row>
    <row r="387" spans="1:14" ht="63" hidden="1">
      <c r="A387" s="103" t="s">
        <v>164</v>
      </c>
      <c r="B387" s="98" t="s">
        <v>165</v>
      </c>
      <c r="C387" s="19" t="s">
        <v>60</v>
      </c>
      <c r="D387" s="33" t="s">
        <v>61</v>
      </c>
      <c r="E387" s="11">
        <v>175582</v>
      </c>
      <c r="F387" s="11">
        <v>610333.4</v>
      </c>
      <c r="G387" s="11">
        <v>150907.3</v>
      </c>
      <c r="H387" s="11">
        <v>139155.7</v>
      </c>
      <c r="I387" s="15">
        <f t="shared" si="28"/>
        <v>-11751.599999999977</v>
      </c>
      <c r="J387" s="15">
        <f>H387/G387*100</f>
        <v>92.21270276520754</v>
      </c>
      <c r="K387" s="15">
        <f>H387/F387*100</f>
        <v>22.79994835609521</v>
      </c>
      <c r="M387" s="15">
        <f t="shared" si="29"/>
        <v>-36426.29999999999</v>
      </c>
      <c r="N387" s="64">
        <f t="shared" si="30"/>
        <v>79.25396680753153</v>
      </c>
    </row>
    <row r="388" spans="1:14" ht="63" hidden="1">
      <c r="A388" s="104"/>
      <c r="B388" s="99"/>
      <c r="C388" s="16" t="s">
        <v>168</v>
      </c>
      <c r="D388" s="18" t="s">
        <v>169</v>
      </c>
      <c r="E388" s="11">
        <v>2495.9</v>
      </c>
      <c r="F388" s="11">
        <v>35694.5</v>
      </c>
      <c r="G388" s="11">
        <v>8500</v>
      </c>
      <c r="H388" s="11">
        <v>9120.3</v>
      </c>
      <c r="I388" s="15">
        <f t="shared" si="28"/>
        <v>620.2999999999993</v>
      </c>
      <c r="J388" s="15">
        <f>H388/G388*100</f>
        <v>107.29764705882351</v>
      </c>
      <c r="K388" s="15">
        <f>H388/F388*100</f>
        <v>25.550995251369258</v>
      </c>
      <c r="M388" s="15">
        <f t="shared" si="29"/>
        <v>6624.4</v>
      </c>
      <c r="N388" s="64">
        <f t="shared" si="30"/>
        <v>365.4112744901638</v>
      </c>
    </row>
    <row r="389" spans="1:14" ht="31.5" customHeight="1" hidden="1">
      <c r="A389" s="104"/>
      <c r="B389" s="99"/>
      <c r="C389" s="16" t="s">
        <v>16</v>
      </c>
      <c r="D389" s="21" t="s">
        <v>17</v>
      </c>
      <c r="E389" s="61">
        <v>145.7</v>
      </c>
      <c r="F389" s="11"/>
      <c r="G389" s="11"/>
      <c r="H389" s="11">
        <v>139.8</v>
      </c>
      <c r="I389" s="15">
        <f t="shared" si="28"/>
        <v>139.8</v>
      </c>
      <c r="J389" s="15"/>
      <c r="K389" s="15"/>
      <c r="M389" s="15">
        <f t="shared" si="29"/>
        <v>-5.899999999999977</v>
      </c>
      <c r="N389" s="64">
        <f t="shared" si="30"/>
        <v>95.9505833905285</v>
      </c>
    </row>
    <row r="390" spans="1:14" ht="47.25" hidden="1">
      <c r="A390" s="104"/>
      <c r="B390" s="99"/>
      <c r="C390" s="19" t="s">
        <v>62</v>
      </c>
      <c r="D390" s="20" t="s">
        <v>63</v>
      </c>
      <c r="E390" s="11">
        <v>134153.7</v>
      </c>
      <c r="F390" s="11">
        <f>187221.4+1709.2</f>
        <v>188930.6</v>
      </c>
      <c r="G390" s="11">
        <v>69202.7</v>
      </c>
      <c r="H390" s="11">
        <v>127077.8</v>
      </c>
      <c r="I390" s="15">
        <f t="shared" si="28"/>
        <v>57875.100000000006</v>
      </c>
      <c r="J390" s="15">
        <f>H390/G390*100</f>
        <v>183.63127450229544</v>
      </c>
      <c r="K390" s="15">
        <f>H390/F390*100</f>
        <v>67.26162940254252</v>
      </c>
      <c r="M390" s="15">
        <f t="shared" si="29"/>
        <v>-7075.900000000009</v>
      </c>
      <c r="N390" s="64">
        <f t="shared" si="30"/>
        <v>94.7255275106091</v>
      </c>
    </row>
    <row r="391" spans="1:14" ht="63" hidden="1">
      <c r="A391" s="104"/>
      <c r="B391" s="99"/>
      <c r="C391" s="16" t="s">
        <v>27</v>
      </c>
      <c r="D391" s="18" t="s">
        <v>28</v>
      </c>
      <c r="E391" s="11">
        <v>-410.7</v>
      </c>
      <c r="F391" s="11"/>
      <c r="G391" s="11"/>
      <c r="H391" s="11">
        <v>-697.1</v>
      </c>
      <c r="I391" s="15">
        <f t="shared" si="28"/>
        <v>-697.1</v>
      </c>
      <c r="J391" s="15"/>
      <c r="K391" s="15"/>
      <c r="M391" s="15">
        <f t="shared" si="29"/>
        <v>-286.40000000000003</v>
      </c>
      <c r="N391" s="64">
        <f t="shared" si="30"/>
        <v>169.7345994643292</v>
      </c>
    </row>
    <row r="392" spans="1:14" ht="63" hidden="1">
      <c r="A392" s="104"/>
      <c r="B392" s="99"/>
      <c r="C392" s="16" t="s">
        <v>50</v>
      </c>
      <c r="D392" s="18" t="s">
        <v>51</v>
      </c>
      <c r="E392" s="11"/>
      <c r="F392" s="11">
        <v>27.8</v>
      </c>
      <c r="G392" s="11"/>
      <c r="H392" s="11"/>
      <c r="I392" s="15">
        <f aca="true" t="shared" si="33" ref="I392:I422">H392-G392</f>
        <v>0</v>
      </c>
      <c r="J392" s="15"/>
      <c r="K392" s="15">
        <f aca="true" t="shared" si="34" ref="K392:K422">H392/F392*100</f>
        <v>0</v>
      </c>
      <c r="M392" s="15">
        <f aca="true" t="shared" si="35" ref="M392:M422">H392-E392</f>
        <v>0</v>
      </c>
      <c r="N392" s="64"/>
    </row>
    <row r="393" spans="1:14" s="26" customFormat="1" ht="15.75" hidden="1">
      <c r="A393" s="104"/>
      <c r="B393" s="99"/>
      <c r="C393" s="23"/>
      <c r="D393" s="24" t="s">
        <v>31</v>
      </c>
      <c r="E393" s="37">
        <f>SUM(E387:E392)</f>
        <v>311966.60000000003</v>
      </c>
      <c r="F393" s="37">
        <f>SUM(F387:F392)</f>
        <v>834986.3</v>
      </c>
      <c r="G393" s="37">
        <f>SUM(G387:G392)</f>
        <v>228610</v>
      </c>
      <c r="H393" s="37">
        <f>SUM(H387:H392)</f>
        <v>274796.5</v>
      </c>
      <c r="I393" s="59">
        <f t="shared" si="33"/>
        <v>46186.5</v>
      </c>
      <c r="J393" s="59">
        <f aca="true" t="shared" si="36" ref="J393:J418">H393/G393*100</f>
        <v>120.20318446262192</v>
      </c>
      <c r="K393" s="59">
        <f t="shared" si="34"/>
        <v>32.9103004444504</v>
      </c>
      <c r="M393" s="59">
        <f t="shared" si="35"/>
        <v>-37170.100000000035</v>
      </c>
      <c r="N393" s="66">
        <f aca="true" t="shared" si="37" ref="N393:N422">H393/E393*100</f>
        <v>88.08523091895093</v>
      </c>
    </row>
    <row r="394" spans="1:14" ht="63" hidden="1">
      <c r="A394" s="104"/>
      <c r="B394" s="99"/>
      <c r="C394" s="16" t="s">
        <v>170</v>
      </c>
      <c r="D394" s="18" t="s">
        <v>171</v>
      </c>
      <c r="E394" s="11">
        <v>22325.7</v>
      </c>
      <c r="F394" s="11">
        <v>231414</v>
      </c>
      <c r="G394" s="11">
        <v>27304.1</v>
      </c>
      <c r="H394" s="11">
        <v>29502.7</v>
      </c>
      <c r="I394" s="15">
        <f t="shared" si="33"/>
        <v>2198.600000000002</v>
      </c>
      <c r="J394" s="15">
        <f t="shared" si="36"/>
        <v>108.05227053812432</v>
      </c>
      <c r="K394" s="15">
        <f t="shared" si="34"/>
        <v>12.748882954358857</v>
      </c>
      <c r="M394" s="15">
        <f t="shared" si="35"/>
        <v>7177</v>
      </c>
      <c r="N394" s="64">
        <f t="shared" si="37"/>
        <v>132.1468083867471</v>
      </c>
    </row>
    <row r="395" spans="1:14" ht="63" hidden="1">
      <c r="A395" s="104"/>
      <c r="B395" s="99"/>
      <c r="C395" s="16" t="s">
        <v>172</v>
      </c>
      <c r="D395" s="18" t="s">
        <v>173</v>
      </c>
      <c r="E395" s="11">
        <v>1302451.3</v>
      </c>
      <c r="F395" s="11">
        <v>3295898.2</v>
      </c>
      <c r="G395" s="11">
        <v>1448768.1</v>
      </c>
      <c r="H395" s="11">
        <v>1374759.5</v>
      </c>
      <c r="I395" s="15">
        <f t="shared" si="33"/>
        <v>-74008.6000000001</v>
      </c>
      <c r="J395" s="15">
        <f t="shared" si="36"/>
        <v>94.89161861032142</v>
      </c>
      <c r="K395" s="15">
        <f t="shared" si="34"/>
        <v>41.71122457605031</v>
      </c>
      <c r="M395" s="15">
        <f t="shared" si="35"/>
        <v>72308.19999999995</v>
      </c>
      <c r="N395" s="64">
        <f t="shared" si="37"/>
        <v>105.55170085822019</v>
      </c>
    </row>
    <row r="396" spans="1:14" ht="63" hidden="1">
      <c r="A396" s="104"/>
      <c r="B396" s="99"/>
      <c r="C396" s="16" t="s">
        <v>166</v>
      </c>
      <c r="D396" s="27" t="s">
        <v>167</v>
      </c>
      <c r="E396" s="34">
        <v>-9323</v>
      </c>
      <c r="F396" s="11"/>
      <c r="G396" s="11"/>
      <c r="H396" s="11">
        <v>23460.3</v>
      </c>
      <c r="I396" s="15">
        <f t="shared" si="33"/>
        <v>23460.3</v>
      </c>
      <c r="J396" s="15"/>
      <c r="K396" s="15"/>
      <c r="M396" s="15">
        <f t="shared" si="35"/>
        <v>32783.3</v>
      </c>
      <c r="N396" s="64">
        <f t="shared" si="37"/>
        <v>-251.6389574171404</v>
      </c>
    </row>
    <row r="397" spans="1:14" ht="63" hidden="1">
      <c r="A397" s="104"/>
      <c r="B397" s="99"/>
      <c r="C397" s="19" t="s">
        <v>60</v>
      </c>
      <c r="D397" s="33" t="s">
        <v>61</v>
      </c>
      <c r="E397" s="34"/>
      <c r="F397" s="11"/>
      <c r="G397" s="11"/>
      <c r="H397" s="11">
        <v>-24.9</v>
      </c>
      <c r="I397" s="15">
        <f t="shared" si="33"/>
        <v>-24.9</v>
      </c>
      <c r="J397" s="15"/>
      <c r="K397" s="15"/>
      <c r="M397" s="15">
        <f t="shared" si="35"/>
        <v>-24.9</v>
      </c>
      <c r="N397" s="64"/>
    </row>
    <row r="398" spans="1:14" ht="63" hidden="1">
      <c r="A398" s="104"/>
      <c r="B398" s="99"/>
      <c r="C398" s="16" t="s">
        <v>22</v>
      </c>
      <c r="D398" s="18" t="s">
        <v>23</v>
      </c>
      <c r="E398" s="11">
        <f>E399</f>
        <v>183.4</v>
      </c>
      <c r="F398" s="11">
        <f>F399</f>
        <v>548.2</v>
      </c>
      <c r="G398" s="11">
        <f>G399</f>
        <v>168.3</v>
      </c>
      <c r="H398" s="11">
        <f>H399</f>
        <v>228.5</v>
      </c>
      <c r="I398" s="15">
        <f t="shared" si="33"/>
        <v>60.19999999999999</v>
      </c>
      <c r="J398" s="15">
        <f t="shared" si="36"/>
        <v>135.76945929887106</v>
      </c>
      <c r="K398" s="15">
        <f t="shared" si="34"/>
        <v>41.681867931411894</v>
      </c>
      <c r="M398" s="15">
        <f t="shared" si="35"/>
        <v>45.099999999999994</v>
      </c>
      <c r="N398" s="64">
        <f t="shared" si="37"/>
        <v>124.59105779716467</v>
      </c>
    </row>
    <row r="399" spans="1:14" ht="31.5" customHeight="1" hidden="1">
      <c r="A399" s="104"/>
      <c r="B399" s="99"/>
      <c r="C399" s="19" t="s">
        <v>174</v>
      </c>
      <c r="D399" s="20" t="s">
        <v>175</v>
      </c>
      <c r="E399" s="11">
        <v>183.4</v>
      </c>
      <c r="F399" s="11">
        <f>115+433.2</f>
        <v>548.2</v>
      </c>
      <c r="G399" s="11">
        <v>168.3</v>
      </c>
      <c r="H399" s="11">
        <v>228.5</v>
      </c>
      <c r="I399" s="15">
        <f t="shared" si="33"/>
        <v>60.19999999999999</v>
      </c>
      <c r="J399" s="15">
        <f t="shared" si="36"/>
        <v>135.76945929887106</v>
      </c>
      <c r="K399" s="15">
        <f t="shared" si="34"/>
        <v>41.681867931411894</v>
      </c>
      <c r="M399" s="15">
        <f t="shared" si="35"/>
        <v>45.099999999999994</v>
      </c>
      <c r="N399" s="64">
        <f t="shared" si="37"/>
        <v>124.59105779716467</v>
      </c>
    </row>
    <row r="400" spans="1:14" s="26" customFormat="1" ht="15.75" hidden="1">
      <c r="A400" s="104"/>
      <c r="B400" s="99"/>
      <c r="C400" s="23"/>
      <c r="D400" s="24" t="s">
        <v>34</v>
      </c>
      <c r="E400" s="37">
        <f>SUM(E394:E398)</f>
        <v>1315637.4</v>
      </c>
      <c r="F400" s="37">
        <f>SUM(F394:F398)</f>
        <v>3527860.4000000004</v>
      </c>
      <c r="G400" s="37">
        <f>SUM(G394:G398)</f>
        <v>1476240.5000000002</v>
      </c>
      <c r="H400" s="37">
        <f>SUM(H394:H398)</f>
        <v>1427926.1</v>
      </c>
      <c r="I400" s="59">
        <f t="shared" si="33"/>
        <v>-48314.40000000014</v>
      </c>
      <c r="J400" s="59">
        <f t="shared" si="36"/>
        <v>96.72719993795049</v>
      </c>
      <c r="K400" s="59">
        <f t="shared" si="34"/>
        <v>40.47569739437535</v>
      </c>
      <c r="M400" s="59">
        <f t="shared" si="35"/>
        <v>112288.70000000019</v>
      </c>
      <c r="N400" s="66">
        <f t="shared" si="37"/>
        <v>108.53492763279611</v>
      </c>
    </row>
    <row r="401" spans="1:14" s="26" customFormat="1" ht="15.75" hidden="1">
      <c r="A401" s="105"/>
      <c r="B401" s="100"/>
      <c r="C401" s="23"/>
      <c r="D401" s="24" t="s">
        <v>35</v>
      </c>
      <c r="E401" s="37">
        <f>E393+E400</f>
        <v>1627604</v>
      </c>
      <c r="F401" s="37">
        <f>F393+F400</f>
        <v>4362846.7</v>
      </c>
      <c r="G401" s="37">
        <f>G393+G400</f>
        <v>1704850.5000000002</v>
      </c>
      <c r="H401" s="37">
        <f>H393+H400</f>
        <v>1702722.6</v>
      </c>
      <c r="I401" s="59">
        <f t="shared" si="33"/>
        <v>-2127.9000000001397</v>
      </c>
      <c r="J401" s="59">
        <f t="shared" si="36"/>
        <v>99.87518553679632</v>
      </c>
      <c r="K401" s="59">
        <f t="shared" si="34"/>
        <v>39.02778889755627</v>
      </c>
      <c r="M401" s="59">
        <f t="shared" si="35"/>
        <v>75118.6000000001</v>
      </c>
      <c r="N401" s="66">
        <f t="shared" si="37"/>
        <v>104.61528725660543</v>
      </c>
    </row>
    <row r="402" spans="1:14" s="26" customFormat="1" ht="63" hidden="1">
      <c r="A402" s="98"/>
      <c r="B402" s="98" t="s">
        <v>213</v>
      </c>
      <c r="C402" s="16" t="s">
        <v>166</v>
      </c>
      <c r="D402" s="27" t="s">
        <v>167</v>
      </c>
      <c r="E402" s="34"/>
      <c r="F402" s="37"/>
      <c r="G402" s="37"/>
      <c r="H402" s="34"/>
      <c r="I402" s="15">
        <f t="shared" si="33"/>
        <v>0</v>
      </c>
      <c r="J402" s="15" t="e">
        <f t="shared" si="36"/>
        <v>#DIV/0!</v>
      </c>
      <c r="K402" s="15" t="e">
        <f t="shared" si="34"/>
        <v>#DIV/0!</v>
      </c>
      <c r="L402" s="3"/>
      <c r="M402" s="15">
        <f t="shared" si="35"/>
        <v>0</v>
      </c>
      <c r="N402" s="64" t="e">
        <f t="shared" si="37"/>
        <v>#DIV/0!</v>
      </c>
    </row>
    <row r="403" spans="1:14" s="26" customFormat="1" ht="80.25" customHeight="1" hidden="1">
      <c r="A403" s="99"/>
      <c r="B403" s="99"/>
      <c r="C403" s="29" t="s">
        <v>54</v>
      </c>
      <c r="D403" s="30" t="s">
        <v>55</v>
      </c>
      <c r="E403" s="11"/>
      <c r="F403" s="11"/>
      <c r="G403" s="11"/>
      <c r="H403" s="11"/>
      <c r="I403" s="15">
        <f t="shared" si="33"/>
        <v>0</v>
      </c>
      <c r="J403" s="15" t="e">
        <f t="shared" si="36"/>
        <v>#DIV/0!</v>
      </c>
      <c r="K403" s="15" t="e">
        <f t="shared" si="34"/>
        <v>#DIV/0!</v>
      </c>
      <c r="L403" s="3"/>
      <c r="M403" s="15">
        <f t="shared" si="35"/>
        <v>0</v>
      </c>
      <c r="N403" s="64" t="e">
        <f t="shared" si="37"/>
        <v>#DIV/0!</v>
      </c>
    </row>
    <row r="404" spans="1:14" s="26" customFormat="1" ht="78.75" hidden="1">
      <c r="A404" s="99"/>
      <c r="B404" s="99"/>
      <c r="C404" s="31" t="s">
        <v>56</v>
      </c>
      <c r="D404" s="30" t="s">
        <v>57</v>
      </c>
      <c r="E404" s="11"/>
      <c r="F404" s="11"/>
      <c r="G404" s="11"/>
      <c r="H404" s="11"/>
      <c r="I404" s="15">
        <f t="shared" si="33"/>
        <v>0</v>
      </c>
      <c r="J404" s="15" t="e">
        <f t="shared" si="36"/>
        <v>#DIV/0!</v>
      </c>
      <c r="K404" s="15" t="e">
        <f t="shared" si="34"/>
        <v>#DIV/0!</v>
      </c>
      <c r="L404" s="3"/>
      <c r="M404" s="15">
        <f t="shared" si="35"/>
        <v>0</v>
      </c>
      <c r="N404" s="64" t="e">
        <f t="shared" si="37"/>
        <v>#DIV/0!</v>
      </c>
    </row>
    <row r="405" spans="1:14" ht="63" hidden="1">
      <c r="A405" s="111"/>
      <c r="B405" s="111"/>
      <c r="C405" s="16" t="s">
        <v>22</v>
      </c>
      <c r="D405" s="18" t="s">
        <v>23</v>
      </c>
      <c r="E405" s="11">
        <f>SUM(E406:E406)</f>
        <v>0</v>
      </c>
      <c r="F405" s="11">
        <f>SUM(F406:F406)</f>
        <v>0</v>
      </c>
      <c r="G405" s="11">
        <f>SUM(G406:G406)</f>
        <v>0</v>
      </c>
      <c r="H405" s="11">
        <f>SUM(H406:H406)</f>
        <v>0</v>
      </c>
      <c r="I405" s="15">
        <f t="shared" si="33"/>
        <v>0</v>
      </c>
      <c r="J405" s="15" t="e">
        <f t="shared" si="36"/>
        <v>#DIV/0!</v>
      </c>
      <c r="K405" s="15" t="e">
        <f t="shared" si="34"/>
        <v>#DIV/0!</v>
      </c>
      <c r="M405" s="15">
        <f t="shared" si="35"/>
        <v>0</v>
      </c>
      <c r="N405" s="64" t="e">
        <f t="shared" si="37"/>
        <v>#DIV/0!</v>
      </c>
    </row>
    <row r="406" spans="1:14" ht="63" hidden="1">
      <c r="A406" s="111"/>
      <c r="B406" s="111"/>
      <c r="C406" s="16" t="s">
        <v>176</v>
      </c>
      <c r="D406" s="68" t="s">
        <v>177</v>
      </c>
      <c r="E406" s="11"/>
      <c r="F406" s="11"/>
      <c r="G406" s="11"/>
      <c r="H406" s="11"/>
      <c r="I406" s="15">
        <f t="shared" si="33"/>
        <v>0</v>
      </c>
      <c r="J406" s="15" t="e">
        <f t="shared" si="36"/>
        <v>#DIV/0!</v>
      </c>
      <c r="K406" s="15" t="e">
        <f t="shared" si="34"/>
        <v>#DIV/0!</v>
      </c>
      <c r="M406" s="15">
        <f t="shared" si="35"/>
        <v>0</v>
      </c>
      <c r="N406" s="64" t="e">
        <f t="shared" si="37"/>
        <v>#DIV/0!</v>
      </c>
    </row>
    <row r="407" spans="1:14" ht="15.75" customHeight="1" hidden="1">
      <c r="A407" s="111"/>
      <c r="B407" s="111"/>
      <c r="C407" s="16" t="s">
        <v>49</v>
      </c>
      <c r="D407" s="18" t="s">
        <v>86</v>
      </c>
      <c r="E407" s="11"/>
      <c r="F407" s="11">
        <f>82641.6-26154.3</f>
        <v>56487.3</v>
      </c>
      <c r="G407" s="11"/>
      <c r="H407" s="11"/>
      <c r="I407" s="15">
        <f t="shared" si="33"/>
        <v>0</v>
      </c>
      <c r="J407" s="15"/>
      <c r="K407" s="15">
        <f t="shared" si="34"/>
        <v>0</v>
      </c>
      <c r="M407" s="15">
        <f t="shared" si="35"/>
        <v>0</v>
      </c>
      <c r="N407" s="64"/>
    </row>
    <row r="408" spans="1:14" ht="15.75" customHeight="1" hidden="1">
      <c r="A408" s="111"/>
      <c r="B408" s="111"/>
      <c r="C408" s="16" t="s">
        <v>50</v>
      </c>
      <c r="D408" s="18" t="s">
        <v>51</v>
      </c>
      <c r="E408" s="11"/>
      <c r="F408" s="11"/>
      <c r="G408" s="11"/>
      <c r="H408" s="11"/>
      <c r="I408" s="15">
        <f t="shared" si="33"/>
        <v>0</v>
      </c>
      <c r="J408" s="15"/>
      <c r="K408" s="15" t="e">
        <f t="shared" si="34"/>
        <v>#DIV/0!</v>
      </c>
      <c r="M408" s="15">
        <f t="shared" si="35"/>
        <v>0</v>
      </c>
      <c r="N408" s="64"/>
    </row>
    <row r="409" spans="1:14" ht="15.75" customHeight="1" hidden="1">
      <c r="A409" s="111"/>
      <c r="B409" s="111"/>
      <c r="C409" s="16" t="s">
        <v>52</v>
      </c>
      <c r="D409" s="20" t="s">
        <v>53</v>
      </c>
      <c r="E409" s="11"/>
      <c r="F409" s="11"/>
      <c r="G409" s="11"/>
      <c r="H409" s="11"/>
      <c r="I409" s="15">
        <f t="shared" si="33"/>
        <v>0</v>
      </c>
      <c r="J409" s="15"/>
      <c r="K409" s="15" t="e">
        <f t="shared" si="34"/>
        <v>#DIV/0!</v>
      </c>
      <c r="M409" s="15">
        <f t="shared" si="35"/>
        <v>0</v>
      </c>
      <c r="N409" s="64"/>
    </row>
    <row r="410" spans="1:14" s="26" customFormat="1" ht="15.75" hidden="1">
      <c r="A410" s="112"/>
      <c r="B410" s="112"/>
      <c r="C410" s="23"/>
      <c r="D410" s="24" t="s">
        <v>179</v>
      </c>
      <c r="E410" s="37">
        <f>SUM(E402:E405,E407:E409)</f>
        <v>0</v>
      </c>
      <c r="F410" s="37">
        <f>SUM(F402:F405,F407:F409)</f>
        <v>56487.3</v>
      </c>
      <c r="G410" s="37">
        <f>SUM(G402:G405,G407:G409)</f>
        <v>0</v>
      </c>
      <c r="H410" s="37">
        <f>SUM(H402:H405,H407:H409)</f>
        <v>0</v>
      </c>
      <c r="I410" s="59">
        <f t="shared" si="33"/>
        <v>0</v>
      </c>
      <c r="J410" s="59"/>
      <c r="K410" s="59">
        <f t="shared" si="34"/>
        <v>0</v>
      </c>
      <c r="M410" s="59">
        <f t="shared" si="35"/>
        <v>0</v>
      </c>
      <c r="N410" s="66"/>
    </row>
    <row r="411" spans="5:14" ht="15.75" hidden="1">
      <c r="E411" s="62"/>
      <c r="H411" s="62"/>
      <c r="I411" s="15"/>
      <c r="J411" s="15"/>
      <c r="K411" s="15"/>
      <c r="M411" s="15"/>
      <c r="N411" s="64"/>
    </row>
    <row r="412" spans="1:14" s="26" customFormat="1" ht="33.75" customHeight="1" hidden="1">
      <c r="A412" s="98"/>
      <c r="B412" s="98"/>
      <c r="C412" s="23"/>
      <c r="D412" s="24" t="s">
        <v>207</v>
      </c>
      <c r="E412" s="37">
        <f>E430+E444</f>
        <v>6121574.7</v>
      </c>
      <c r="F412" s="37">
        <f>F430+F444</f>
        <v>16093387.500000002</v>
      </c>
      <c r="G412" s="37">
        <f>G430+G444</f>
        <v>6290126</v>
      </c>
      <c r="H412" s="37">
        <f>H430+H444</f>
        <v>6465886.700000001</v>
      </c>
      <c r="I412" s="59">
        <f t="shared" si="33"/>
        <v>175760.70000000112</v>
      </c>
      <c r="J412" s="59">
        <f t="shared" si="36"/>
        <v>102.79423178486411</v>
      </c>
      <c r="K412" s="59">
        <f t="shared" si="34"/>
        <v>40.1772883428054</v>
      </c>
      <c r="M412" s="59">
        <f t="shared" si="35"/>
        <v>344312.00000000093</v>
      </c>
      <c r="N412" s="66">
        <f t="shared" si="37"/>
        <v>105.62456584904535</v>
      </c>
    </row>
    <row r="413" spans="1:14" s="26" customFormat="1" ht="15.75" hidden="1">
      <c r="A413" s="99"/>
      <c r="B413" s="99"/>
      <c r="C413" s="23"/>
      <c r="D413" s="24"/>
      <c r="E413" s="37"/>
      <c r="F413" s="37"/>
      <c r="G413" s="37"/>
      <c r="H413" s="37"/>
      <c r="I413" s="15"/>
      <c r="J413" s="15"/>
      <c r="K413" s="15"/>
      <c r="L413" s="3"/>
      <c r="M413" s="15"/>
      <c r="N413" s="64"/>
    </row>
    <row r="414" spans="1:14" s="26" customFormat="1" ht="33.75" customHeight="1" hidden="1">
      <c r="A414" s="99"/>
      <c r="B414" s="99"/>
      <c r="C414" s="23"/>
      <c r="D414" s="24" t="s">
        <v>208</v>
      </c>
      <c r="E414" s="37">
        <f>E430+E444+E483</f>
        <v>6075939.9</v>
      </c>
      <c r="F414" s="37">
        <f>F430+F444+F483</f>
        <v>16093387.500000002</v>
      </c>
      <c r="G414" s="37">
        <f>G430+G444+G483</f>
        <v>6290126</v>
      </c>
      <c r="H414" s="37">
        <f>H430+H444+H483</f>
        <v>6331174.400000001</v>
      </c>
      <c r="I414" s="59">
        <f t="shared" si="33"/>
        <v>41048.400000001304</v>
      </c>
      <c r="J414" s="59">
        <f t="shared" si="36"/>
        <v>100.65258470180089</v>
      </c>
      <c r="K414" s="59">
        <f t="shared" si="34"/>
        <v>39.34022218752889</v>
      </c>
      <c r="M414" s="59">
        <f t="shared" si="35"/>
        <v>255234.50000000093</v>
      </c>
      <c r="N414" s="66">
        <f t="shared" si="37"/>
        <v>104.2007410244463</v>
      </c>
    </row>
    <row r="415" spans="1:14" s="26" customFormat="1" ht="15.75" hidden="1">
      <c r="A415" s="99"/>
      <c r="B415" s="99"/>
      <c r="C415" s="23"/>
      <c r="D415" s="39"/>
      <c r="E415" s="37"/>
      <c r="F415" s="37"/>
      <c r="G415" s="37"/>
      <c r="H415" s="37"/>
      <c r="I415" s="15"/>
      <c r="J415" s="15"/>
      <c r="K415" s="15"/>
      <c r="L415" s="3"/>
      <c r="M415" s="15"/>
      <c r="N415" s="64"/>
    </row>
    <row r="416" spans="1:14" s="26" customFormat="1" ht="31.5" hidden="1">
      <c r="A416" s="99"/>
      <c r="B416" s="99"/>
      <c r="C416" s="23"/>
      <c r="D416" s="39" t="s">
        <v>209</v>
      </c>
      <c r="E416" s="37">
        <f>E418-E483</f>
        <v>8734768.499999998</v>
      </c>
      <c r="F416" s="37">
        <f>F418-F483</f>
        <v>19689624.800000004</v>
      </c>
      <c r="G416" s="37">
        <f>G418-G483</f>
        <v>7884663.333333333</v>
      </c>
      <c r="H416" s="37">
        <f>H418-H483</f>
        <v>7979929.7</v>
      </c>
      <c r="I416" s="59">
        <f t="shared" si="33"/>
        <v>95266.36666666716</v>
      </c>
      <c r="J416" s="59">
        <f t="shared" si="36"/>
        <v>101.2082490099979</v>
      </c>
      <c r="K416" s="59">
        <f t="shared" si="34"/>
        <v>40.528602149899775</v>
      </c>
      <c r="M416" s="59">
        <f t="shared" si="35"/>
        <v>-754838.799999998</v>
      </c>
      <c r="N416" s="66">
        <f t="shared" si="37"/>
        <v>91.35822775383231</v>
      </c>
    </row>
    <row r="417" spans="1:14" s="26" customFormat="1" ht="15.75" hidden="1">
      <c r="A417" s="99"/>
      <c r="B417" s="99"/>
      <c r="C417" s="23"/>
      <c r="D417" s="39"/>
      <c r="E417" s="37"/>
      <c r="F417" s="37"/>
      <c r="G417" s="37"/>
      <c r="H417" s="37"/>
      <c r="I417" s="15"/>
      <c r="J417" s="15"/>
      <c r="K417" s="15"/>
      <c r="L417" s="3"/>
      <c r="M417" s="15"/>
      <c r="N417" s="64"/>
    </row>
    <row r="418" spans="1:14" s="26" customFormat="1" ht="31.5" hidden="1">
      <c r="A418" s="99"/>
      <c r="B418" s="99"/>
      <c r="C418" s="23"/>
      <c r="D418" s="39" t="s">
        <v>210</v>
      </c>
      <c r="E418" s="37">
        <f>E26+E46+E59+E80+E96+E109+E114+E126+E139+E152+E165+E179+E192+E202+E215+E228+E243+E255+E266+E280+E294+E322+E339+E349+E360+E386+E401+E410+E301+E376+E370+E372+E342+E62</f>
        <v>8689133.699999997</v>
      </c>
      <c r="F418" s="37">
        <f>F26+F46+F59+F80+F96+F109+F114+F126+F139+F152+F165+F179+F192+F202+F215+F228+F243+F255+F266+F280+F294+F322+F339+F349+F360+F386+F401+F410+F301+F376+F370+F372+F342+F62</f>
        <v>19689624.800000004</v>
      </c>
      <c r="G418" s="37">
        <f>G26+G46+G59+G80+G96+G109+G114+G126+G139+G152+G165+G179+G192+G202+G215+G228+G243+G255+G266+G280+G294+G322+G339+G349+G360+G386+G401+G410+G301+G376+G370+G372+G342+G62</f>
        <v>7884663.333333333</v>
      </c>
      <c r="H418" s="37">
        <f>H26+H46+H59+H80+H96+H109+H114+H126+H139+H152+H165+H179+H192+H202+H215+H228+H243+H255+H266+H280+H294+H322+H339+H349+H360+H386+H401+H410+H301+H376+H370+H372+H342+H62</f>
        <v>7845217.4</v>
      </c>
      <c r="I418" s="59">
        <f t="shared" si="33"/>
        <v>-39445.93333333265</v>
      </c>
      <c r="J418" s="59">
        <f t="shared" si="36"/>
        <v>99.49971315621595</v>
      </c>
      <c r="K418" s="59">
        <f t="shared" si="34"/>
        <v>39.84442303847252</v>
      </c>
      <c r="M418" s="59">
        <f t="shared" si="35"/>
        <v>-843916.299999997</v>
      </c>
      <c r="N418" s="66">
        <f t="shared" si="37"/>
        <v>90.28768195844428</v>
      </c>
    </row>
    <row r="419" spans="1:14" s="26" customFormat="1" ht="15.75" hidden="1">
      <c r="A419" s="99"/>
      <c r="B419" s="99"/>
      <c r="C419" s="23"/>
      <c r="D419" s="39"/>
      <c r="E419" s="37"/>
      <c r="F419" s="37"/>
      <c r="G419" s="37"/>
      <c r="H419" s="37"/>
      <c r="I419" s="15"/>
      <c r="J419" s="15"/>
      <c r="K419" s="15"/>
      <c r="L419" s="3"/>
      <c r="M419" s="15"/>
      <c r="N419" s="64"/>
    </row>
    <row r="420" spans="1:14" s="26" customFormat="1" ht="31.5" customHeight="1" hidden="1">
      <c r="A420" s="100"/>
      <c r="B420" s="100"/>
      <c r="C420" s="28"/>
      <c r="D420" s="24" t="s">
        <v>180</v>
      </c>
      <c r="E420" s="32">
        <f>E422</f>
        <v>12700</v>
      </c>
      <c r="F420" s="32">
        <f>F422</f>
        <v>24300.2</v>
      </c>
      <c r="G420" s="32">
        <f>G422</f>
        <v>0</v>
      </c>
      <c r="H420" s="32">
        <f>H422</f>
        <v>0</v>
      </c>
      <c r="I420" s="59">
        <f t="shared" si="33"/>
        <v>0</v>
      </c>
      <c r="J420" s="59"/>
      <c r="K420" s="59">
        <f t="shared" si="34"/>
        <v>0</v>
      </c>
      <c r="M420" s="59">
        <f t="shared" si="35"/>
        <v>-12700</v>
      </c>
      <c r="N420" s="66">
        <f t="shared" si="37"/>
        <v>0</v>
      </c>
    </row>
    <row r="421" spans="1:14" ht="31.5" customHeight="1" hidden="1">
      <c r="A421" s="103" t="s">
        <v>6</v>
      </c>
      <c r="B421" s="98" t="s">
        <v>7</v>
      </c>
      <c r="C421" s="19" t="s">
        <v>181</v>
      </c>
      <c r="D421" s="20" t="s">
        <v>182</v>
      </c>
      <c r="E421" s="14">
        <v>12700</v>
      </c>
      <c r="F421" s="14">
        <v>24300.2</v>
      </c>
      <c r="G421" s="14"/>
      <c r="H421" s="14"/>
      <c r="I421" s="15">
        <f t="shared" si="33"/>
        <v>0</v>
      </c>
      <c r="J421" s="15"/>
      <c r="K421" s="15">
        <f t="shared" si="34"/>
        <v>0</v>
      </c>
      <c r="M421" s="15">
        <f t="shared" si="35"/>
        <v>-12700</v>
      </c>
      <c r="N421" s="64">
        <f t="shared" si="37"/>
        <v>0</v>
      </c>
    </row>
    <row r="422" spans="1:14" s="26" customFormat="1" ht="15.75" customHeight="1" hidden="1">
      <c r="A422" s="112"/>
      <c r="B422" s="112"/>
      <c r="C422" s="28"/>
      <c r="D422" s="24" t="s">
        <v>179</v>
      </c>
      <c r="E422" s="32">
        <f>SUM(E421:E421)</f>
        <v>12700</v>
      </c>
      <c r="F422" s="32">
        <f>SUM(F421:F421)</f>
        <v>24300.2</v>
      </c>
      <c r="G422" s="32">
        <f>SUM(G421:G421)</f>
        <v>0</v>
      </c>
      <c r="H422" s="32">
        <f>SUM(H421:H421)</f>
        <v>0</v>
      </c>
      <c r="I422" s="59">
        <f t="shared" si="33"/>
        <v>0</v>
      </c>
      <c r="J422" s="59"/>
      <c r="K422" s="59">
        <f t="shared" si="34"/>
        <v>0</v>
      </c>
      <c r="M422" s="59">
        <f t="shared" si="35"/>
        <v>-12700</v>
      </c>
      <c r="N422" s="66">
        <f t="shared" si="37"/>
        <v>0</v>
      </c>
    </row>
    <row r="423" spans="1:11" ht="15.75" hidden="1">
      <c r="A423" s="40"/>
      <c r="B423" s="40"/>
      <c r="C423" s="41"/>
      <c r="D423" s="42"/>
      <c r="E423" s="43"/>
      <c r="F423" s="44"/>
      <c r="G423" s="44"/>
      <c r="H423" s="44"/>
      <c r="I423" s="45"/>
      <c r="J423" s="45"/>
      <c r="K423" s="45"/>
    </row>
    <row r="424" spans="1:11" ht="15.75" hidden="1">
      <c r="A424" s="40"/>
      <c r="B424" s="40"/>
      <c r="C424" s="41"/>
      <c r="D424" s="42" t="s">
        <v>183</v>
      </c>
      <c r="E424" s="106"/>
      <c r="F424" s="107"/>
      <c r="G424" s="107"/>
      <c r="H424" s="107"/>
      <c r="I424" s="109"/>
      <c r="J424" s="107"/>
      <c r="K424" s="107"/>
    </row>
    <row r="425" spans="1:11" ht="15.75" hidden="1">
      <c r="A425" s="40"/>
      <c r="B425" s="40"/>
      <c r="C425" s="41"/>
      <c r="D425" s="42"/>
      <c r="E425" s="106"/>
      <c r="F425" s="108"/>
      <c r="G425" s="108"/>
      <c r="H425" s="108"/>
      <c r="I425" s="110"/>
      <c r="J425" s="110"/>
      <c r="K425" s="110"/>
    </row>
    <row r="426" spans="1:11" ht="18" customHeight="1" hidden="1">
      <c r="A426" s="102" t="s">
        <v>219</v>
      </c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</row>
    <row r="427" spans="2:14" ht="18" customHeight="1">
      <c r="B427" s="2"/>
      <c r="C427" s="2"/>
      <c r="D427" s="2"/>
      <c r="E427" s="2"/>
      <c r="F427" s="2"/>
      <c r="G427" s="2"/>
      <c r="H427" s="2"/>
      <c r="K427" s="7"/>
      <c r="L427" s="7"/>
      <c r="N427" s="7" t="s">
        <v>231</v>
      </c>
    </row>
    <row r="428" spans="1:14" ht="57.75" customHeight="1">
      <c r="A428" s="119" t="s">
        <v>1</v>
      </c>
      <c r="B428" s="96" t="s">
        <v>2</v>
      </c>
      <c r="C428" s="119" t="s">
        <v>3</v>
      </c>
      <c r="D428" s="96" t="s">
        <v>4</v>
      </c>
      <c r="E428" s="117" t="s">
        <v>220</v>
      </c>
      <c r="F428" s="96" t="s">
        <v>205</v>
      </c>
      <c r="G428" s="96" t="s">
        <v>221</v>
      </c>
      <c r="H428" s="96" t="s">
        <v>222</v>
      </c>
      <c r="I428" s="91" t="s">
        <v>223</v>
      </c>
      <c r="J428" s="96" t="s">
        <v>224</v>
      </c>
      <c r="K428" s="96" t="s">
        <v>5</v>
      </c>
      <c r="M428" s="91" t="s">
        <v>216</v>
      </c>
      <c r="N428" s="96" t="s">
        <v>218</v>
      </c>
    </row>
    <row r="429" spans="1:14" ht="51.75" customHeight="1">
      <c r="A429" s="120"/>
      <c r="B429" s="97"/>
      <c r="C429" s="120"/>
      <c r="D429" s="97"/>
      <c r="E429" s="118"/>
      <c r="F429" s="97"/>
      <c r="G429" s="97"/>
      <c r="H429" s="97"/>
      <c r="I429" s="92"/>
      <c r="J429" s="97"/>
      <c r="K429" s="97"/>
      <c r="M429" s="92"/>
      <c r="N429" s="97"/>
    </row>
    <row r="430" spans="1:14" s="26" customFormat="1" ht="24.75" customHeight="1">
      <c r="A430" s="98"/>
      <c r="B430" s="98"/>
      <c r="C430" s="23"/>
      <c r="D430" s="74" t="s">
        <v>184</v>
      </c>
      <c r="E430" s="75">
        <f>SUM(E443,E431:E438)</f>
        <v>5308180.3</v>
      </c>
      <c r="F430" s="75">
        <f>SUM(F443,F431:F438)</f>
        <v>13500868.100000001</v>
      </c>
      <c r="G430" s="75">
        <f>SUM(G443,G431:G438)</f>
        <v>5528428.7</v>
      </c>
      <c r="H430" s="75">
        <f>SUM(H443,H431:H438)</f>
        <v>5579455.800000001</v>
      </c>
      <c r="I430" s="76">
        <f aca="true" t="shared" si="38" ref="I430:I494">H430-G430</f>
        <v>51027.10000000056</v>
      </c>
      <c r="J430" s="76">
        <f>H430/G430*100</f>
        <v>100.92299462955904</v>
      </c>
      <c r="K430" s="76">
        <f>H430/F430*100</f>
        <v>41.326644765902124</v>
      </c>
      <c r="L430" s="75">
        <f>SUM(L443,L431:L438)</f>
        <v>0</v>
      </c>
      <c r="M430" s="77">
        <f aca="true" t="shared" si="39" ref="M430:M493">H430-E430</f>
        <v>271275.50000000093</v>
      </c>
      <c r="N430" s="78">
        <f aca="true" t="shared" si="40" ref="N430:N493">H430/E430*100</f>
        <v>105.1105178171887</v>
      </c>
    </row>
    <row r="431" spans="1:14" ht="18.75" customHeight="1">
      <c r="A431" s="99"/>
      <c r="B431" s="99"/>
      <c r="C431" s="16" t="s">
        <v>131</v>
      </c>
      <c r="D431" s="18" t="s">
        <v>132</v>
      </c>
      <c r="E431" s="34">
        <f aca="true" t="shared" si="41" ref="E431:H437">SUMIF($C$5:$C$421,$C431,E$5:E$421)</f>
        <v>2201141.3</v>
      </c>
      <c r="F431" s="34">
        <f t="shared" si="41"/>
        <v>5868800.8</v>
      </c>
      <c r="G431" s="34">
        <f t="shared" si="41"/>
        <v>2123776.9</v>
      </c>
      <c r="H431" s="34">
        <f t="shared" si="41"/>
        <v>2307990.2</v>
      </c>
      <c r="I431" s="15">
        <f t="shared" si="38"/>
        <v>184213.30000000028</v>
      </c>
      <c r="J431" s="15">
        <f>H431/G431*100</f>
        <v>108.67385364253657</v>
      </c>
      <c r="K431" s="15">
        <f>H431/F431*100</f>
        <v>39.32643616051852</v>
      </c>
      <c r="L431" s="34"/>
      <c r="M431" s="63">
        <f t="shared" si="39"/>
        <v>106848.90000000037</v>
      </c>
      <c r="N431" s="64">
        <f t="shared" si="40"/>
        <v>104.8542499293435</v>
      </c>
    </row>
    <row r="432" spans="1:14" ht="18.75" customHeight="1">
      <c r="A432" s="99"/>
      <c r="B432" s="99"/>
      <c r="C432" s="16" t="s">
        <v>133</v>
      </c>
      <c r="D432" s="18" t="s">
        <v>134</v>
      </c>
      <c r="E432" s="34">
        <f t="shared" si="41"/>
        <v>204452.7</v>
      </c>
      <c r="F432" s="34">
        <f t="shared" si="41"/>
        <v>432143.8</v>
      </c>
      <c r="G432" s="34">
        <f t="shared" si="41"/>
        <v>205207</v>
      </c>
      <c r="H432" s="34">
        <f t="shared" si="41"/>
        <v>205095.1</v>
      </c>
      <c r="I432" s="15">
        <f aca="true" t="shared" si="42" ref="I432:I443">H432-G432</f>
        <v>-111.89999999999418</v>
      </c>
      <c r="J432" s="15">
        <f aca="true" t="shared" si="43" ref="J432:J442">H432/G432*100</f>
        <v>99.94546969645285</v>
      </c>
      <c r="K432" s="15">
        <f aca="true" t="shared" si="44" ref="K432:K442">H432/F432*100</f>
        <v>47.459919591580395</v>
      </c>
      <c r="L432" s="34"/>
      <c r="M432" s="63">
        <f t="shared" si="39"/>
        <v>642.3999999999942</v>
      </c>
      <c r="N432" s="64">
        <f t="shared" si="40"/>
        <v>100.31420470358181</v>
      </c>
    </row>
    <row r="433" spans="1:14" ht="18.75" customHeight="1">
      <c r="A433" s="99"/>
      <c r="B433" s="99"/>
      <c r="C433" s="16" t="s">
        <v>154</v>
      </c>
      <c r="D433" s="18" t="s">
        <v>155</v>
      </c>
      <c r="E433" s="34">
        <f t="shared" si="41"/>
        <v>191.7</v>
      </c>
      <c r="F433" s="34">
        <f t="shared" si="41"/>
        <v>373.8</v>
      </c>
      <c r="G433" s="34">
        <f t="shared" si="41"/>
        <v>187</v>
      </c>
      <c r="H433" s="34">
        <f t="shared" si="41"/>
        <v>235</v>
      </c>
      <c r="I433" s="15">
        <f t="shared" si="42"/>
        <v>48</v>
      </c>
      <c r="J433" s="15">
        <f t="shared" si="43"/>
        <v>125.66844919786095</v>
      </c>
      <c r="K433" s="15">
        <f t="shared" si="44"/>
        <v>62.86784376672016</v>
      </c>
      <c r="L433" s="34"/>
      <c r="M433" s="63">
        <f t="shared" si="39"/>
        <v>43.30000000000001</v>
      </c>
      <c r="N433" s="64">
        <f t="shared" si="40"/>
        <v>122.58737610850288</v>
      </c>
    </row>
    <row r="434" spans="1:14" ht="18.75" customHeight="1">
      <c r="A434" s="99"/>
      <c r="B434" s="99"/>
      <c r="C434" s="16" t="s">
        <v>170</v>
      </c>
      <c r="D434" s="18" t="s">
        <v>171</v>
      </c>
      <c r="E434" s="34">
        <f t="shared" si="41"/>
        <v>22325.7</v>
      </c>
      <c r="F434" s="34">
        <f t="shared" si="41"/>
        <v>231414</v>
      </c>
      <c r="G434" s="34">
        <f t="shared" si="41"/>
        <v>27304.1</v>
      </c>
      <c r="H434" s="34">
        <f t="shared" si="41"/>
        <v>29502.7</v>
      </c>
      <c r="I434" s="15">
        <f t="shared" si="42"/>
        <v>2198.600000000002</v>
      </c>
      <c r="J434" s="15">
        <f t="shared" si="43"/>
        <v>108.05227053812432</v>
      </c>
      <c r="K434" s="15">
        <f t="shared" si="44"/>
        <v>12.748882954358857</v>
      </c>
      <c r="L434" s="34"/>
      <c r="M434" s="63">
        <f t="shared" si="39"/>
        <v>7177</v>
      </c>
      <c r="N434" s="64">
        <f t="shared" si="40"/>
        <v>132.1468083867471</v>
      </c>
    </row>
    <row r="435" spans="1:14" ht="18.75" customHeight="1">
      <c r="A435" s="99"/>
      <c r="B435" s="99"/>
      <c r="C435" s="16" t="s">
        <v>32</v>
      </c>
      <c r="D435" s="27" t="s">
        <v>33</v>
      </c>
      <c r="E435" s="34">
        <f t="shared" si="41"/>
        <v>1248577.3</v>
      </c>
      <c r="F435" s="34">
        <f t="shared" si="41"/>
        <v>2667978.6</v>
      </c>
      <c r="G435" s="34">
        <f t="shared" si="41"/>
        <v>1232491.1</v>
      </c>
      <c r="H435" s="34">
        <f t="shared" si="41"/>
        <v>1170553.5</v>
      </c>
      <c r="I435" s="15">
        <f t="shared" si="42"/>
        <v>-61937.60000000009</v>
      </c>
      <c r="J435" s="15">
        <f t="shared" si="43"/>
        <v>94.97460062794774</v>
      </c>
      <c r="K435" s="15">
        <f t="shared" si="44"/>
        <v>43.874171254597016</v>
      </c>
      <c r="L435" s="34"/>
      <c r="M435" s="63">
        <f t="shared" si="39"/>
        <v>-78023.80000000005</v>
      </c>
      <c r="N435" s="64">
        <f t="shared" si="40"/>
        <v>93.75098361951638</v>
      </c>
    </row>
    <row r="436" spans="1:14" ht="18.75" customHeight="1">
      <c r="A436" s="99"/>
      <c r="B436" s="99"/>
      <c r="C436" s="16" t="s">
        <v>125</v>
      </c>
      <c r="D436" s="27" t="s">
        <v>126</v>
      </c>
      <c r="E436" s="34">
        <f t="shared" si="41"/>
        <v>270324</v>
      </c>
      <c r="F436" s="34">
        <f t="shared" si="41"/>
        <v>666607.6</v>
      </c>
      <c r="G436" s="34">
        <f t="shared" si="41"/>
        <v>370812.5</v>
      </c>
      <c r="H436" s="34">
        <f t="shared" si="41"/>
        <v>345203.1</v>
      </c>
      <c r="I436" s="15">
        <f t="shared" si="42"/>
        <v>-25609.400000000023</v>
      </c>
      <c r="J436" s="15">
        <f t="shared" si="43"/>
        <v>93.09370638799932</v>
      </c>
      <c r="K436" s="15">
        <f t="shared" si="44"/>
        <v>51.78505315570959</v>
      </c>
      <c r="L436" s="34"/>
      <c r="M436" s="63">
        <f t="shared" si="39"/>
        <v>74879.09999999998</v>
      </c>
      <c r="N436" s="64">
        <f t="shared" si="40"/>
        <v>127.6997602876548</v>
      </c>
    </row>
    <row r="437" spans="1:14" ht="18.75" customHeight="1">
      <c r="A437" s="99"/>
      <c r="B437" s="99"/>
      <c r="C437" s="16" t="s">
        <v>172</v>
      </c>
      <c r="D437" s="18" t="s">
        <v>173</v>
      </c>
      <c r="E437" s="34">
        <f t="shared" si="41"/>
        <v>1302451.3</v>
      </c>
      <c r="F437" s="34">
        <f t="shared" si="41"/>
        <v>3295898.2</v>
      </c>
      <c r="G437" s="34">
        <f t="shared" si="41"/>
        <v>1448768.1</v>
      </c>
      <c r="H437" s="34">
        <f t="shared" si="41"/>
        <v>1374759.5</v>
      </c>
      <c r="I437" s="15">
        <f t="shared" si="42"/>
        <v>-74008.6000000001</v>
      </c>
      <c r="J437" s="15">
        <f t="shared" si="43"/>
        <v>94.89161861032142</v>
      </c>
      <c r="K437" s="15">
        <f t="shared" si="44"/>
        <v>41.71122457605031</v>
      </c>
      <c r="L437" s="34"/>
      <c r="M437" s="63">
        <f t="shared" si="39"/>
        <v>72308.19999999995</v>
      </c>
      <c r="N437" s="64">
        <f t="shared" si="40"/>
        <v>105.55170085822019</v>
      </c>
    </row>
    <row r="438" spans="1:14" ht="15.75">
      <c r="A438" s="99"/>
      <c r="B438" s="99"/>
      <c r="C438" s="31" t="s">
        <v>185</v>
      </c>
      <c r="D438" s="18" t="s">
        <v>186</v>
      </c>
      <c r="E438" s="34">
        <f>SUM(E439:E442)</f>
        <v>67878.8</v>
      </c>
      <c r="F438" s="34">
        <f>SUM(F439:F442)</f>
        <v>337651.3</v>
      </c>
      <c r="G438" s="34">
        <f>SUM(G439:G442)</f>
        <v>119882</v>
      </c>
      <c r="H438" s="34">
        <f>SUM(H439:H442)</f>
        <v>122527.6</v>
      </c>
      <c r="I438" s="15">
        <f t="shared" si="42"/>
        <v>2645.600000000006</v>
      </c>
      <c r="J438" s="15">
        <f t="shared" si="43"/>
        <v>102.2068367227774</v>
      </c>
      <c r="K438" s="15">
        <f t="shared" si="44"/>
        <v>36.288206205632854</v>
      </c>
      <c r="L438" s="34">
        <f>SUM(L439:L442)</f>
        <v>0</v>
      </c>
      <c r="M438" s="63">
        <f t="shared" si="39"/>
        <v>54648.8</v>
      </c>
      <c r="N438" s="64">
        <f t="shared" si="40"/>
        <v>180.50937848046814</v>
      </c>
    </row>
    <row r="439" spans="1:14" ht="15.75" customHeight="1" hidden="1">
      <c r="A439" s="99"/>
      <c r="B439" s="99"/>
      <c r="C439" s="16" t="s">
        <v>141</v>
      </c>
      <c r="D439" s="18" t="s">
        <v>142</v>
      </c>
      <c r="E439" s="34">
        <f aca="true" t="shared" si="45" ref="E439:H443">SUMIF($C$5:$C$421,$C439,E$5:E$421)</f>
        <v>42544.6</v>
      </c>
      <c r="F439" s="34">
        <f t="shared" si="45"/>
        <v>173920.5</v>
      </c>
      <c r="G439" s="34">
        <f t="shared" si="45"/>
        <v>57842.8</v>
      </c>
      <c r="H439" s="34">
        <f t="shared" si="45"/>
        <v>57629</v>
      </c>
      <c r="I439" s="15">
        <f t="shared" si="42"/>
        <v>-213.8000000000029</v>
      </c>
      <c r="J439" s="15">
        <f t="shared" si="43"/>
        <v>99.63037750592986</v>
      </c>
      <c r="K439" s="15">
        <f t="shared" si="44"/>
        <v>33.13525432597078</v>
      </c>
      <c r="L439" s="34"/>
      <c r="M439" s="63">
        <f t="shared" si="39"/>
        <v>15084.400000000001</v>
      </c>
      <c r="N439" s="64">
        <f t="shared" si="40"/>
        <v>135.45549846514012</v>
      </c>
    </row>
    <row r="440" spans="1:14" ht="94.5" customHeight="1" hidden="1">
      <c r="A440" s="99"/>
      <c r="B440" s="99"/>
      <c r="C440" s="29" t="s">
        <v>203</v>
      </c>
      <c r="D440" s="30" t="s">
        <v>204</v>
      </c>
      <c r="E440" s="34">
        <f t="shared" si="45"/>
        <v>243.8</v>
      </c>
      <c r="F440" s="34">
        <f t="shared" si="45"/>
        <v>485</v>
      </c>
      <c r="G440" s="34">
        <f t="shared" si="45"/>
        <v>199.1</v>
      </c>
      <c r="H440" s="34">
        <f t="shared" si="45"/>
        <v>371.6</v>
      </c>
      <c r="I440" s="15">
        <f t="shared" si="42"/>
        <v>172.50000000000003</v>
      </c>
      <c r="J440" s="15">
        <f t="shared" si="43"/>
        <v>186.63987945755903</v>
      </c>
      <c r="K440" s="15">
        <f t="shared" si="44"/>
        <v>76.61855670103094</v>
      </c>
      <c r="L440" s="34"/>
      <c r="M440" s="63">
        <f t="shared" si="39"/>
        <v>127.80000000000001</v>
      </c>
      <c r="N440" s="64">
        <f t="shared" si="40"/>
        <v>152.42001640689088</v>
      </c>
    </row>
    <row r="441" spans="1:14" ht="15.75" customHeight="1" hidden="1">
      <c r="A441" s="99"/>
      <c r="B441" s="99"/>
      <c r="C441" s="16" t="s">
        <v>121</v>
      </c>
      <c r="D441" s="18" t="s">
        <v>122</v>
      </c>
      <c r="E441" s="34">
        <f t="shared" si="45"/>
        <v>24941.9</v>
      </c>
      <c r="F441" s="34">
        <f t="shared" si="45"/>
        <v>162783.8</v>
      </c>
      <c r="G441" s="34">
        <f t="shared" si="45"/>
        <v>61619.6</v>
      </c>
      <c r="H441" s="34">
        <f t="shared" si="45"/>
        <v>64227</v>
      </c>
      <c r="I441" s="15">
        <f t="shared" si="42"/>
        <v>2607.4000000000015</v>
      </c>
      <c r="J441" s="15">
        <f t="shared" si="43"/>
        <v>104.23144583866173</v>
      </c>
      <c r="K441" s="15">
        <f t="shared" si="44"/>
        <v>39.4554003531064</v>
      </c>
      <c r="L441" s="34"/>
      <c r="M441" s="63">
        <f t="shared" si="39"/>
        <v>39285.1</v>
      </c>
      <c r="N441" s="64">
        <f t="shared" si="40"/>
        <v>257.50644497812914</v>
      </c>
    </row>
    <row r="442" spans="1:14" ht="31.5" customHeight="1" hidden="1">
      <c r="A442" s="99"/>
      <c r="B442" s="99"/>
      <c r="C442" s="16" t="s">
        <v>151</v>
      </c>
      <c r="D442" s="18" t="s">
        <v>152</v>
      </c>
      <c r="E442" s="34">
        <f t="shared" si="45"/>
        <v>148.5</v>
      </c>
      <c r="F442" s="34">
        <f t="shared" si="45"/>
        <v>462</v>
      </c>
      <c r="G442" s="34">
        <f t="shared" si="45"/>
        <v>220.5</v>
      </c>
      <c r="H442" s="34">
        <f t="shared" si="45"/>
        <v>300</v>
      </c>
      <c r="I442" s="15">
        <f t="shared" si="42"/>
        <v>79.5</v>
      </c>
      <c r="J442" s="15">
        <f t="shared" si="43"/>
        <v>136.05442176870747</v>
      </c>
      <c r="K442" s="15">
        <f t="shared" si="44"/>
        <v>64.93506493506493</v>
      </c>
      <c r="L442" s="34"/>
      <c r="M442" s="63">
        <f t="shared" si="39"/>
        <v>151.5</v>
      </c>
      <c r="N442" s="64">
        <f t="shared" si="40"/>
        <v>202.02020202020202</v>
      </c>
    </row>
    <row r="443" spans="1:14" ht="21.75" customHeight="1">
      <c r="A443" s="99"/>
      <c r="B443" s="99"/>
      <c r="C443" s="16" t="s">
        <v>166</v>
      </c>
      <c r="D443" s="18" t="s">
        <v>167</v>
      </c>
      <c r="E443" s="34">
        <f t="shared" si="45"/>
        <v>-9162.5</v>
      </c>
      <c r="F443" s="34">
        <f t="shared" si="45"/>
        <v>0</v>
      </c>
      <c r="G443" s="34">
        <f t="shared" si="45"/>
        <v>0</v>
      </c>
      <c r="H443" s="34">
        <f t="shared" si="45"/>
        <v>23589.1</v>
      </c>
      <c r="I443" s="15">
        <f t="shared" si="42"/>
        <v>23589.1</v>
      </c>
      <c r="J443" s="15"/>
      <c r="K443" s="15"/>
      <c r="L443" s="34"/>
      <c r="M443" s="63">
        <f t="shared" si="39"/>
        <v>32751.6</v>
      </c>
      <c r="N443" s="64">
        <f t="shared" si="40"/>
        <v>-257.4526603001364</v>
      </c>
    </row>
    <row r="444" spans="1:14" s="26" customFormat="1" ht="37.5" customHeight="1">
      <c r="A444" s="99"/>
      <c r="B444" s="99"/>
      <c r="C444" s="23"/>
      <c r="D444" s="74" t="s">
        <v>206</v>
      </c>
      <c r="E444" s="75">
        <f>SUM(E445:E459,E480:E483)-E483</f>
        <v>813394.4</v>
      </c>
      <c r="F444" s="75">
        <f>SUM(F445:F459,F480:F483)-F483</f>
        <v>2592519.4000000004</v>
      </c>
      <c r="G444" s="75">
        <f>SUM(G445:G459,G480:G483)-G483</f>
        <v>761697.2999999999</v>
      </c>
      <c r="H444" s="75">
        <f>SUM(H445:H459,H480:H483)-H483</f>
        <v>886430.8999999999</v>
      </c>
      <c r="I444" s="76">
        <f t="shared" si="38"/>
        <v>124733.59999999998</v>
      </c>
      <c r="J444" s="76">
        <f>H444/G444*100</f>
        <v>116.37574401274627</v>
      </c>
      <c r="K444" s="76">
        <f>H444/F444*100</f>
        <v>34.191871428233085</v>
      </c>
      <c r="L444" s="75">
        <f>SUM(L445:L459,L480:L483)</f>
        <v>0</v>
      </c>
      <c r="M444" s="77">
        <f t="shared" si="39"/>
        <v>73036.49999999988</v>
      </c>
      <c r="N444" s="78">
        <f t="shared" si="40"/>
        <v>108.97922336322942</v>
      </c>
    </row>
    <row r="445" spans="1:14" ht="15.75" customHeight="1" hidden="1">
      <c r="A445" s="99"/>
      <c r="B445" s="99"/>
      <c r="C445" s="16" t="s">
        <v>8</v>
      </c>
      <c r="D445" s="18" t="s">
        <v>9</v>
      </c>
      <c r="E445" s="34">
        <f aca="true" t="shared" si="46" ref="E445:H464">SUMIF($C$5:$C$421,$C445,E$5:E$421)</f>
        <v>0</v>
      </c>
      <c r="F445" s="34">
        <f t="shared" si="46"/>
        <v>0</v>
      </c>
      <c r="G445" s="34">
        <f t="shared" si="46"/>
        <v>0</v>
      </c>
      <c r="H445" s="34">
        <f t="shared" si="46"/>
        <v>0</v>
      </c>
      <c r="I445" s="15">
        <f t="shared" si="38"/>
        <v>0</v>
      </c>
      <c r="J445" s="15"/>
      <c r="K445" s="15"/>
      <c r="L445" s="34"/>
      <c r="M445" s="63">
        <f t="shared" si="39"/>
        <v>0</v>
      </c>
      <c r="N445" s="64"/>
    </row>
    <row r="446" spans="1:14" ht="31.5" customHeight="1" hidden="1">
      <c r="A446" s="99"/>
      <c r="B446" s="99"/>
      <c r="C446" s="16" t="s">
        <v>38</v>
      </c>
      <c r="D446" s="18" t="s">
        <v>39</v>
      </c>
      <c r="E446" s="34">
        <f t="shared" si="46"/>
        <v>0</v>
      </c>
      <c r="F446" s="34">
        <f t="shared" si="46"/>
        <v>0</v>
      </c>
      <c r="G446" s="34">
        <f t="shared" si="46"/>
        <v>0</v>
      </c>
      <c r="H446" s="34">
        <f t="shared" si="46"/>
        <v>0</v>
      </c>
      <c r="I446" s="15">
        <f t="shared" si="38"/>
        <v>0</v>
      </c>
      <c r="J446" s="15"/>
      <c r="K446" s="15"/>
      <c r="L446" s="34"/>
      <c r="M446" s="63">
        <f t="shared" si="39"/>
        <v>0</v>
      </c>
      <c r="N446" s="64"/>
    </row>
    <row r="447" spans="1:14" ht="78.75">
      <c r="A447" s="99"/>
      <c r="B447" s="99"/>
      <c r="C447" s="19" t="s">
        <v>60</v>
      </c>
      <c r="D447" s="33" t="s">
        <v>187</v>
      </c>
      <c r="E447" s="34">
        <f t="shared" si="46"/>
        <v>175582</v>
      </c>
      <c r="F447" s="34">
        <f t="shared" si="46"/>
        <v>610333.4</v>
      </c>
      <c r="G447" s="34">
        <f t="shared" si="46"/>
        <v>150907.3</v>
      </c>
      <c r="H447" s="34">
        <f t="shared" si="46"/>
        <v>143057.80000000002</v>
      </c>
      <c r="I447" s="15">
        <f t="shared" si="38"/>
        <v>-7849.499999999971</v>
      </c>
      <c r="J447" s="15">
        <f aca="true" t="shared" si="47" ref="J447:J481">H447/G447*100</f>
        <v>94.79846236729438</v>
      </c>
      <c r="K447" s="15">
        <f aca="true" t="shared" si="48" ref="K447:K481">H447/F447*100</f>
        <v>23.439287445189795</v>
      </c>
      <c r="L447" s="34"/>
      <c r="M447" s="63">
        <f t="shared" si="39"/>
        <v>-32524.199999999983</v>
      </c>
      <c r="N447" s="64">
        <f t="shared" si="40"/>
        <v>81.47634723377112</v>
      </c>
    </row>
    <row r="448" spans="1:14" ht="30" customHeight="1">
      <c r="A448" s="99"/>
      <c r="B448" s="99"/>
      <c r="C448" s="16" t="s">
        <v>168</v>
      </c>
      <c r="D448" s="18" t="s">
        <v>169</v>
      </c>
      <c r="E448" s="34">
        <f t="shared" si="46"/>
        <v>2495.9</v>
      </c>
      <c r="F448" s="34">
        <f t="shared" si="46"/>
        <v>35694.5</v>
      </c>
      <c r="G448" s="34">
        <f t="shared" si="46"/>
        <v>8500</v>
      </c>
      <c r="H448" s="34">
        <f t="shared" si="46"/>
        <v>9120.3</v>
      </c>
      <c r="I448" s="15">
        <f t="shared" si="38"/>
        <v>620.2999999999993</v>
      </c>
      <c r="J448" s="15"/>
      <c r="K448" s="15">
        <f t="shared" si="48"/>
        <v>25.550995251369258</v>
      </c>
      <c r="L448" s="34"/>
      <c r="M448" s="63">
        <f t="shared" si="39"/>
        <v>6624.4</v>
      </c>
      <c r="N448" s="64">
        <f t="shared" si="40"/>
        <v>365.4112744901638</v>
      </c>
    </row>
    <row r="449" spans="1:14" ht="21" customHeight="1">
      <c r="A449" s="99"/>
      <c r="B449" s="99"/>
      <c r="C449" s="16" t="s">
        <v>10</v>
      </c>
      <c r="D449" s="17" t="s">
        <v>153</v>
      </c>
      <c r="E449" s="34">
        <f t="shared" si="46"/>
        <v>236232.6</v>
      </c>
      <c r="F449" s="34">
        <f t="shared" si="46"/>
        <v>352527.3</v>
      </c>
      <c r="G449" s="34">
        <f t="shared" si="46"/>
        <v>170000</v>
      </c>
      <c r="H449" s="34">
        <f t="shared" si="46"/>
        <v>175159.6</v>
      </c>
      <c r="I449" s="15">
        <f t="shared" si="38"/>
        <v>5159.600000000006</v>
      </c>
      <c r="J449" s="15">
        <f t="shared" si="47"/>
        <v>103.03505882352941</v>
      </c>
      <c r="K449" s="15">
        <f t="shared" si="48"/>
        <v>49.68681858114251</v>
      </c>
      <c r="L449" s="34"/>
      <c r="M449" s="63">
        <f t="shared" si="39"/>
        <v>-61073</v>
      </c>
      <c r="N449" s="64">
        <f t="shared" si="40"/>
        <v>74.14709062170081</v>
      </c>
    </row>
    <row r="450" spans="1:14" ht="33" customHeight="1">
      <c r="A450" s="99"/>
      <c r="B450" s="99"/>
      <c r="C450" s="16" t="s">
        <v>12</v>
      </c>
      <c r="D450" s="18" t="s">
        <v>13</v>
      </c>
      <c r="E450" s="34">
        <f t="shared" si="46"/>
        <v>2721.3</v>
      </c>
      <c r="F450" s="34">
        <f t="shared" si="46"/>
        <v>3225.3</v>
      </c>
      <c r="G450" s="34">
        <f t="shared" si="46"/>
        <v>3225.3</v>
      </c>
      <c r="H450" s="34">
        <f t="shared" si="46"/>
        <v>3453.5</v>
      </c>
      <c r="I450" s="15">
        <f t="shared" si="38"/>
        <v>228.19999999999982</v>
      </c>
      <c r="J450" s="15"/>
      <c r="K450" s="15">
        <f t="shared" si="48"/>
        <v>107.07531082379933</v>
      </c>
      <c r="L450" s="34"/>
      <c r="M450" s="63">
        <f t="shared" si="39"/>
        <v>732.1999999999998</v>
      </c>
      <c r="N450" s="64">
        <f t="shared" si="40"/>
        <v>126.90625803843751</v>
      </c>
    </row>
    <row r="451" spans="1:14" ht="66" customHeight="1">
      <c r="A451" s="99"/>
      <c r="B451" s="99"/>
      <c r="C451" s="19" t="s">
        <v>14</v>
      </c>
      <c r="D451" s="20" t="s">
        <v>188</v>
      </c>
      <c r="E451" s="34">
        <f t="shared" si="46"/>
        <v>35296</v>
      </c>
      <c r="F451" s="34">
        <f t="shared" si="46"/>
        <v>118177.59999999999</v>
      </c>
      <c r="G451" s="34">
        <f t="shared" si="46"/>
        <v>53122.5</v>
      </c>
      <c r="H451" s="34">
        <f t="shared" si="46"/>
        <v>41022.1</v>
      </c>
      <c r="I451" s="15">
        <f t="shared" si="38"/>
        <v>-12100.400000000001</v>
      </c>
      <c r="J451" s="15">
        <f t="shared" si="47"/>
        <v>77.22170455080239</v>
      </c>
      <c r="K451" s="15">
        <f t="shared" si="48"/>
        <v>34.71224665249591</v>
      </c>
      <c r="L451" s="34"/>
      <c r="M451" s="63">
        <f t="shared" si="39"/>
        <v>5726.0999999999985</v>
      </c>
      <c r="N451" s="64">
        <f t="shared" si="40"/>
        <v>116.22308476881233</v>
      </c>
    </row>
    <row r="452" spans="1:14" ht="22.5" customHeight="1">
      <c r="A452" s="99"/>
      <c r="B452" s="99"/>
      <c r="C452" s="16" t="s">
        <v>68</v>
      </c>
      <c r="D452" s="18" t="s">
        <v>69</v>
      </c>
      <c r="E452" s="34">
        <f t="shared" si="46"/>
        <v>7960.7</v>
      </c>
      <c r="F452" s="34">
        <f t="shared" si="46"/>
        <v>13174.1</v>
      </c>
      <c r="G452" s="34">
        <f t="shared" si="46"/>
        <v>6503.4</v>
      </c>
      <c r="H452" s="34">
        <f t="shared" si="46"/>
        <v>5624.1</v>
      </c>
      <c r="I452" s="15">
        <f t="shared" si="38"/>
        <v>-879.2999999999993</v>
      </c>
      <c r="J452" s="15">
        <f t="shared" si="47"/>
        <v>86.47938001660671</v>
      </c>
      <c r="K452" s="15">
        <f t="shared" si="48"/>
        <v>42.69058227886535</v>
      </c>
      <c r="L452" s="34"/>
      <c r="M452" s="63">
        <f t="shared" si="39"/>
        <v>-2336.5999999999995</v>
      </c>
      <c r="N452" s="64">
        <f t="shared" si="40"/>
        <v>70.64830982200058</v>
      </c>
    </row>
    <row r="453" spans="1:14" ht="32.25" customHeight="1">
      <c r="A453" s="99"/>
      <c r="B453" s="99"/>
      <c r="C453" s="16" t="s">
        <v>16</v>
      </c>
      <c r="D453" s="21" t="s">
        <v>17</v>
      </c>
      <c r="E453" s="34">
        <f t="shared" si="46"/>
        <v>39562.2</v>
      </c>
      <c r="F453" s="34">
        <f t="shared" si="46"/>
        <v>1980</v>
      </c>
      <c r="G453" s="34">
        <f t="shared" si="46"/>
        <v>532</v>
      </c>
      <c r="H453" s="34">
        <f t="shared" si="46"/>
        <v>42195.700000000004</v>
      </c>
      <c r="I453" s="15">
        <f t="shared" si="38"/>
        <v>41663.700000000004</v>
      </c>
      <c r="J453" s="15"/>
      <c r="K453" s="15">
        <f t="shared" si="48"/>
        <v>2131.09595959596</v>
      </c>
      <c r="L453" s="34"/>
      <c r="M453" s="63">
        <f t="shared" si="39"/>
        <v>2633.5000000000073</v>
      </c>
      <c r="N453" s="64">
        <f t="shared" si="40"/>
        <v>106.65660655878592</v>
      </c>
    </row>
    <row r="454" spans="1:14" ht="18.75" customHeight="1">
      <c r="A454" s="99"/>
      <c r="B454" s="99"/>
      <c r="C454" s="16" t="s">
        <v>101</v>
      </c>
      <c r="D454" s="18" t="s">
        <v>102</v>
      </c>
      <c r="E454" s="34">
        <f t="shared" si="46"/>
        <v>0</v>
      </c>
      <c r="F454" s="34">
        <f t="shared" si="46"/>
        <v>389.3</v>
      </c>
      <c r="G454" s="34">
        <f t="shared" si="46"/>
        <v>0</v>
      </c>
      <c r="H454" s="34">
        <f t="shared" si="46"/>
        <v>0</v>
      </c>
      <c r="I454" s="15">
        <f t="shared" si="38"/>
        <v>0</v>
      </c>
      <c r="J454" s="15"/>
      <c r="K454" s="15">
        <f t="shared" si="48"/>
        <v>0</v>
      </c>
      <c r="L454" s="34"/>
      <c r="M454" s="63">
        <f t="shared" si="39"/>
        <v>0</v>
      </c>
      <c r="N454" s="64"/>
    </row>
    <row r="455" spans="1:14" ht="78.75">
      <c r="A455" s="100"/>
      <c r="B455" s="99"/>
      <c r="C455" s="19" t="s">
        <v>18</v>
      </c>
      <c r="D455" s="22" t="s">
        <v>19</v>
      </c>
      <c r="E455" s="34">
        <f t="shared" si="46"/>
        <v>244</v>
      </c>
      <c r="F455" s="34">
        <f t="shared" si="46"/>
        <v>0</v>
      </c>
      <c r="G455" s="34">
        <f t="shared" si="46"/>
        <v>0</v>
      </c>
      <c r="H455" s="34">
        <f t="shared" si="46"/>
        <v>118.5</v>
      </c>
      <c r="I455" s="15">
        <f t="shared" si="38"/>
        <v>118.5</v>
      </c>
      <c r="J455" s="15"/>
      <c r="K455" s="15"/>
      <c r="L455" s="34"/>
      <c r="M455" s="63">
        <f t="shared" si="39"/>
        <v>-125.5</v>
      </c>
      <c r="N455" s="64">
        <f t="shared" si="40"/>
        <v>48.5655737704918</v>
      </c>
    </row>
    <row r="456" spans="1:14" ht="85.5" customHeight="1">
      <c r="A456" s="98"/>
      <c r="B456" s="99"/>
      <c r="C456" s="19" t="s">
        <v>20</v>
      </c>
      <c r="D456" s="20" t="s">
        <v>189</v>
      </c>
      <c r="E456" s="34">
        <f t="shared" si="46"/>
        <v>108514.8</v>
      </c>
      <c r="F456" s="34">
        <f t="shared" si="46"/>
        <v>852662.8</v>
      </c>
      <c r="G456" s="34">
        <f t="shared" si="46"/>
        <v>131004.8</v>
      </c>
      <c r="H456" s="34">
        <f t="shared" si="46"/>
        <v>83404.6</v>
      </c>
      <c r="I456" s="15">
        <f t="shared" si="38"/>
        <v>-47600.2</v>
      </c>
      <c r="J456" s="15">
        <f t="shared" si="47"/>
        <v>63.66530081340531</v>
      </c>
      <c r="K456" s="15">
        <f t="shared" si="48"/>
        <v>9.781662809729708</v>
      </c>
      <c r="L456" s="34"/>
      <c r="M456" s="63">
        <f t="shared" si="39"/>
        <v>-25110.199999999997</v>
      </c>
      <c r="N456" s="64">
        <f t="shared" si="40"/>
        <v>76.86011493363118</v>
      </c>
    </row>
    <row r="457" spans="1:14" ht="47.25">
      <c r="A457" s="99"/>
      <c r="B457" s="99"/>
      <c r="C457" s="19" t="s">
        <v>62</v>
      </c>
      <c r="D457" s="20" t="s">
        <v>63</v>
      </c>
      <c r="E457" s="34">
        <f t="shared" si="46"/>
        <v>136878.2</v>
      </c>
      <c r="F457" s="34">
        <f t="shared" si="46"/>
        <v>188930.6</v>
      </c>
      <c r="G457" s="34">
        <f t="shared" si="46"/>
        <v>69202.7</v>
      </c>
      <c r="H457" s="34">
        <f t="shared" si="46"/>
        <v>127077.5</v>
      </c>
      <c r="I457" s="15">
        <f t="shared" si="38"/>
        <v>57874.8</v>
      </c>
      <c r="J457" s="15">
        <f t="shared" si="47"/>
        <v>183.63084099319823</v>
      </c>
      <c r="K457" s="15">
        <f t="shared" si="48"/>
        <v>67.26147061407734</v>
      </c>
      <c r="L457" s="34"/>
      <c r="M457" s="63">
        <f t="shared" si="39"/>
        <v>-9800.700000000012</v>
      </c>
      <c r="N457" s="64">
        <f t="shared" si="40"/>
        <v>92.83983863025668</v>
      </c>
    </row>
    <row r="458" spans="1:14" ht="31.5" customHeight="1" hidden="1">
      <c r="A458" s="99"/>
      <c r="B458" s="99"/>
      <c r="C458" s="16" t="s">
        <v>97</v>
      </c>
      <c r="D458" s="18" t="s">
        <v>98</v>
      </c>
      <c r="E458" s="34">
        <f t="shared" si="46"/>
        <v>0</v>
      </c>
      <c r="F458" s="34">
        <f t="shared" si="46"/>
        <v>0</v>
      </c>
      <c r="G458" s="34">
        <f t="shared" si="46"/>
        <v>0</v>
      </c>
      <c r="H458" s="34">
        <f t="shared" si="46"/>
        <v>0</v>
      </c>
      <c r="I458" s="15">
        <f t="shared" si="38"/>
        <v>0</v>
      </c>
      <c r="J458" s="15"/>
      <c r="K458" s="15"/>
      <c r="L458" s="34"/>
      <c r="M458" s="63">
        <f t="shared" si="39"/>
        <v>0</v>
      </c>
      <c r="N458" s="64" t="e">
        <f t="shared" si="40"/>
        <v>#DIV/0!</v>
      </c>
    </row>
    <row r="459" spans="1:14" ht="18.75" customHeight="1">
      <c r="A459" s="99"/>
      <c r="B459" s="99"/>
      <c r="C459" s="16" t="s">
        <v>22</v>
      </c>
      <c r="D459" s="18" t="s">
        <v>23</v>
      </c>
      <c r="E459" s="34">
        <f t="shared" si="46"/>
        <v>56864.1</v>
      </c>
      <c r="F459" s="34">
        <f t="shared" si="46"/>
        <v>143857.3</v>
      </c>
      <c r="G459" s="34">
        <f t="shared" si="46"/>
        <v>54730.7</v>
      </c>
      <c r="H459" s="34">
        <f t="shared" si="46"/>
        <v>51326.1</v>
      </c>
      <c r="I459" s="15">
        <f t="shared" si="38"/>
        <v>-3404.5999999999985</v>
      </c>
      <c r="J459" s="15">
        <f t="shared" si="47"/>
        <v>93.77935966468546</v>
      </c>
      <c r="K459" s="15">
        <f t="shared" si="48"/>
        <v>35.6784813839826</v>
      </c>
      <c r="L459" s="34"/>
      <c r="M459" s="63">
        <f t="shared" si="39"/>
        <v>-5538</v>
      </c>
      <c r="N459" s="64">
        <f t="shared" si="40"/>
        <v>90.26099067777385</v>
      </c>
    </row>
    <row r="460" spans="1:14" ht="63" customHeight="1" hidden="1">
      <c r="A460" s="99"/>
      <c r="B460" s="99"/>
      <c r="C460" s="19" t="s">
        <v>135</v>
      </c>
      <c r="D460" s="20" t="s">
        <v>136</v>
      </c>
      <c r="E460" s="34">
        <f t="shared" si="46"/>
        <v>1003.2</v>
      </c>
      <c r="F460" s="34">
        <f t="shared" si="46"/>
        <v>2072</v>
      </c>
      <c r="G460" s="34">
        <f t="shared" si="46"/>
        <v>677.5</v>
      </c>
      <c r="H460" s="34">
        <f t="shared" si="46"/>
        <v>792.7</v>
      </c>
      <c r="I460" s="15">
        <f t="shared" si="38"/>
        <v>115.20000000000005</v>
      </c>
      <c r="J460" s="15">
        <f t="shared" si="47"/>
        <v>117.00369003690037</v>
      </c>
      <c r="K460" s="15">
        <f t="shared" si="48"/>
        <v>38.25772200772201</v>
      </c>
      <c r="L460" s="34"/>
      <c r="M460" s="63">
        <f t="shared" si="39"/>
        <v>-210.5</v>
      </c>
      <c r="N460" s="64">
        <f t="shared" si="40"/>
        <v>79.0171451355662</v>
      </c>
    </row>
    <row r="461" spans="1:14" ht="63" customHeight="1" hidden="1">
      <c r="A461" s="99"/>
      <c r="B461" s="99"/>
      <c r="C461" s="19" t="s">
        <v>143</v>
      </c>
      <c r="D461" s="20" t="s">
        <v>144</v>
      </c>
      <c r="E461" s="34">
        <f t="shared" si="46"/>
        <v>208</v>
      </c>
      <c r="F461" s="34">
        <f t="shared" si="46"/>
        <v>540</v>
      </c>
      <c r="G461" s="34">
        <f t="shared" si="46"/>
        <v>197.9</v>
      </c>
      <c r="H461" s="34">
        <f t="shared" si="46"/>
        <v>180</v>
      </c>
      <c r="I461" s="15">
        <f t="shared" si="38"/>
        <v>-17.900000000000006</v>
      </c>
      <c r="J461" s="15">
        <f t="shared" si="47"/>
        <v>90.95502779181405</v>
      </c>
      <c r="K461" s="15">
        <f t="shared" si="48"/>
        <v>33.33333333333333</v>
      </c>
      <c r="L461" s="34"/>
      <c r="M461" s="63">
        <f t="shared" si="39"/>
        <v>-28</v>
      </c>
      <c r="N461" s="64">
        <f t="shared" si="40"/>
        <v>86.53846153846155</v>
      </c>
    </row>
    <row r="462" spans="1:14" ht="63" customHeight="1" hidden="1">
      <c r="A462" s="99"/>
      <c r="B462" s="99"/>
      <c r="C462" s="19" t="s">
        <v>137</v>
      </c>
      <c r="D462" s="20" t="s">
        <v>138</v>
      </c>
      <c r="E462" s="34">
        <f t="shared" si="46"/>
        <v>3799.1</v>
      </c>
      <c r="F462" s="34">
        <f t="shared" si="46"/>
        <v>11990.1</v>
      </c>
      <c r="G462" s="34">
        <f t="shared" si="46"/>
        <v>6012.4</v>
      </c>
      <c r="H462" s="34">
        <f t="shared" si="46"/>
        <v>343.6</v>
      </c>
      <c r="I462" s="15">
        <f t="shared" si="38"/>
        <v>-5668.799999999999</v>
      </c>
      <c r="J462" s="15">
        <f t="shared" si="47"/>
        <v>5.714855964340364</v>
      </c>
      <c r="K462" s="15">
        <f t="shared" si="48"/>
        <v>2.8656975337987176</v>
      </c>
      <c r="L462" s="34"/>
      <c r="M462" s="63">
        <f t="shared" si="39"/>
        <v>-3455.5</v>
      </c>
      <c r="N462" s="64">
        <f t="shared" si="40"/>
        <v>9.044247321734096</v>
      </c>
    </row>
    <row r="463" spans="1:14" ht="63" customHeight="1" hidden="1">
      <c r="A463" s="99"/>
      <c r="B463" s="99"/>
      <c r="C463" s="19" t="s">
        <v>145</v>
      </c>
      <c r="D463" s="20" t="s">
        <v>146</v>
      </c>
      <c r="E463" s="34">
        <f t="shared" si="46"/>
        <v>1030.6</v>
      </c>
      <c r="F463" s="34">
        <f t="shared" si="46"/>
        <v>1811.3</v>
      </c>
      <c r="G463" s="34">
        <f t="shared" si="46"/>
        <v>884.6</v>
      </c>
      <c r="H463" s="34">
        <f t="shared" si="46"/>
        <v>235.8</v>
      </c>
      <c r="I463" s="15">
        <f t="shared" si="38"/>
        <v>-648.8</v>
      </c>
      <c r="J463" s="15">
        <f t="shared" si="47"/>
        <v>26.65611575853493</v>
      </c>
      <c r="K463" s="15">
        <f t="shared" si="48"/>
        <v>13.018274167724838</v>
      </c>
      <c r="L463" s="34"/>
      <c r="M463" s="63">
        <f t="shared" si="39"/>
        <v>-794.8</v>
      </c>
      <c r="N463" s="64">
        <f t="shared" si="40"/>
        <v>22.879875800504564</v>
      </c>
    </row>
    <row r="464" spans="1:14" ht="31.5" customHeight="1" hidden="1">
      <c r="A464" s="99"/>
      <c r="B464" s="99"/>
      <c r="C464" s="19" t="s">
        <v>40</v>
      </c>
      <c r="D464" s="20" t="s">
        <v>41</v>
      </c>
      <c r="E464" s="34">
        <f t="shared" si="46"/>
        <v>309.79999999999995</v>
      </c>
      <c r="F464" s="34">
        <f t="shared" si="46"/>
        <v>0</v>
      </c>
      <c r="G464" s="34">
        <f t="shared" si="46"/>
        <v>0</v>
      </c>
      <c r="H464" s="34">
        <f t="shared" si="46"/>
        <v>20.3</v>
      </c>
      <c r="I464" s="15">
        <f t="shared" si="38"/>
        <v>20.3</v>
      </c>
      <c r="J464" s="15" t="e">
        <f t="shared" si="47"/>
        <v>#DIV/0!</v>
      </c>
      <c r="K464" s="15" t="e">
        <f t="shared" si="48"/>
        <v>#DIV/0!</v>
      </c>
      <c r="L464" s="34"/>
      <c r="M464" s="63">
        <f t="shared" si="39"/>
        <v>-289.49999999999994</v>
      </c>
      <c r="N464" s="64">
        <f t="shared" si="40"/>
        <v>6.552614590058104</v>
      </c>
    </row>
    <row r="465" spans="1:14" ht="47.25" customHeight="1" hidden="1">
      <c r="A465" s="99"/>
      <c r="B465" s="99"/>
      <c r="C465" s="19" t="s">
        <v>147</v>
      </c>
      <c r="D465" s="20" t="s">
        <v>148</v>
      </c>
      <c r="E465" s="34">
        <f aca="true" t="shared" si="49" ref="E465:H483">SUMIF($C$5:$C$421,$C465,E$5:E$421)</f>
        <v>2</v>
      </c>
      <c r="F465" s="34">
        <f t="shared" si="49"/>
        <v>24.2</v>
      </c>
      <c r="G465" s="34">
        <f t="shared" si="49"/>
        <v>9</v>
      </c>
      <c r="H465" s="34">
        <f t="shared" si="49"/>
        <v>0</v>
      </c>
      <c r="I465" s="15">
        <f t="shared" si="38"/>
        <v>-9</v>
      </c>
      <c r="J465" s="15">
        <f t="shared" si="47"/>
        <v>0</v>
      </c>
      <c r="K465" s="15">
        <f t="shared" si="48"/>
        <v>0</v>
      </c>
      <c r="L465" s="34"/>
      <c r="M465" s="63">
        <f t="shared" si="39"/>
        <v>-2</v>
      </c>
      <c r="N465" s="64">
        <f t="shared" si="40"/>
        <v>0</v>
      </c>
    </row>
    <row r="466" spans="1:14" ht="47.25" customHeight="1" hidden="1">
      <c r="A466" s="99"/>
      <c r="B466" s="99"/>
      <c r="C466" s="19" t="s">
        <v>197</v>
      </c>
      <c r="D466" s="68" t="s">
        <v>24</v>
      </c>
      <c r="E466" s="34">
        <f t="shared" si="49"/>
        <v>0</v>
      </c>
      <c r="F466" s="34">
        <f t="shared" si="49"/>
        <v>0</v>
      </c>
      <c r="G466" s="34">
        <f t="shared" si="49"/>
        <v>0</v>
      </c>
      <c r="H466" s="34">
        <f t="shared" si="49"/>
        <v>232.1</v>
      </c>
      <c r="I466" s="15">
        <f t="shared" si="38"/>
        <v>232.1</v>
      </c>
      <c r="J466" s="15" t="e">
        <f t="shared" si="47"/>
        <v>#DIV/0!</v>
      </c>
      <c r="K466" s="15" t="e">
        <f t="shared" si="48"/>
        <v>#DIV/0!</v>
      </c>
      <c r="L466" s="34"/>
      <c r="M466" s="63">
        <f t="shared" si="39"/>
        <v>232.1</v>
      </c>
      <c r="N466" s="64" t="e">
        <f t="shared" si="40"/>
        <v>#DIV/0!</v>
      </c>
    </row>
    <row r="467" spans="1:14" ht="31.5" customHeight="1" hidden="1">
      <c r="A467" s="99"/>
      <c r="B467" s="99"/>
      <c r="C467" s="19" t="s">
        <v>70</v>
      </c>
      <c r="D467" s="20" t="s">
        <v>71</v>
      </c>
      <c r="E467" s="34">
        <f t="shared" si="49"/>
        <v>752.3</v>
      </c>
      <c r="F467" s="34">
        <f t="shared" si="49"/>
        <v>1100</v>
      </c>
      <c r="G467" s="34">
        <f t="shared" si="49"/>
        <v>540</v>
      </c>
      <c r="H467" s="34">
        <f t="shared" si="49"/>
        <v>531.1</v>
      </c>
      <c r="I467" s="15">
        <f t="shared" si="38"/>
        <v>-8.899999999999977</v>
      </c>
      <c r="J467" s="15">
        <f t="shared" si="47"/>
        <v>98.35185185185186</v>
      </c>
      <c r="K467" s="15">
        <f t="shared" si="48"/>
        <v>48.28181818181818</v>
      </c>
      <c r="L467" s="34"/>
      <c r="M467" s="63">
        <f t="shared" si="39"/>
        <v>-221.19999999999993</v>
      </c>
      <c r="N467" s="64">
        <f t="shared" si="40"/>
        <v>70.59683636847002</v>
      </c>
    </row>
    <row r="468" spans="1:14" ht="31.5" customHeight="1" hidden="1">
      <c r="A468" s="99"/>
      <c r="B468" s="99"/>
      <c r="C468" s="19" t="s">
        <v>72</v>
      </c>
      <c r="D468" s="20" t="s">
        <v>73</v>
      </c>
      <c r="E468" s="34">
        <f t="shared" si="49"/>
        <v>0</v>
      </c>
      <c r="F468" s="34">
        <f t="shared" si="49"/>
        <v>0</v>
      </c>
      <c r="G468" s="34">
        <f t="shared" si="49"/>
        <v>0</v>
      </c>
      <c r="H468" s="34">
        <f t="shared" si="49"/>
        <v>0</v>
      </c>
      <c r="I468" s="15">
        <f t="shared" si="38"/>
        <v>0</v>
      </c>
      <c r="J468" s="15" t="e">
        <f t="shared" si="47"/>
        <v>#DIV/0!</v>
      </c>
      <c r="K468" s="15" t="e">
        <f t="shared" si="48"/>
        <v>#DIV/0!</v>
      </c>
      <c r="L468" s="34"/>
      <c r="M468" s="63">
        <f t="shared" si="39"/>
        <v>0</v>
      </c>
      <c r="N468" s="64" t="e">
        <f t="shared" si="40"/>
        <v>#DIV/0!</v>
      </c>
    </row>
    <row r="469" spans="1:14" ht="31.5" customHeight="1" hidden="1">
      <c r="A469" s="99"/>
      <c r="B469" s="99"/>
      <c r="C469" s="19" t="s">
        <v>74</v>
      </c>
      <c r="D469" s="20" t="s">
        <v>75</v>
      </c>
      <c r="E469" s="34">
        <f t="shared" si="49"/>
        <v>0.5</v>
      </c>
      <c r="F469" s="34">
        <f t="shared" si="49"/>
        <v>0</v>
      </c>
      <c r="G469" s="34">
        <f t="shared" si="49"/>
        <v>0</v>
      </c>
      <c r="H469" s="34">
        <f t="shared" si="49"/>
        <v>1621.2</v>
      </c>
      <c r="I469" s="15">
        <f t="shared" si="38"/>
        <v>1621.2</v>
      </c>
      <c r="J469" s="15" t="e">
        <f t="shared" si="47"/>
        <v>#DIV/0!</v>
      </c>
      <c r="K469" s="15" t="e">
        <f t="shared" si="48"/>
        <v>#DIV/0!</v>
      </c>
      <c r="L469" s="34"/>
      <c r="M469" s="63">
        <f t="shared" si="39"/>
        <v>1620.7</v>
      </c>
      <c r="N469" s="64">
        <f t="shared" si="40"/>
        <v>324240</v>
      </c>
    </row>
    <row r="470" spans="1:14" ht="31.5" customHeight="1" hidden="1">
      <c r="A470" s="99"/>
      <c r="B470" s="99"/>
      <c r="C470" s="19" t="s">
        <v>76</v>
      </c>
      <c r="D470" s="20" t="s">
        <v>77</v>
      </c>
      <c r="E470" s="34">
        <f t="shared" si="49"/>
        <v>0</v>
      </c>
      <c r="F470" s="34">
        <f t="shared" si="49"/>
        <v>0</v>
      </c>
      <c r="G470" s="34">
        <f t="shared" si="49"/>
        <v>0</v>
      </c>
      <c r="H470" s="34">
        <f t="shared" si="49"/>
        <v>0</v>
      </c>
      <c r="I470" s="15">
        <f t="shared" si="38"/>
        <v>0</v>
      </c>
      <c r="J470" s="15" t="e">
        <f t="shared" si="47"/>
        <v>#DIV/0!</v>
      </c>
      <c r="K470" s="15" t="e">
        <f t="shared" si="48"/>
        <v>#DIV/0!</v>
      </c>
      <c r="L470" s="34"/>
      <c r="M470" s="63">
        <f t="shared" si="39"/>
        <v>0</v>
      </c>
      <c r="N470" s="64" t="e">
        <f t="shared" si="40"/>
        <v>#DIV/0!</v>
      </c>
    </row>
    <row r="471" spans="1:14" ht="31.5" customHeight="1" hidden="1">
      <c r="A471" s="99"/>
      <c r="B471" s="99"/>
      <c r="C471" s="19" t="s">
        <v>78</v>
      </c>
      <c r="D471" s="20" t="s">
        <v>79</v>
      </c>
      <c r="E471" s="34">
        <f t="shared" si="49"/>
        <v>31</v>
      </c>
      <c r="F471" s="34">
        <f t="shared" si="49"/>
        <v>1200</v>
      </c>
      <c r="G471" s="34">
        <f t="shared" si="49"/>
        <v>408</v>
      </c>
      <c r="H471" s="34">
        <f t="shared" si="49"/>
        <v>1426.3</v>
      </c>
      <c r="I471" s="15">
        <f t="shared" si="38"/>
        <v>1018.3</v>
      </c>
      <c r="J471" s="15">
        <f t="shared" si="47"/>
        <v>349.5833333333333</v>
      </c>
      <c r="K471" s="15">
        <f t="shared" si="48"/>
        <v>118.85833333333333</v>
      </c>
      <c r="L471" s="34"/>
      <c r="M471" s="63">
        <f t="shared" si="39"/>
        <v>1395.3</v>
      </c>
      <c r="N471" s="64">
        <f t="shared" si="40"/>
        <v>4600.967741935484</v>
      </c>
    </row>
    <row r="472" spans="1:14" ht="31.5" customHeight="1" hidden="1">
      <c r="A472" s="99"/>
      <c r="B472" s="99"/>
      <c r="C472" s="19" t="s">
        <v>174</v>
      </c>
      <c r="D472" s="20" t="s">
        <v>175</v>
      </c>
      <c r="E472" s="34">
        <f t="shared" si="49"/>
        <v>183.4</v>
      </c>
      <c r="F472" s="34">
        <f t="shared" si="49"/>
        <v>548.2</v>
      </c>
      <c r="G472" s="34">
        <f t="shared" si="49"/>
        <v>168.3</v>
      </c>
      <c r="H472" s="34">
        <f t="shared" si="49"/>
        <v>228.5</v>
      </c>
      <c r="I472" s="15">
        <f t="shared" si="38"/>
        <v>60.19999999999999</v>
      </c>
      <c r="J472" s="15">
        <f t="shared" si="47"/>
        <v>135.76945929887106</v>
      </c>
      <c r="K472" s="15">
        <f t="shared" si="48"/>
        <v>41.681867931411894</v>
      </c>
      <c r="L472" s="34"/>
      <c r="M472" s="63">
        <f t="shared" si="39"/>
        <v>45.099999999999994</v>
      </c>
      <c r="N472" s="64">
        <f t="shared" si="40"/>
        <v>124.59105779716467</v>
      </c>
    </row>
    <row r="473" spans="1:14" ht="31.5" customHeight="1" hidden="1">
      <c r="A473" s="99"/>
      <c r="B473" s="99"/>
      <c r="C473" s="19" t="s">
        <v>80</v>
      </c>
      <c r="D473" s="20" t="s">
        <v>81</v>
      </c>
      <c r="E473" s="34">
        <f t="shared" si="49"/>
        <v>0</v>
      </c>
      <c r="F473" s="34">
        <f t="shared" si="49"/>
        <v>0</v>
      </c>
      <c r="G473" s="34">
        <f t="shared" si="49"/>
        <v>0</v>
      </c>
      <c r="H473" s="34">
        <f t="shared" si="49"/>
        <v>0</v>
      </c>
      <c r="I473" s="15">
        <f t="shared" si="38"/>
        <v>0</v>
      </c>
      <c r="J473" s="15" t="e">
        <f t="shared" si="47"/>
        <v>#DIV/0!</v>
      </c>
      <c r="K473" s="15" t="e">
        <f t="shared" si="48"/>
        <v>#DIV/0!</v>
      </c>
      <c r="L473" s="34"/>
      <c r="M473" s="63">
        <f t="shared" si="39"/>
        <v>0</v>
      </c>
      <c r="N473" s="64" t="e">
        <f t="shared" si="40"/>
        <v>#DIV/0!</v>
      </c>
    </row>
    <row r="474" spans="1:14" ht="31.5" customHeight="1" hidden="1">
      <c r="A474" s="99"/>
      <c r="B474" s="99"/>
      <c r="C474" s="19" t="s">
        <v>82</v>
      </c>
      <c r="D474" s="20" t="s">
        <v>83</v>
      </c>
      <c r="E474" s="34">
        <f t="shared" si="49"/>
        <v>0</v>
      </c>
      <c r="F474" s="34">
        <f t="shared" si="49"/>
        <v>0</v>
      </c>
      <c r="G474" s="34">
        <f t="shared" si="49"/>
        <v>0</v>
      </c>
      <c r="H474" s="34">
        <f t="shared" si="49"/>
        <v>0</v>
      </c>
      <c r="I474" s="15">
        <f t="shared" si="38"/>
        <v>0</v>
      </c>
      <c r="J474" s="15" t="e">
        <f t="shared" si="47"/>
        <v>#DIV/0!</v>
      </c>
      <c r="K474" s="15" t="e">
        <f t="shared" si="48"/>
        <v>#DIV/0!</v>
      </c>
      <c r="L474" s="34"/>
      <c r="M474" s="63">
        <f t="shared" si="39"/>
        <v>0</v>
      </c>
      <c r="N474" s="64" t="e">
        <f t="shared" si="40"/>
        <v>#DIV/0!</v>
      </c>
    </row>
    <row r="475" spans="1:14" ht="63" customHeight="1" hidden="1">
      <c r="A475" s="99"/>
      <c r="B475" s="99"/>
      <c r="C475" s="19" t="s">
        <v>156</v>
      </c>
      <c r="D475" s="20" t="s">
        <v>157</v>
      </c>
      <c r="E475" s="34">
        <f t="shared" si="49"/>
        <v>3859.1</v>
      </c>
      <c r="F475" s="34">
        <f t="shared" si="49"/>
        <v>8025</v>
      </c>
      <c r="G475" s="34">
        <f t="shared" si="49"/>
        <v>3500</v>
      </c>
      <c r="H475" s="34">
        <f t="shared" si="49"/>
        <v>5510</v>
      </c>
      <c r="I475" s="15">
        <f t="shared" si="38"/>
        <v>2010</v>
      </c>
      <c r="J475" s="15">
        <f t="shared" si="47"/>
        <v>157.42857142857142</v>
      </c>
      <c r="K475" s="15">
        <f t="shared" si="48"/>
        <v>68.66043613707166</v>
      </c>
      <c r="L475" s="34"/>
      <c r="M475" s="63">
        <f t="shared" si="39"/>
        <v>1650.9</v>
      </c>
      <c r="N475" s="64">
        <f t="shared" si="40"/>
        <v>142.77940452437096</v>
      </c>
    </row>
    <row r="476" spans="1:14" ht="31.5" customHeight="1" hidden="1">
      <c r="A476" s="99"/>
      <c r="B476" s="99"/>
      <c r="C476" s="19" t="s">
        <v>127</v>
      </c>
      <c r="D476" s="20" t="s">
        <v>128</v>
      </c>
      <c r="E476" s="34">
        <f t="shared" si="49"/>
        <v>29518.3</v>
      </c>
      <c r="F476" s="34">
        <f t="shared" si="49"/>
        <v>81040.2</v>
      </c>
      <c r="G476" s="34">
        <f t="shared" si="49"/>
        <v>28727.1</v>
      </c>
      <c r="H476" s="34">
        <f t="shared" si="49"/>
        <v>23435.6</v>
      </c>
      <c r="I476" s="15">
        <f t="shared" si="38"/>
        <v>-5291.5</v>
      </c>
      <c r="J476" s="15">
        <f t="shared" si="47"/>
        <v>81.58011076648879</v>
      </c>
      <c r="K476" s="15">
        <f t="shared" si="48"/>
        <v>28.91848736799761</v>
      </c>
      <c r="L476" s="34"/>
      <c r="M476" s="63">
        <f t="shared" si="39"/>
        <v>-6082.700000000001</v>
      </c>
      <c r="N476" s="64">
        <f t="shared" si="40"/>
        <v>79.3934610055457</v>
      </c>
    </row>
    <row r="477" spans="1:14" ht="47.25" customHeight="1" hidden="1">
      <c r="A477" s="99"/>
      <c r="B477" s="99"/>
      <c r="C477" s="19" t="s">
        <v>42</v>
      </c>
      <c r="D477" s="69" t="s">
        <v>43</v>
      </c>
      <c r="E477" s="34">
        <f t="shared" si="49"/>
        <v>0</v>
      </c>
      <c r="F477" s="34">
        <f t="shared" si="49"/>
        <v>0</v>
      </c>
      <c r="G477" s="34">
        <f t="shared" si="49"/>
        <v>0</v>
      </c>
      <c r="H477" s="34">
        <f t="shared" si="49"/>
        <v>0</v>
      </c>
      <c r="I477" s="15">
        <f t="shared" si="38"/>
        <v>0</v>
      </c>
      <c r="J477" s="15" t="e">
        <f t="shared" si="47"/>
        <v>#DIV/0!</v>
      </c>
      <c r="K477" s="15" t="e">
        <f t="shared" si="48"/>
        <v>#DIV/0!</v>
      </c>
      <c r="L477" s="34"/>
      <c r="M477" s="63">
        <f t="shared" si="39"/>
        <v>0</v>
      </c>
      <c r="N477" s="64" t="e">
        <f t="shared" si="40"/>
        <v>#DIV/0!</v>
      </c>
    </row>
    <row r="478" spans="1:14" ht="63" customHeight="1" hidden="1">
      <c r="A478" s="99"/>
      <c r="B478" s="99"/>
      <c r="C478" s="16" t="s">
        <v>176</v>
      </c>
      <c r="D478" s="69" t="s">
        <v>177</v>
      </c>
      <c r="E478" s="34">
        <f t="shared" si="49"/>
        <v>20</v>
      </c>
      <c r="F478" s="34">
        <f t="shared" si="49"/>
        <v>0</v>
      </c>
      <c r="G478" s="34">
        <f t="shared" si="49"/>
        <v>0</v>
      </c>
      <c r="H478" s="34">
        <f t="shared" si="49"/>
        <v>10</v>
      </c>
      <c r="I478" s="15">
        <f t="shared" si="38"/>
        <v>10</v>
      </c>
      <c r="J478" s="15" t="e">
        <f t="shared" si="47"/>
        <v>#DIV/0!</v>
      </c>
      <c r="K478" s="15" t="e">
        <f t="shared" si="48"/>
        <v>#DIV/0!</v>
      </c>
      <c r="L478" s="34"/>
      <c r="M478" s="63">
        <f t="shared" si="39"/>
        <v>-10</v>
      </c>
      <c r="N478" s="64">
        <f t="shared" si="40"/>
        <v>50</v>
      </c>
    </row>
    <row r="479" spans="1:14" ht="47.25" customHeight="1" hidden="1">
      <c r="A479" s="99"/>
      <c r="B479" s="99"/>
      <c r="C479" s="19" t="s">
        <v>25</v>
      </c>
      <c r="D479" s="20" t="s">
        <v>26</v>
      </c>
      <c r="E479" s="34">
        <f t="shared" si="49"/>
        <v>16146.8</v>
      </c>
      <c r="F479" s="34">
        <f t="shared" si="49"/>
        <v>35506.299999999996</v>
      </c>
      <c r="G479" s="34">
        <f t="shared" si="49"/>
        <v>13605.9</v>
      </c>
      <c r="H479" s="34">
        <f t="shared" si="49"/>
        <v>16758.9</v>
      </c>
      <c r="I479" s="15">
        <f t="shared" si="38"/>
        <v>3153.000000000002</v>
      </c>
      <c r="J479" s="15">
        <f t="shared" si="47"/>
        <v>123.1737702026327</v>
      </c>
      <c r="K479" s="15">
        <f t="shared" si="48"/>
        <v>47.19979271284252</v>
      </c>
      <c r="L479" s="34"/>
      <c r="M479" s="63">
        <f t="shared" si="39"/>
        <v>612.1000000000022</v>
      </c>
      <c r="N479" s="64">
        <f t="shared" si="40"/>
        <v>103.79084400624275</v>
      </c>
    </row>
    <row r="480" spans="1:14" ht="18" customHeight="1">
      <c r="A480" s="99"/>
      <c r="B480" s="99"/>
      <c r="C480" s="16" t="s">
        <v>27</v>
      </c>
      <c r="D480" s="18" t="s">
        <v>28</v>
      </c>
      <c r="E480" s="34">
        <f t="shared" si="49"/>
        <v>4927.299999999999</v>
      </c>
      <c r="F480" s="34">
        <f t="shared" si="49"/>
        <v>0</v>
      </c>
      <c r="G480" s="34">
        <f t="shared" si="49"/>
        <v>0</v>
      </c>
      <c r="H480" s="34">
        <f t="shared" si="49"/>
        <v>105712.40000000002</v>
      </c>
      <c r="I480" s="15">
        <f t="shared" si="38"/>
        <v>105712.40000000002</v>
      </c>
      <c r="J480" s="15"/>
      <c r="K480" s="15"/>
      <c r="L480" s="34"/>
      <c r="M480" s="63">
        <f t="shared" si="39"/>
        <v>100785.10000000002</v>
      </c>
      <c r="N480" s="64">
        <f t="shared" si="40"/>
        <v>2145.4427374018233</v>
      </c>
    </row>
    <row r="481" spans="1:14" ht="18.75" customHeight="1">
      <c r="A481" s="99"/>
      <c r="B481" s="99"/>
      <c r="C481" s="16" t="s">
        <v>29</v>
      </c>
      <c r="D481" s="18" t="s">
        <v>178</v>
      </c>
      <c r="E481" s="34">
        <f t="shared" si="49"/>
        <v>6115.3</v>
      </c>
      <c r="F481" s="34">
        <f t="shared" si="49"/>
        <v>271567.2</v>
      </c>
      <c r="G481" s="34">
        <f t="shared" si="49"/>
        <v>113968.6</v>
      </c>
      <c r="H481" s="34">
        <f t="shared" si="49"/>
        <v>99158.7</v>
      </c>
      <c r="I481" s="15">
        <f t="shared" si="38"/>
        <v>-14809.900000000009</v>
      </c>
      <c r="J481" s="15">
        <f t="shared" si="47"/>
        <v>87.00528040179488</v>
      </c>
      <c r="K481" s="15">
        <f t="shared" si="48"/>
        <v>36.513503839933534</v>
      </c>
      <c r="L481" s="34"/>
      <c r="M481" s="63">
        <f t="shared" si="39"/>
        <v>93043.4</v>
      </c>
      <c r="N481" s="64">
        <f t="shared" si="40"/>
        <v>1621.4854545157227</v>
      </c>
    </row>
    <row r="482" spans="1:14" ht="31.5" customHeight="1" hidden="1">
      <c r="A482" s="99"/>
      <c r="B482" s="99"/>
      <c r="C482" s="16" t="s">
        <v>44</v>
      </c>
      <c r="D482" s="18" t="s">
        <v>45</v>
      </c>
      <c r="E482" s="34">
        <f t="shared" si="49"/>
        <v>0</v>
      </c>
      <c r="F482" s="34">
        <f t="shared" si="49"/>
        <v>0</v>
      </c>
      <c r="G482" s="34">
        <f t="shared" si="49"/>
        <v>0</v>
      </c>
      <c r="H482" s="34">
        <f t="shared" si="49"/>
        <v>0</v>
      </c>
      <c r="I482" s="15">
        <f t="shared" si="38"/>
        <v>0</v>
      </c>
      <c r="J482" s="15"/>
      <c r="K482" s="15"/>
      <c r="L482" s="34"/>
      <c r="M482" s="63">
        <f t="shared" si="39"/>
        <v>0</v>
      </c>
      <c r="N482" s="64"/>
    </row>
    <row r="483" spans="1:14" ht="15.75" customHeight="1">
      <c r="A483" s="99"/>
      <c r="B483" s="99"/>
      <c r="C483" s="16" t="s">
        <v>217</v>
      </c>
      <c r="D483" s="18" t="s">
        <v>46</v>
      </c>
      <c r="E483" s="34">
        <f t="shared" si="49"/>
        <v>-45634.799999999996</v>
      </c>
      <c r="F483" s="34">
        <f t="shared" si="49"/>
        <v>0</v>
      </c>
      <c r="G483" s="34">
        <f t="shared" si="49"/>
        <v>0</v>
      </c>
      <c r="H483" s="34">
        <f t="shared" si="49"/>
        <v>-134712.30000000002</v>
      </c>
      <c r="I483" s="15">
        <f t="shared" si="38"/>
        <v>-134712.30000000002</v>
      </c>
      <c r="J483" s="15"/>
      <c r="K483" s="15"/>
      <c r="L483" s="34"/>
      <c r="M483" s="63">
        <f t="shared" si="39"/>
        <v>-89077.50000000003</v>
      </c>
      <c r="N483" s="64">
        <f t="shared" si="40"/>
        <v>295.1964290409951</v>
      </c>
    </row>
    <row r="484" spans="1:14" ht="32.25" customHeight="1">
      <c r="A484" s="99"/>
      <c r="B484" s="99"/>
      <c r="C484" s="16"/>
      <c r="D484" s="24" t="s">
        <v>207</v>
      </c>
      <c r="E484" s="37">
        <f>E430+E444</f>
        <v>6121574.7</v>
      </c>
      <c r="F484" s="37">
        <f>F430+F444</f>
        <v>16093387.500000002</v>
      </c>
      <c r="G484" s="37">
        <f>G430+G444</f>
        <v>6290126</v>
      </c>
      <c r="H484" s="37">
        <f>H430+H444</f>
        <v>6465886.700000001</v>
      </c>
      <c r="I484" s="59">
        <f t="shared" si="38"/>
        <v>175760.70000000112</v>
      </c>
      <c r="J484" s="59">
        <f>H484/G484*100</f>
        <v>102.79423178486411</v>
      </c>
      <c r="K484" s="59">
        <f>H484/F484*100</f>
        <v>40.1772883428054</v>
      </c>
      <c r="L484" s="37">
        <f>L430+L444</f>
        <v>0</v>
      </c>
      <c r="M484" s="65">
        <f t="shared" si="39"/>
        <v>344312.00000000093</v>
      </c>
      <c r="N484" s="66">
        <f t="shared" si="40"/>
        <v>105.62456584904535</v>
      </c>
    </row>
    <row r="485" spans="1:14" ht="31.5">
      <c r="A485" s="99"/>
      <c r="B485" s="99"/>
      <c r="C485" s="16"/>
      <c r="D485" s="24" t="s">
        <v>208</v>
      </c>
      <c r="E485" s="37">
        <f>E430+E444+E483</f>
        <v>6075939.9</v>
      </c>
      <c r="F485" s="37">
        <f>F430+F444+F483</f>
        <v>16093387.500000002</v>
      </c>
      <c r="G485" s="37">
        <f>G430+G444+G483</f>
        <v>6290126</v>
      </c>
      <c r="H485" s="37">
        <f>H430+H444+H483</f>
        <v>6331174.400000001</v>
      </c>
      <c r="I485" s="59">
        <f>H485-G485</f>
        <v>41048.400000001304</v>
      </c>
      <c r="J485" s="59">
        <f>H485/G485*100</f>
        <v>100.65258470180089</v>
      </c>
      <c r="K485" s="59">
        <f>H485/F485*100</f>
        <v>39.34022218752889</v>
      </c>
      <c r="L485" s="37"/>
      <c r="M485" s="65">
        <f t="shared" si="39"/>
        <v>255234.50000000093</v>
      </c>
      <c r="N485" s="66">
        <f t="shared" si="40"/>
        <v>104.2007410244463</v>
      </c>
    </row>
    <row r="486" spans="1:14" s="26" customFormat="1" ht="25.5" customHeight="1">
      <c r="A486" s="99"/>
      <c r="B486" s="99"/>
      <c r="C486" s="28" t="s">
        <v>190</v>
      </c>
      <c r="D486" s="74" t="s">
        <v>191</v>
      </c>
      <c r="E486" s="75">
        <f>SUM(E487:E492)</f>
        <v>2613193.8000000003</v>
      </c>
      <c r="F486" s="75">
        <f>SUM(F487:F492)</f>
        <v>3596237.3</v>
      </c>
      <c r="G486" s="75">
        <f>SUM(G487:G492)</f>
        <v>1594537.333333333</v>
      </c>
      <c r="H486" s="75">
        <f>SUM(H487:H492)</f>
        <v>1514043</v>
      </c>
      <c r="I486" s="76">
        <f t="shared" si="38"/>
        <v>-80494.33333333302</v>
      </c>
      <c r="J486" s="76">
        <f>H486/G486*100</f>
        <v>94.95186900609835</v>
      </c>
      <c r="K486" s="76">
        <f>H486/F486*100</f>
        <v>42.100753473637575</v>
      </c>
      <c r="L486" s="75">
        <f>SUM(L487:L492)</f>
        <v>0</v>
      </c>
      <c r="M486" s="77">
        <f t="shared" si="39"/>
        <v>-1099150.8000000003</v>
      </c>
      <c r="N486" s="78">
        <f t="shared" si="40"/>
        <v>57.93841237492603</v>
      </c>
    </row>
    <row r="487" spans="1:14" ht="31.5" customHeight="1" hidden="1">
      <c r="A487" s="99"/>
      <c r="B487" s="99"/>
      <c r="C487" s="16" t="s">
        <v>47</v>
      </c>
      <c r="D487" s="18" t="s">
        <v>48</v>
      </c>
      <c r="E487" s="34">
        <f aca="true" t="shared" si="50" ref="E487:H492">SUMIF($C$5:$C$410,$C487,E$5:E$410)</f>
        <v>0</v>
      </c>
      <c r="F487" s="34">
        <f t="shared" si="50"/>
        <v>0</v>
      </c>
      <c r="G487" s="34">
        <f t="shared" si="50"/>
        <v>0</v>
      </c>
      <c r="H487" s="34">
        <f t="shared" si="50"/>
        <v>0</v>
      </c>
      <c r="I487" s="15">
        <f aca="true" t="shared" si="51" ref="I487:I492">H487-G487</f>
        <v>0</v>
      </c>
      <c r="J487" s="15"/>
      <c r="K487" s="15"/>
      <c r="L487" s="34"/>
      <c r="M487" s="63">
        <f t="shared" si="39"/>
        <v>0</v>
      </c>
      <c r="N487" s="64"/>
    </row>
    <row r="488" spans="1:14" ht="17.25" customHeight="1">
      <c r="A488" s="99"/>
      <c r="B488" s="99"/>
      <c r="C488" s="16" t="s">
        <v>49</v>
      </c>
      <c r="D488" s="18" t="s">
        <v>192</v>
      </c>
      <c r="E488" s="34">
        <f t="shared" si="50"/>
        <v>1260102.8</v>
      </c>
      <c r="F488" s="34">
        <f t="shared" si="50"/>
        <v>567685.8</v>
      </c>
      <c r="G488" s="34">
        <f t="shared" si="50"/>
        <v>176362.53333333333</v>
      </c>
      <c r="H488" s="34">
        <f t="shared" si="50"/>
        <v>124519</v>
      </c>
      <c r="I488" s="15">
        <f t="shared" si="51"/>
        <v>-51843.533333333326</v>
      </c>
      <c r="J488" s="15"/>
      <c r="K488" s="15">
        <f>H488/F488*100</f>
        <v>21.934492636595806</v>
      </c>
      <c r="L488" s="34"/>
      <c r="M488" s="63">
        <f t="shared" si="39"/>
        <v>-1135583.8</v>
      </c>
      <c r="N488" s="64">
        <f t="shared" si="40"/>
        <v>9.881654099967081</v>
      </c>
    </row>
    <row r="489" spans="1:14" ht="17.25" customHeight="1">
      <c r="A489" s="99"/>
      <c r="B489" s="99"/>
      <c r="C489" s="16" t="s">
        <v>50</v>
      </c>
      <c r="D489" s="18" t="s">
        <v>87</v>
      </c>
      <c r="E489" s="34">
        <f t="shared" si="50"/>
        <v>1218537.0000000002</v>
      </c>
      <c r="F489" s="34">
        <f t="shared" si="50"/>
        <v>2681523.1999999997</v>
      </c>
      <c r="G489" s="34">
        <f t="shared" si="50"/>
        <v>1246401.8999999997</v>
      </c>
      <c r="H489" s="34">
        <f t="shared" si="50"/>
        <v>1227664.2</v>
      </c>
      <c r="I489" s="15">
        <f t="shared" si="51"/>
        <v>-18737.69999999972</v>
      </c>
      <c r="J489" s="15">
        <f>H489/G489*100</f>
        <v>98.49665665625191</v>
      </c>
      <c r="K489" s="15">
        <f>H489/F489*100</f>
        <v>45.78234490009261</v>
      </c>
      <c r="L489" s="34"/>
      <c r="M489" s="63">
        <f t="shared" si="39"/>
        <v>9127.19999999972</v>
      </c>
      <c r="N489" s="64">
        <f t="shared" si="40"/>
        <v>100.74902936882506</v>
      </c>
    </row>
    <row r="490" spans="1:14" ht="17.25" customHeight="1">
      <c r="A490" s="99"/>
      <c r="B490" s="99"/>
      <c r="C490" s="16" t="s">
        <v>52</v>
      </c>
      <c r="D490" s="20" t="s">
        <v>53</v>
      </c>
      <c r="E490" s="34">
        <f t="shared" si="50"/>
        <v>134554</v>
      </c>
      <c r="F490" s="34">
        <f t="shared" si="50"/>
        <v>347028.30000000005</v>
      </c>
      <c r="G490" s="34">
        <f t="shared" si="50"/>
        <v>171772.89999999997</v>
      </c>
      <c r="H490" s="34">
        <f t="shared" si="50"/>
        <v>161859.8</v>
      </c>
      <c r="I490" s="15">
        <f t="shared" si="51"/>
        <v>-9913.099999999977</v>
      </c>
      <c r="J490" s="15">
        <f>H490/G490*100</f>
        <v>94.22894996824297</v>
      </c>
      <c r="K490" s="15">
        <f>H490/F490*100</f>
        <v>46.64167158701465</v>
      </c>
      <c r="L490" s="34"/>
      <c r="M490" s="63">
        <f t="shared" si="39"/>
        <v>27305.79999999999</v>
      </c>
      <c r="N490" s="64">
        <f t="shared" si="40"/>
        <v>120.29356243589933</v>
      </c>
    </row>
    <row r="491" spans="1:14" ht="31.5" customHeight="1" hidden="1">
      <c r="A491" s="99"/>
      <c r="B491" s="99"/>
      <c r="C491" s="16" t="s">
        <v>193</v>
      </c>
      <c r="D491" s="17" t="s">
        <v>194</v>
      </c>
      <c r="E491" s="34">
        <f t="shared" si="50"/>
        <v>0</v>
      </c>
      <c r="F491" s="34">
        <f t="shared" si="50"/>
        <v>0</v>
      </c>
      <c r="G491" s="34">
        <f t="shared" si="50"/>
        <v>0</v>
      </c>
      <c r="H491" s="34">
        <f t="shared" si="50"/>
        <v>0</v>
      </c>
      <c r="I491" s="15">
        <f t="shared" si="51"/>
        <v>0</v>
      </c>
      <c r="J491" s="15"/>
      <c r="K491" s="15"/>
      <c r="L491" s="34"/>
      <c r="M491" s="63">
        <f t="shared" si="39"/>
        <v>0</v>
      </c>
      <c r="N491" s="64"/>
    </row>
    <row r="492" spans="1:14" ht="15.75" customHeight="1" hidden="1">
      <c r="A492" s="99"/>
      <c r="B492" s="99"/>
      <c r="C492" s="16" t="s">
        <v>64</v>
      </c>
      <c r="D492" s="18" t="s">
        <v>65</v>
      </c>
      <c r="E492" s="34">
        <f t="shared" si="50"/>
        <v>0</v>
      </c>
      <c r="F492" s="34">
        <f t="shared" si="50"/>
        <v>0</v>
      </c>
      <c r="G492" s="34">
        <f t="shared" si="50"/>
        <v>0</v>
      </c>
      <c r="H492" s="34">
        <f t="shared" si="50"/>
        <v>0</v>
      </c>
      <c r="I492" s="15">
        <f t="shared" si="51"/>
        <v>0</v>
      </c>
      <c r="J492" s="15"/>
      <c r="K492" s="15"/>
      <c r="L492" s="34"/>
      <c r="M492" s="63">
        <f t="shared" si="39"/>
        <v>0</v>
      </c>
      <c r="N492" s="64"/>
    </row>
    <row r="493" spans="1:14" ht="31.5">
      <c r="A493" s="99"/>
      <c r="B493" s="99"/>
      <c r="C493" s="16"/>
      <c r="D493" s="39" t="s">
        <v>209</v>
      </c>
      <c r="E493" s="37">
        <f>E484+E486</f>
        <v>8734768.5</v>
      </c>
      <c r="F493" s="37">
        <f>F484+F486</f>
        <v>19689624.8</v>
      </c>
      <c r="G493" s="37">
        <f>G484+G486</f>
        <v>7884663.333333333</v>
      </c>
      <c r="H493" s="37">
        <f>H484+H486</f>
        <v>7979929.700000001</v>
      </c>
      <c r="I493" s="59">
        <f>H493-G493</f>
        <v>95266.3666666681</v>
      </c>
      <c r="J493" s="59">
        <f>H493/G493*100</f>
        <v>101.20824900999791</v>
      </c>
      <c r="K493" s="59">
        <f>H493/F493*100</f>
        <v>40.52860214989978</v>
      </c>
      <c r="L493" s="34"/>
      <c r="M493" s="65">
        <f t="shared" si="39"/>
        <v>-754838.7999999989</v>
      </c>
      <c r="N493" s="66">
        <f t="shared" si="40"/>
        <v>91.3582277538323</v>
      </c>
    </row>
    <row r="494" spans="1:14" s="26" customFormat="1" ht="31.5">
      <c r="A494" s="99"/>
      <c r="B494" s="99"/>
      <c r="C494" s="23"/>
      <c r="D494" s="39" t="s">
        <v>210</v>
      </c>
      <c r="E494" s="37">
        <f>E485+E486</f>
        <v>8689133.700000001</v>
      </c>
      <c r="F494" s="37">
        <f>F485+F486</f>
        <v>19689624.8</v>
      </c>
      <c r="G494" s="37">
        <f>G485+G486</f>
        <v>7884663.333333333</v>
      </c>
      <c r="H494" s="37">
        <f>H485+H486</f>
        <v>7845217.400000001</v>
      </c>
      <c r="I494" s="59">
        <f t="shared" si="38"/>
        <v>-39445.93333333172</v>
      </c>
      <c r="J494" s="59">
        <f>H494/G494*100</f>
        <v>99.49971315621595</v>
      </c>
      <c r="K494" s="59">
        <f>H494/F494*100</f>
        <v>39.844423038472534</v>
      </c>
      <c r="L494" s="37">
        <f>SUM(L430,L444,L486)</f>
        <v>0</v>
      </c>
      <c r="M494" s="65">
        <f>H494-E494</f>
        <v>-843916.2999999998</v>
      </c>
      <c r="N494" s="66">
        <f>H494/E494*100</f>
        <v>90.28768195844427</v>
      </c>
    </row>
    <row r="495" spans="1:14" s="26" customFormat="1" ht="15.75">
      <c r="A495" s="99"/>
      <c r="B495" s="99"/>
      <c r="C495" s="23"/>
      <c r="D495" s="79"/>
      <c r="E495" s="72"/>
      <c r="F495" s="72"/>
      <c r="G495" s="72"/>
      <c r="H495" s="72"/>
      <c r="I495" s="80"/>
      <c r="J495" s="80"/>
      <c r="K495" s="80"/>
      <c r="L495" s="72"/>
      <c r="M495" s="81"/>
      <c r="N495" s="82"/>
    </row>
    <row r="496" spans="1:14" s="26" customFormat="1" ht="31.5" customHeight="1">
      <c r="A496" s="99"/>
      <c r="B496" s="99"/>
      <c r="C496" s="28"/>
      <c r="D496" s="24" t="s">
        <v>180</v>
      </c>
      <c r="E496" s="32">
        <f>E497</f>
        <v>12700</v>
      </c>
      <c r="F496" s="32">
        <f>F497</f>
        <v>24300.2</v>
      </c>
      <c r="G496" s="32">
        <f>G497</f>
        <v>0</v>
      </c>
      <c r="H496" s="32">
        <f>H497</f>
        <v>0</v>
      </c>
      <c r="I496" s="59">
        <f>H496-G496</f>
        <v>0</v>
      </c>
      <c r="J496" s="59"/>
      <c r="K496" s="59">
        <f>H496/F496*100</f>
        <v>0</v>
      </c>
      <c r="L496" s="32">
        <f>L497</f>
        <v>0</v>
      </c>
      <c r="M496" s="65">
        <f>H496-E496</f>
        <v>-12700</v>
      </c>
      <c r="N496" s="66">
        <f>H496/E496*100</f>
        <v>0</v>
      </c>
    </row>
    <row r="497" spans="1:14" ht="31.5" customHeight="1">
      <c r="A497" s="100"/>
      <c r="B497" s="100"/>
      <c r="C497" s="19" t="s">
        <v>181</v>
      </c>
      <c r="D497" s="20" t="s">
        <v>182</v>
      </c>
      <c r="E497" s="34">
        <f>SUMIF($C$5:$C$421,$C497,E$5:E$421)</f>
        <v>12700</v>
      </c>
      <c r="F497" s="14">
        <f>F421</f>
        <v>24300.2</v>
      </c>
      <c r="G497" s="14">
        <f>G421</f>
        <v>0</v>
      </c>
      <c r="H497" s="34">
        <f>SUMIF($C$5:$C$421,$C497,H$5:H$421)</f>
        <v>0</v>
      </c>
      <c r="I497" s="15">
        <f>H497-G497</f>
        <v>0</v>
      </c>
      <c r="J497" s="15"/>
      <c r="K497" s="15">
        <f>H497/F497*100</f>
        <v>0</v>
      </c>
      <c r="L497" s="34"/>
      <c r="M497" s="63">
        <f>H497-E497</f>
        <v>-12700</v>
      </c>
      <c r="N497" s="64">
        <f>H497/E497*100</f>
        <v>0</v>
      </c>
    </row>
    <row r="498" spans="1:12" ht="15.75">
      <c r="A498" s="40"/>
      <c r="B498" s="40"/>
      <c r="C498" s="41"/>
      <c r="D498" s="42"/>
      <c r="E498" s="46"/>
      <c r="F498" s="46"/>
      <c r="G498" s="46"/>
      <c r="H498" s="43"/>
      <c r="I498" s="47"/>
      <c r="J498" s="7"/>
      <c r="K498" s="7"/>
      <c r="L498" s="56"/>
    </row>
    <row r="499" spans="1:11" ht="15.75">
      <c r="A499" s="40"/>
      <c r="B499" s="40"/>
      <c r="C499" s="41"/>
      <c r="D499" s="42"/>
      <c r="E499" s="46"/>
      <c r="F499" s="46"/>
      <c r="G499" s="46"/>
      <c r="H499" s="43"/>
      <c r="I499" s="47"/>
      <c r="J499" s="7"/>
      <c r="K499" s="7"/>
    </row>
    <row r="500" spans="1:11" ht="15.75">
      <c r="A500" s="40"/>
      <c r="B500" s="40"/>
      <c r="C500" s="41"/>
      <c r="D500" s="42"/>
      <c r="E500" s="46"/>
      <c r="F500" s="46"/>
      <c r="G500" s="46"/>
      <c r="H500" s="43"/>
      <c r="I500" s="47"/>
      <c r="J500" s="7"/>
      <c r="K500" s="7"/>
    </row>
    <row r="501" spans="1:9" ht="15.75">
      <c r="A501" s="48"/>
      <c r="B501" s="49"/>
      <c r="C501" s="50"/>
      <c r="D501" s="51"/>
      <c r="E501" s="51"/>
      <c r="F501" s="51"/>
      <c r="G501" s="51"/>
      <c r="H501" s="51"/>
      <c r="I501" s="52"/>
    </row>
    <row r="502" spans="1:9" ht="15.75">
      <c r="A502" s="48"/>
      <c r="B502" s="49"/>
      <c r="C502" s="50"/>
      <c r="D502" s="51"/>
      <c r="E502" s="51"/>
      <c r="F502" s="51"/>
      <c r="G502" s="51"/>
      <c r="H502" s="51"/>
      <c r="I502" s="52"/>
    </row>
    <row r="503" spans="1:9" ht="15.75">
      <c r="A503" s="48"/>
      <c r="B503" s="49"/>
      <c r="C503" s="50"/>
      <c r="D503" s="51"/>
      <c r="E503" s="51"/>
      <c r="F503" s="51"/>
      <c r="G503" s="51"/>
      <c r="H503" s="51"/>
      <c r="I503" s="52"/>
    </row>
    <row r="504" spans="1:9" ht="15.75">
      <c r="A504" s="48"/>
      <c r="B504" s="49"/>
      <c r="C504" s="50"/>
      <c r="D504" s="51"/>
      <c r="E504" s="51"/>
      <c r="F504" s="51"/>
      <c r="G504" s="51"/>
      <c r="H504" s="51"/>
      <c r="I504" s="52"/>
    </row>
    <row r="505" spans="1:9" ht="15.75">
      <c r="A505" s="48"/>
      <c r="B505" s="49"/>
      <c r="C505" s="50"/>
      <c r="D505" s="51"/>
      <c r="E505" s="51"/>
      <c r="F505" s="51"/>
      <c r="G505" s="51"/>
      <c r="H505" s="51"/>
      <c r="I505" s="52"/>
    </row>
    <row r="506" spans="1:8" ht="15.75">
      <c r="A506" s="53"/>
      <c r="B506" s="49"/>
      <c r="C506" s="50"/>
      <c r="D506" s="51"/>
      <c r="E506" s="51"/>
      <c r="F506" s="51"/>
      <c r="G506" s="51"/>
      <c r="H506" s="51"/>
    </row>
    <row r="507" spans="1:8" ht="15.75">
      <c r="A507" s="53"/>
      <c r="B507" s="49"/>
      <c r="C507" s="50"/>
      <c r="D507" s="51"/>
      <c r="E507" s="51"/>
      <c r="F507" s="51"/>
      <c r="G507" s="51"/>
      <c r="H507" s="51"/>
    </row>
    <row r="508" spans="1:8" ht="15.75">
      <c r="A508" s="53"/>
      <c r="B508" s="49"/>
      <c r="C508" s="50"/>
      <c r="D508" s="51"/>
      <c r="E508" s="51"/>
      <c r="F508" s="51"/>
      <c r="G508" s="51"/>
      <c r="H508" s="51"/>
    </row>
    <row r="509" spans="1:8" ht="15.75">
      <c r="A509" s="53"/>
      <c r="B509" s="49"/>
      <c r="C509" s="50"/>
      <c r="D509" s="51"/>
      <c r="E509" s="51"/>
      <c r="F509" s="51"/>
      <c r="G509" s="51"/>
      <c r="H509" s="51"/>
    </row>
    <row r="510" spans="1:8" ht="15.75">
      <c r="A510" s="53"/>
      <c r="B510" s="49"/>
      <c r="C510" s="50"/>
      <c r="D510" s="51"/>
      <c r="E510" s="51"/>
      <c r="F510" s="51"/>
      <c r="G510" s="51"/>
      <c r="H510" s="51"/>
    </row>
    <row r="511" spans="1:8" ht="15.75">
      <c r="A511" s="53"/>
      <c r="B511" s="49"/>
      <c r="C511" s="50"/>
      <c r="D511" s="51"/>
      <c r="E511" s="51"/>
      <c r="F511" s="51"/>
      <c r="G511" s="51"/>
      <c r="H511" s="51"/>
    </row>
    <row r="512" spans="1:8" ht="15.75">
      <c r="A512" s="53"/>
      <c r="B512" s="49"/>
      <c r="C512" s="50"/>
      <c r="D512" s="51"/>
      <c r="E512" s="51"/>
      <c r="F512" s="51"/>
      <c r="G512" s="51"/>
      <c r="H512" s="51"/>
    </row>
    <row r="513" spans="1:8" ht="15.75">
      <c r="A513" s="53"/>
      <c r="B513" s="49"/>
      <c r="C513" s="50"/>
      <c r="D513" s="51"/>
      <c r="E513" s="51"/>
      <c r="F513" s="51"/>
      <c r="G513" s="51"/>
      <c r="H513" s="51"/>
    </row>
    <row r="514" spans="1:8" ht="15.75">
      <c r="A514" s="53"/>
      <c r="B514" s="49"/>
      <c r="C514" s="50"/>
      <c r="D514" s="51"/>
      <c r="E514" s="51"/>
      <c r="F514" s="51"/>
      <c r="G514" s="51"/>
      <c r="H514" s="51"/>
    </row>
    <row r="515" spans="1:8" ht="15.75">
      <c r="A515" s="53"/>
      <c r="B515" s="49"/>
      <c r="C515" s="50"/>
      <c r="D515" s="51"/>
      <c r="E515" s="51"/>
      <c r="F515" s="51"/>
      <c r="G515" s="51"/>
      <c r="H515" s="51"/>
    </row>
    <row r="516" spans="1:8" ht="15.75">
      <c r="A516" s="53"/>
      <c r="B516" s="49"/>
      <c r="C516" s="50"/>
      <c r="D516" s="51"/>
      <c r="E516" s="51"/>
      <c r="F516" s="51"/>
      <c r="G516" s="51"/>
      <c r="H516" s="51"/>
    </row>
    <row r="517" spans="1:8" ht="15.75">
      <c r="A517" s="53"/>
      <c r="B517" s="49"/>
      <c r="C517" s="50"/>
      <c r="D517" s="51"/>
      <c r="E517" s="51"/>
      <c r="F517" s="51"/>
      <c r="G517" s="51"/>
      <c r="H517" s="51"/>
    </row>
    <row r="518" spans="1:8" ht="15.75">
      <c r="A518" s="53"/>
      <c r="B518" s="49"/>
      <c r="C518" s="50"/>
      <c r="D518" s="51"/>
      <c r="E518" s="51"/>
      <c r="F518" s="51"/>
      <c r="G518" s="51"/>
      <c r="H518" s="51"/>
    </row>
    <row r="519" spans="1:8" ht="15.75">
      <c r="A519" s="53"/>
      <c r="B519" s="49"/>
      <c r="C519" s="50"/>
      <c r="D519" s="51"/>
      <c r="E519" s="51"/>
      <c r="F519" s="51"/>
      <c r="G519" s="51"/>
      <c r="H519" s="51"/>
    </row>
    <row r="520" spans="1:8" ht="15.75">
      <c r="A520" s="53"/>
      <c r="B520" s="49"/>
      <c r="C520" s="50"/>
      <c r="D520" s="51"/>
      <c r="E520" s="51"/>
      <c r="F520" s="51"/>
      <c r="G520" s="51"/>
      <c r="H520" s="51"/>
    </row>
    <row r="521" spans="1:8" ht="15.75">
      <c r="A521" s="53"/>
      <c r="B521" s="49"/>
      <c r="C521" s="50"/>
      <c r="D521" s="51"/>
      <c r="E521" s="51"/>
      <c r="F521" s="51"/>
      <c r="G521" s="51"/>
      <c r="H521" s="51"/>
    </row>
    <row r="522" spans="1:8" ht="15.75">
      <c r="A522" s="53"/>
      <c r="B522" s="49"/>
      <c r="C522" s="50"/>
      <c r="D522" s="51"/>
      <c r="E522" s="51"/>
      <c r="F522" s="51"/>
      <c r="G522" s="51"/>
      <c r="H522" s="51"/>
    </row>
    <row r="523" spans="1:8" ht="15.75">
      <c r="A523" s="53"/>
      <c r="B523" s="49"/>
      <c r="C523" s="50"/>
      <c r="D523" s="51"/>
      <c r="E523" s="51"/>
      <c r="F523" s="51"/>
      <c r="G523" s="51"/>
      <c r="H523" s="51"/>
    </row>
    <row r="524" spans="1:8" ht="15.75">
      <c r="A524" s="53"/>
      <c r="B524" s="49"/>
      <c r="C524" s="50"/>
      <c r="D524" s="51"/>
      <c r="E524" s="51"/>
      <c r="F524" s="51"/>
      <c r="G524" s="51"/>
      <c r="H524" s="51"/>
    </row>
    <row r="525" spans="1:8" ht="15.75">
      <c r="A525" s="53"/>
      <c r="B525" s="49"/>
      <c r="C525" s="50"/>
      <c r="D525" s="51"/>
      <c r="E525" s="51"/>
      <c r="F525" s="51"/>
      <c r="G525" s="51"/>
      <c r="H525" s="51"/>
    </row>
    <row r="526" spans="1:8" ht="15.75">
      <c r="A526" s="53"/>
      <c r="B526" s="49"/>
      <c r="C526" s="50"/>
      <c r="D526" s="51"/>
      <c r="E526" s="51"/>
      <c r="F526" s="51"/>
      <c r="G526" s="51"/>
      <c r="H526" s="51"/>
    </row>
    <row r="527" spans="1:8" ht="15.75">
      <c r="A527" s="53"/>
      <c r="B527" s="49"/>
      <c r="C527" s="50"/>
      <c r="D527" s="51"/>
      <c r="E527" s="51"/>
      <c r="F527" s="51"/>
      <c r="G527" s="51"/>
      <c r="H527" s="51"/>
    </row>
    <row r="528" spans="1:8" ht="15.75">
      <c r="A528" s="53"/>
      <c r="B528" s="49"/>
      <c r="C528" s="50"/>
      <c r="D528" s="51"/>
      <c r="E528" s="51"/>
      <c r="F528" s="51"/>
      <c r="G528" s="51"/>
      <c r="H528" s="51"/>
    </row>
    <row r="529" spans="1:8" ht="15.75">
      <c r="A529" s="53"/>
      <c r="B529" s="49"/>
      <c r="C529" s="50"/>
      <c r="D529" s="51"/>
      <c r="E529" s="51"/>
      <c r="F529" s="51"/>
      <c r="G529" s="51"/>
      <c r="H529" s="51"/>
    </row>
    <row r="530" spans="2:8" ht="15.75">
      <c r="B530" s="54"/>
      <c r="C530" s="50"/>
      <c r="D530" s="51"/>
      <c r="E530" s="51"/>
      <c r="F530" s="51"/>
      <c r="G530" s="51"/>
      <c r="H530" s="51"/>
    </row>
    <row r="531" spans="2:8" ht="15.75">
      <c r="B531" s="54"/>
      <c r="C531" s="50"/>
      <c r="D531" s="51"/>
      <c r="E531" s="51"/>
      <c r="F531" s="51"/>
      <c r="G531" s="51"/>
      <c r="H531" s="51"/>
    </row>
    <row r="532" spans="2:8" ht="15.75">
      <c r="B532" s="54"/>
      <c r="C532" s="50"/>
      <c r="D532" s="51"/>
      <c r="E532" s="51"/>
      <c r="F532" s="51"/>
      <c r="G532" s="51"/>
      <c r="H532" s="51"/>
    </row>
    <row r="533" spans="2:8" ht="15.75">
      <c r="B533" s="54"/>
      <c r="C533" s="50"/>
      <c r="D533" s="51"/>
      <c r="E533" s="51"/>
      <c r="F533" s="51"/>
      <c r="G533" s="51"/>
      <c r="H533" s="51"/>
    </row>
    <row r="534" spans="2:8" ht="15.75">
      <c r="B534" s="54"/>
      <c r="C534" s="50"/>
      <c r="D534" s="51"/>
      <c r="E534" s="51"/>
      <c r="F534" s="51"/>
      <c r="G534" s="51"/>
      <c r="H534" s="51"/>
    </row>
    <row r="535" spans="2:8" ht="15.75">
      <c r="B535" s="54"/>
      <c r="C535" s="50"/>
      <c r="D535" s="51"/>
      <c r="E535" s="51"/>
      <c r="F535" s="51"/>
      <c r="G535" s="51"/>
      <c r="H535" s="51"/>
    </row>
    <row r="536" spans="2:8" ht="15.75">
      <c r="B536" s="54"/>
      <c r="C536" s="50"/>
      <c r="D536" s="51"/>
      <c r="E536" s="51"/>
      <c r="F536" s="51"/>
      <c r="G536" s="51"/>
      <c r="H536" s="51"/>
    </row>
    <row r="537" spans="2:8" ht="15.75">
      <c r="B537" s="54"/>
      <c r="C537" s="50"/>
      <c r="D537" s="51"/>
      <c r="E537" s="51"/>
      <c r="F537" s="51"/>
      <c r="G537" s="51"/>
      <c r="H537" s="51"/>
    </row>
    <row r="538" spans="2:8" ht="15.75">
      <c r="B538" s="54"/>
      <c r="C538" s="50"/>
      <c r="D538" s="51"/>
      <c r="E538" s="51"/>
      <c r="F538" s="51"/>
      <c r="G538" s="51"/>
      <c r="H538" s="51"/>
    </row>
    <row r="539" spans="2:8" ht="15.75">
      <c r="B539" s="54"/>
      <c r="C539" s="50"/>
      <c r="D539" s="51"/>
      <c r="E539" s="51"/>
      <c r="F539" s="51"/>
      <c r="G539" s="51"/>
      <c r="H539" s="51"/>
    </row>
    <row r="540" spans="2:8" ht="15.75">
      <c r="B540" s="54"/>
      <c r="C540" s="50"/>
      <c r="D540" s="51"/>
      <c r="E540" s="51"/>
      <c r="F540" s="51"/>
      <c r="G540" s="51"/>
      <c r="H540" s="51"/>
    </row>
    <row r="541" spans="2:8" ht="15.75">
      <c r="B541" s="54"/>
      <c r="C541" s="50"/>
      <c r="D541" s="51"/>
      <c r="E541" s="51"/>
      <c r="F541" s="51"/>
      <c r="G541" s="51"/>
      <c r="H541" s="51"/>
    </row>
    <row r="542" spans="2:8" ht="15.75">
      <c r="B542" s="54"/>
      <c r="C542" s="50"/>
      <c r="D542" s="51"/>
      <c r="E542" s="51"/>
      <c r="F542" s="51"/>
      <c r="G542" s="51"/>
      <c r="H542" s="51"/>
    </row>
    <row r="543" spans="2:8" ht="15.75">
      <c r="B543" s="54"/>
      <c r="C543" s="50"/>
      <c r="D543" s="51"/>
      <c r="E543" s="51"/>
      <c r="F543" s="51"/>
      <c r="G543" s="51"/>
      <c r="H543" s="51"/>
    </row>
    <row r="544" spans="2:8" ht="15.75">
      <c r="B544" s="54"/>
      <c r="C544" s="50"/>
      <c r="D544" s="51"/>
      <c r="E544" s="51"/>
      <c r="F544" s="51"/>
      <c r="G544" s="51"/>
      <c r="H544" s="51"/>
    </row>
    <row r="545" spans="2:8" ht="15.75">
      <c r="B545" s="54"/>
      <c r="C545" s="50"/>
      <c r="D545" s="51"/>
      <c r="E545" s="51"/>
      <c r="F545" s="51"/>
      <c r="G545" s="51"/>
      <c r="H545" s="51"/>
    </row>
    <row r="546" spans="2:8" ht="15.75">
      <c r="B546" s="54"/>
      <c r="C546" s="50"/>
      <c r="D546" s="51"/>
      <c r="E546" s="51"/>
      <c r="F546" s="51"/>
      <c r="G546" s="51"/>
      <c r="H546" s="51"/>
    </row>
    <row r="547" spans="2:8" ht="15.75">
      <c r="B547" s="54"/>
      <c r="C547" s="50"/>
      <c r="D547" s="51"/>
      <c r="E547" s="51"/>
      <c r="F547" s="51"/>
      <c r="G547" s="51"/>
      <c r="H547" s="51"/>
    </row>
    <row r="548" spans="2:8" ht="15.75">
      <c r="B548" s="54"/>
      <c r="C548" s="50"/>
      <c r="D548" s="51"/>
      <c r="E548" s="51"/>
      <c r="F548" s="51"/>
      <c r="G548" s="51"/>
      <c r="H548" s="51"/>
    </row>
    <row r="549" spans="2:8" ht="15.75">
      <c r="B549" s="54"/>
      <c r="C549" s="50"/>
      <c r="D549" s="51"/>
      <c r="E549" s="51"/>
      <c r="F549" s="51"/>
      <c r="G549" s="51"/>
      <c r="H549" s="51"/>
    </row>
    <row r="550" spans="2:8" ht="15.75">
      <c r="B550" s="54"/>
      <c r="C550" s="50"/>
      <c r="D550" s="51"/>
      <c r="E550" s="51"/>
      <c r="F550" s="51"/>
      <c r="G550" s="51"/>
      <c r="H550" s="51"/>
    </row>
    <row r="551" spans="2:8" ht="15.75">
      <c r="B551" s="54"/>
      <c r="C551" s="50"/>
      <c r="D551" s="51"/>
      <c r="E551" s="51"/>
      <c r="F551" s="51"/>
      <c r="G551" s="51"/>
      <c r="H551" s="51"/>
    </row>
    <row r="552" spans="2:8" ht="15.75">
      <c r="B552" s="54"/>
      <c r="C552" s="50"/>
      <c r="D552" s="51"/>
      <c r="E552" s="51"/>
      <c r="F552" s="51"/>
      <c r="G552" s="51"/>
      <c r="H552" s="51"/>
    </row>
    <row r="553" spans="2:8" ht="15.75">
      <c r="B553" s="54"/>
      <c r="C553" s="50"/>
      <c r="D553" s="51"/>
      <c r="E553" s="51"/>
      <c r="F553" s="51"/>
      <c r="G553" s="51"/>
      <c r="H553" s="51"/>
    </row>
    <row r="554" spans="2:8" ht="15.75">
      <c r="B554" s="54"/>
      <c r="C554" s="50"/>
      <c r="D554" s="51"/>
      <c r="E554" s="51"/>
      <c r="F554" s="51"/>
      <c r="G554" s="51"/>
      <c r="H554" s="51"/>
    </row>
    <row r="555" spans="2:8" ht="15.75">
      <c r="B555" s="54"/>
      <c r="C555" s="50"/>
      <c r="D555" s="51"/>
      <c r="E555" s="51"/>
      <c r="F555" s="51"/>
      <c r="G555" s="51"/>
      <c r="H555" s="51"/>
    </row>
    <row r="556" spans="2:8" ht="15.75">
      <c r="B556" s="54"/>
      <c r="C556" s="50"/>
      <c r="D556" s="51"/>
      <c r="E556" s="51"/>
      <c r="F556" s="51"/>
      <c r="G556" s="51"/>
      <c r="H556" s="51"/>
    </row>
    <row r="557" spans="2:8" ht="15.75">
      <c r="B557" s="54"/>
      <c r="C557" s="50"/>
      <c r="D557" s="51"/>
      <c r="E557" s="51"/>
      <c r="F557" s="51"/>
      <c r="G557" s="51"/>
      <c r="H557" s="51"/>
    </row>
    <row r="558" spans="2:8" ht="15.75">
      <c r="B558" s="54"/>
      <c r="C558" s="50"/>
      <c r="D558" s="51"/>
      <c r="E558" s="51"/>
      <c r="F558" s="51"/>
      <c r="G558" s="51"/>
      <c r="H558" s="51"/>
    </row>
    <row r="559" spans="2:8" ht="15.75">
      <c r="B559" s="54"/>
      <c r="C559" s="50"/>
      <c r="D559" s="51"/>
      <c r="E559" s="51"/>
      <c r="F559" s="51"/>
      <c r="G559" s="51"/>
      <c r="H559" s="51"/>
    </row>
    <row r="560" spans="2:8" ht="15.75">
      <c r="B560" s="54"/>
      <c r="C560" s="50"/>
      <c r="D560" s="51"/>
      <c r="E560" s="51"/>
      <c r="F560" s="51"/>
      <c r="G560" s="51"/>
      <c r="H560" s="51"/>
    </row>
    <row r="561" spans="2:8" ht="15.75">
      <c r="B561" s="54"/>
      <c r="C561" s="50"/>
      <c r="D561" s="51"/>
      <c r="E561" s="51"/>
      <c r="F561" s="51"/>
      <c r="G561" s="51"/>
      <c r="H561" s="51"/>
    </row>
    <row r="562" spans="2:8" ht="15.75">
      <c r="B562" s="54"/>
      <c r="C562" s="50"/>
      <c r="D562" s="51"/>
      <c r="E562" s="51"/>
      <c r="F562" s="51"/>
      <c r="G562" s="51"/>
      <c r="H562" s="51"/>
    </row>
    <row r="563" spans="2:8" ht="15.75">
      <c r="B563" s="54"/>
      <c r="C563" s="50"/>
      <c r="D563" s="51"/>
      <c r="E563" s="51"/>
      <c r="F563" s="51"/>
      <c r="G563" s="51"/>
      <c r="H563" s="51"/>
    </row>
    <row r="564" spans="2:8" ht="15.75">
      <c r="B564" s="54"/>
      <c r="C564" s="50"/>
      <c r="D564" s="51"/>
      <c r="E564" s="51"/>
      <c r="F564" s="51"/>
      <c r="G564" s="51"/>
      <c r="H564" s="51"/>
    </row>
    <row r="565" spans="2:8" ht="15.75">
      <c r="B565" s="54"/>
      <c r="C565" s="50"/>
      <c r="D565" s="51"/>
      <c r="E565" s="51"/>
      <c r="F565" s="51"/>
      <c r="G565" s="51"/>
      <c r="H565" s="51"/>
    </row>
    <row r="566" spans="2:8" ht="15.75">
      <c r="B566" s="54"/>
      <c r="C566" s="50"/>
      <c r="D566" s="51"/>
      <c r="E566" s="51"/>
      <c r="F566" s="51"/>
      <c r="G566" s="51"/>
      <c r="H566" s="51"/>
    </row>
    <row r="567" spans="2:8" ht="15.75">
      <c r="B567" s="54"/>
      <c r="C567" s="50"/>
      <c r="D567" s="51"/>
      <c r="E567" s="51"/>
      <c r="F567" s="51"/>
      <c r="G567" s="51"/>
      <c r="H567" s="51"/>
    </row>
    <row r="568" spans="2:8" ht="15.75">
      <c r="B568" s="54"/>
      <c r="C568" s="50"/>
      <c r="D568" s="51"/>
      <c r="E568" s="51"/>
      <c r="F568" s="51"/>
      <c r="G568" s="51"/>
      <c r="H568" s="51"/>
    </row>
    <row r="569" spans="2:8" ht="15.75">
      <c r="B569" s="54"/>
      <c r="C569" s="50"/>
      <c r="D569" s="51"/>
      <c r="E569" s="51"/>
      <c r="F569" s="51"/>
      <c r="G569" s="51"/>
      <c r="H569" s="51"/>
    </row>
    <row r="570" spans="2:8" ht="15.75">
      <c r="B570" s="54"/>
      <c r="C570" s="50"/>
      <c r="D570" s="51"/>
      <c r="E570" s="51"/>
      <c r="F570" s="51"/>
      <c r="G570" s="51"/>
      <c r="H570" s="51"/>
    </row>
    <row r="571" spans="2:8" ht="15.75">
      <c r="B571" s="54"/>
      <c r="C571" s="50"/>
      <c r="D571" s="51"/>
      <c r="E571" s="51"/>
      <c r="F571" s="51"/>
      <c r="G571" s="51"/>
      <c r="H571" s="51"/>
    </row>
    <row r="572" spans="2:8" ht="15.75">
      <c r="B572" s="54"/>
      <c r="C572" s="50"/>
      <c r="D572" s="51"/>
      <c r="E572" s="51"/>
      <c r="F572" s="51"/>
      <c r="G572" s="51"/>
      <c r="H572" s="51"/>
    </row>
    <row r="573" spans="2:8" ht="15.75">
      <c r="B573" s="54"/>
      <c r="C573" s="50"/>
      <c r="D573" s="51"/>
      <c r="E573" s="51"/>
      <c r="F573" s="51"/>
      <c r="G573" s="51"/>
      <c r="H573" s="51"/>
    </row>
    <row r="574" spans="2:8" ht="15.75">
      <c r="B574" s="54"/>
      <c r="C574" s="50"/>
      <c r="D574" s="51"/>
      <c r="E574" s="51"/>
      <c r="F574" s="51"/>
      <c r="G574" s="51"/>
      <c r="H574" s="51"/>
    </row>
    <row r="575" spans="2:8" ht="15.75">
      <c r="B575" s="54"/>
      <c r="C575" s="50"/>
      <c r="D575" s="51"/>
      <c r="E575" s="51"/>
      <c r="F575" s="51"/>
      <c r="G575" s="51"/>
      <c r="H575" s="51"/>
    </row>
    <row r="576" spans="2:8" ht="15.75">
      <c r="B576" s="54"/>
      <c r="C576" s="50"/>
      <c r="D576" s="51"/>
      <c r="E576" s="51"/>
      <c r="F576" s="51"/>
      <c r="G576" s="51"/>
      <c r="H576" s="51"/>
    </row>
    <row r="577" spans="2:8" ht="15.75">
      <c r="B577" s="54"/>
      <c r="C577" s="50"/>
      <c r="D577" s="51"/>
      <c r="E577" s="51"/>
      <c r="F577" s="51"/>
      <c r="G577" s="51"/>
      <c r="H577" s="51"/>
    </row>
    <row r="578" spans="2:8" ht="15.75">
      <c r="B578" s="54"/>
      <c r="C578" s="50"/>
      <c r="D578" s="51"/>
      <c r="E578" s="51"/>
      <c r="F578" s="51"/>
      <c r="G578" s="51"/>
      <c r="H578" s="51"/>
    </row>
    <row r="579" spans="2:8" ht="15.75">
      <c r="B579" s="54"/>
      <c r="C579" s="50"/>
      <c r="D579" s="51"/>
      <c r="E579" s="51"/>
      <c r="F579" s="51"/>
      <c r="G579" s="51"/>
      <c r="H579" s="51"/>
    </row>
    <row r="580" spans="2:8" ht="15.75">
      <c r="B580" s="54"/>
      <c r="C580" s="50"/>
      <c r="D580" s="51"/>
      <c r="E580" s="51"/>
      <c r="F580" s="51"/>
      <c r="G580" s="51"/>
      <c r="H580" s="51"/>
    </row>
    <row r="581" spans="2:8" ht="15.75">
      <c r="B581" s="54"/>
      <c r="C581" s="50"/>
      <c r="D581" s="55"/>
      <c r="E581" s="55"/>
      <c r="F581" s="55"/>
      <c r="G581" s="55"/>
      <c r="H581" s="55"/>
    </row>
    <row r="582" spans="2:8" ht="15.75">
      <c r="B582" s="54"/>
      <c r="C582" s="50"/>
      <c r="D582" s="55"/>
      <c r="E582" s="55"/>
      <c r="F582" s="55"/>
      <c r="G582" s="55"/>
      <c r="H582" s="55"/>
    </row>
    <row r="583" spans="2:8" ht="15.75">
      <c r="B583" s="54"/>
      <c r="C583" s="50"/>
      <c r="D583" s="55"/>
      <c r="E583" s="55"/>
      <c r="F583" s="55"/>
      <c r="G583" s="55"/>
      <c r="H583" s="55"/>
    </row>
    <row r="584" spans="2:8" ht="15.75">
      <c r="B584" s="54"/>
      <c r="C584" s="50"/>
      <c r="D584" s="55"/>
      <c r="E584" s="55"/>
      <c r="F584" s="55"/>
      <c r="G584" s="55"/>
      <c r="H584" s="55"/>
    </row>
    <row r="585" spans="2:8" ht="15.75">
      <c r="B585" s="54"/>
      <c r="C585" s="50"/>
      <c r="D585" s="55"/>
      <c r="E585" s="55"/>
      <c r="F585" s="55"/>
      <c r="G585" s="55"/>
      <c r="H585" s="55"/>
    </row>
    <row r="586" spans="2:8" ht="15.75">
      <c r="B586" s="54"/>
      <c r="C586" s="50"/>
      <c r="D586" s="55"/>
      <c r="E586" s="55"/>
      <c r="F586" s="55"/>
      <c r="G586" s="55"/>
      <c r="H586" s="55"/>
    </row>
    <row r="587" spans="2:8" ht="15.75">
      <c r="B587" s="54"/>
      <c r="C587" s="50"/>
      <c r="D587" s="55"/>
      <c r="E587" s="55"/>
      <c r="F587" s="55"/>
      <c r="G587" s="55"/>
      <c r="H587" s="55"/>
    </row>
    <row r="588" spans="2:8" ht="15.75">
      <c r="B588" s="54"/>
      <c r="C588" s="50"/>
      <c r="D588" s="55"/>
      <c r="E588" s="55"/>
      <c r="F588" s="55"/>
      <c r="G588" s="55"/>
      <c r="H588" s="55"/>
    </row>
    <row r="589" spans="2:8" ht="15.75">
      <c r="B589" s="54"/>
      <c r="C589" s="50"/>
      <c r="D589" s="55"/>
      <c r="E589" s="55"/>
      <c r="F589" s="55"/>
      <c r="G589" s="55"/>
      <c r="H589" s="55"/>
    </row>
    <row r="590" spans="2:8" ht="15.75">
      <c r="B590" s="54"/>
      <c r="C590" s="50"/>
      <c r="D590" s="55"/>
      <c r="E590" s="55"/>
      <c r="F590" s="55"/>
      <c r="G590" s="55"/>
      <c r="H590" s="55"/>
    </row>
    <row r="591" spans="2:8" ht="15.75">
      <c r="B591" s="54"/>
      <c r="C591" s="50"/>
      <c r="D591" s="55"/>
      <c r="E591" s="55"/>
      <c r="F591" s="55"/>
      <c r="G591" s="55"/>
      <c r="H591" s="55"/>
    </row>
    <row r="592" spans="2:8" ht="15.75">
      <c r="B592" s="54"/>
      <c r="C592" s="50"/>
      <c r="D592" s="55"/>
      <c r="E592" s="55"/>
      <c r="F592" s="55"/>
      <c r="G592" s="55"/>
      <c r="H592" s="55"/>
    </row>
    <row r="593" spans="2:8" ht="15.75">
      <c r="B593" s="54"/>
      <c r="C593" s="50"/>
      <c r="D593" s="55"/>
      <c r="E593" s="55"/>
      <c r="F593" s="55"/>
      <c r="G593" s="55"/>
      <c r="H593" s="55"/>
    </row>
    <row r="594" spans="2:8" ht="15.75">
      <c r="B594" s="54"/>
      <c r="C594" s="50"/>
      <c r="D594" s="55"/>
      <c r="E594" s="55"/>
      <c r="F594" s="55"/>
      <c r="G594" s="55"/>
      <c r="H594" s="55"/>
    </row>
    <row r="595" spans="2:8" ht="15.75">
      <c r="B595" s="54"/>
      <c r="C595" s="50"/>
      <c r="D595" s="55"/>
      <c r="E595" s="55"/>
      <c r="F595" s="55"/>
      <c r="G595" s="55"/>
      <c r="H595" s="55"/>
    </row>
    <row r="596" spans="2:8" ht="15.75">
      <c r="B596" s="54"/>
      <c r="C596" s="50"/>
      <c r="D596" s="55"/>
      <c r="E596" s="55"/>
      <c r="F596" s="55"/>
      <c r="G596" s="55"/>
      <c r="H596" s="55"/>
    </row>
    <row r="597" spans="2:8" ht="15.75">
      <c r="B597" s="54"/>
      <c r="C597" s="50"/>
      <c r="D597" s="55"/>
      <c r="E597" s="55"/>
      <c r="F597" s="55"/>
      <c r="G597" s="55"/>
      <c r="H597" s="55"/>
    </row>
    <row r="598" spans="2:8" ht="15.75">
      <c r="B598" s="54"/>
      <c r="C598" s="50"/>
      <c r="D598" s="55"/>
      <c r="E598" s="55"/>
      <c r="F598" s="55"/>
      <c r="G598" s="55"/>
      <c r="H598" s="55"/>
    </row>
    <row r="599" spans="2:8" ht="15.75">
      <c r="B599" s="54"/>
      <c r="C599" s="50"/>
      <c r="D599" s="55"/>
      <c r="E599" s="55"/>
      <c r="F599" s="55"/>
      <c r="G599" s="55"/>
      <c r="H599" s="55"/>
    </row>
    <row r="600" spans="2:8" ht="15.75">
      <c r="B600" s="54"/>
      <c r="C600" s="50"/>
      <c r="D600" s="55"/>
      <c r="E600" s="55"/>
      <c r="F600" s="55"/>
      <c r="G600" s="55"/>
      <c r="H600" s="55"/>
    </row>
    <row r="601" spans="2:8" ht="15.75">
      <c r="B601" s="54"/>
      <c r="C601" s="50"/>
      <c r="D601" s="55"/>
      <c r="E601" s="55"/>
      <c r="F601" s="55"/>
      <c r="G601" s="55"/>
      <c r="H601" s="55"/>
    </row>
    <row r="602" spans="2:8" ht="15.75">
      <c r="B602" s="54"/>
      <c r="C602" s="50"/>
      <c r="D602" s="55"/>
      <c r="E602" s="55"/>
      <c r="F602" s="55"/>
      <c r="G602" s="55"/>
      <c r="H602" s="55"/>
    </row>
    <row r="603" spans="2:8" ht="15.75">
      <c r="B603" s="54"/>
      <c r="C603" s="50"/>
      <c r="D603" s="55"/>
      <c r="E603" s="55"/>
      <c r="F603" s="55"/>
      <c r="G603" s="55"/>
      <c r="H603" s="55"/>
    </row>
    <row r="604" spans="2:8" ht="15.75">
      <c r="B604" s="54"/>
      <c r="C604" s="50"/>
      <c r="D604" s="55"/>
      <c r="E604" s="55"/>
      <c r="F604" s="55"/>
      <c r="G604" s="55"/>
      <c r="H604" s="55"/>
    </row>
    <row r="605" spans="2:8" ht="15.75">
      <c r="B605" s="54"/>
      <c r="C605" s="50"/>
      <c r="D605" s="55"/>
      <c r="E605" s="55"/>
      <c r="F605" s="55"/>
      <c r="G605" s="55"/>
      <c r="H605" s="55"/>
    </row>
    <row r="606" spans="2:8" ht="15.75">
      <c r="B606" s="54"/>
      <c r="C606" s="50"/>
      <c r="D606" s="55"/>
      <c r="E606" s="55"/>
      <c r="F606" s="55"/>
      <c r="G606" s="55"/>
      <c r="H606" s="55"/>
    </row>
    <row r="607" spans="2:8" ht="15.75">
      <c r="B607" s="54"/>
      <c r="C607" s="50"/>
      <c r="D607" s="55"/>
      <c r="E607" s="55"/>
      <c r="F607" s="55"/>
      <c r="G607" s="55"/>
      <c r="H607" s="55"/>
    </row>
    <row r="608" spans="2:8" ht="15.75">
      <c r="B608" s="54"/>
      <c r="C608" s="50"/>
      <c r="D608" s="55"/>
      <c r="E608" s="55"/>
      <c r="F608" s="55"/>
      <c r="G608" s="55"/>
      <c r="H608" s="55"/>
    </row>
    <row r="609" spans="2:8" ht="15.75">
      <c r="B609" s="54"/>
      <c r="C609" s="50"/>
      <c r="D609" s="55"/>
      <c r="E609" s="55"/>
      <c r="F609" s="55"/>
      <c r="G609" s="55"/>
      <c r="H609" s="55"/>
    </row>
    <row r="610" spans="2:8" ht="15.75">
      <c r="B610" s="54"/>
      <c r="C610" s="50"/>
      <c r="D610" s="55"/>
      <c r="E610" s="55"/>
      <c r="F610" s="55"/>
      <c r="G610" s="55"/>
      <c r="H610" s="55"/>
    </row>
    <row r="611" spans="2:8" ht="15.75">
      <c r="B611" s="54"/>
      <c r="C611" s="50"/>
      <c r="D611" s="55"/>
      <c r="E611" s="55"/>
      <c r="F611" s="55"/>
      <c r="G611" s="55"/>
      <c r="H611" s="55"/>
    </row>
    <row r="612" spans="2:8" ht="15.75">
      <c r="B612" s="54"/>
      <c r="C612" s="50"/>
      <c r="D612" s="55"/>
      <c r="E612" s="55"/>
      <c r="F612" s="55"/>
      <c r="G612" s="55"/>
      <c r="H612" s="55"/>
    </row>
    <row r="613" spans="2:8" ht="15.75">
      <c r="B613" s="54"/>
      <c r="C613" s="50"/>
      <c r="D613" s="55"/>
      <c r="E613" s="55"/>
      <c r="F613" s="55"/>
      <c r="G613" s="55"/>
      <c r="H613" s="55"/>
    </row>
    <row r="614" spans="2:8" ht="15.75">
      <c r="B614" s="54"/>
      <c r="C614" s="50"/>
      <c r="D614" s="55"/>
      <c r="E614" s="55"/>
      <c r="F614" s="55"/>
      <c r="G614" s="55"/>
      <c r="H614" s="55"/>
    </row>
    <row r="615" spans="2:8" ht="15.75">
      <c r="B615" s="54"/>
      <c r="C615" s="50"/>
      <c r="D615" s="55"/>
      <c r="E615" s="55"/>
      <c r="F615" s="55"/>
      <c r="G615" s="55"/>
      <c r="H615" s="55"/>
    </row>
    <row r="616" spans="2:8" ht="15.75">
      <c r="B616" s="54"/>
      <c r="C616" s="50"/>
      <c r="D616" s="55"/>
      <c r="E616" s="55"/>
      <c r="F616" s="55"/>
      <c r="G616" s="55"/>
      <c r="H616" s="55"/>
    </row>
    <row r="617" spans="2:8" ht="15.75">
      <c r="B617" s="54"/>
      <c r="C617" s="50"/>
      <c r="D617" s="55"/>
      <c r="E617" s="55"/>
      <c r="F617" s="55"/>
      <c r="G617" s="55"/>
      <c r="H617" s="55"/>
    </row>
    <row r="618" spans="2:8" ht="15.75">
      <c r="B618" s="54"/>
      <c r="C618" s="50"/>
      <c r="D618" s="55"/>
      <c r="E618" s="55"/>
      <c r="F618" s="55"/>
      <c r="G618" s="55"/>
      <c r="H618" s="55"/>
    </row>
    <row r="619" spans="2:8" ht="15.75">
      <c r="B619" s="54"/>
      <c r="C619" s="50"/>
      <c r="D619" s="55"/>
      <c r="E619" s="55"/>
      <c r="F619" s="55"/>
      <c r="G619" s="55"/>
      <c r="H619" s="55"/>
    </row>
    <row r="620" spans="2:8" ht="15.75">
      <c r="B620" s="54"/>
      <c r="C620" s="50"/>
      <c r="D620" s="55"/>
      <c r="E620" s="55"/>
      <c r="F620" s="55"/>
      <c r="G620" s="55"/>
      <c r="H620" s="55"/>
    </row>
    <row r="621" spans="2:8" ht="15.75">
      <c r="B621" s="54"/>
      <c r="C621" s="50"/>
      <c r="D621" s="55"/>
      <c r="E621" s="55"/>
      <c r="F621" s="55"/>
      <c r="G621" s="55"/>
      <c r="H621" s="55"/>
    </row>
    <row r="622" spans="2:8" ht="15.75">
      <c r="B622" s="54"/>
      <c r="C622" s="50"/>
      <c r="D622" s="55"/>
      <c r="E622" s="55"/>
      <c r="F622" s="55"/>
      <c r="G622" s="55"/>
      <c r="H622" s="55"/>
    </row>
    <row r="623" spans="2:8" ht="15.75">
      <c r="B623" s="54"/>
      <c r="C623" s="50"/>
      <c r="D623" s="55"/>
      <c r="E623" s="55"/>
      <c r="F623" s="55"/>
      <c r="G623" s="55"/>
      <c r="H623" s="55"/>
    </row>
    <row r="624" spans="2:8" ht="15.75">
      <c r="B624" s="54"/>
      <c r="C624" s="50"/>
      <c r="D624" s="55"/>
      <c r="E624" s="55"/>
      <c r="F624" s="55"/>
      <c r="G624" s="55"/>
      <c r="H624" s="55"/>
    </row>
    <row r="625" spans="2:8" ht="15.75">
      <c r="B625" s="54"/>
      <c r="C625" s="50"/>
      <c r="D625" s="55"/>
      <c r="E625" s="55"/>
      <c r="F625" s="55"/>
      <c r="G625" s="55"/>
      <c r="H625" s="55"/>
    </row>
    <row r="626" spans="2:8" ht="15.75">
      <c r="B626" s="54"/>
      <c r="C626" s="50"/>
      <c r="D626" s="55"/>
      <c r="E626" s="55"/>
      <c r="F626" s="55"/>
      <c r="G626" s="55"/>
      <c r="H626" s="55"/>
    </row>
    <row r="627" spans="2:8" ht="15.75">
      <c r="B627" s="54"/>
      <c r="C627" s="50"/>
      <c r="D627" s="55"/>
      <c r="E627" s="55"/>
      <c r="F627" s="55"/>
      <c r="G627" s="55"/>
      <c r="H627" s="55"/>
    </row>
    <row r="628" spans="2:8" ht="15.75">
      <c r="B628" s="54"/>
      <c r="C628" s="50"/>
      <c r="D628" s="55"/>
      <c r="E628" s="55"/>
      <c r="F628" s="55"/>
      <c r="G628" s="55"/>
      <c r="H628" s="55"/>
    </row>
    <row r="629" spans="2:8" ht="15.75">
      <c r="B629" s="54"/>
      <c r="C629" s="50"/>
      <c r="D629" s="55"/>
      <c r="E629" s="55"/>
      <c r="F629" s="55"/>
      <c r="G629" s="55"/>
      <c r="H629" s="55"/>
    </row>
    <row r="630" spans="2:8" ht="15.75">
      <c r="B630" s="54"/>
      <c r="C630" s="50"/>
      <c r="D630" s="55"/>
      <c r="E630" s="55"/>
      <c r="F630" s="55"/>
      <c r="G630" s="55"/>
      <c r="H630" s="55"/>
    </row>
    <row r="631" spans="2:8" ht="15.75">
      <c r="B631" s="54"/>
      <c r="C631" s="50"/>
      <c r="D631" s="55"/>
      <c r="E631" s="55"/>
      <c r="F631" s="55"/>
      <c r="G631" s="55"/>
      <c r="H631" s="55"/>
    </row>
    <row r="632" spans="2:8" ht="15.75">
      <c r="B632" s="54"/>
      <c r="C632" s="50"/>
      <c r="D632" s="55"/>
      <c r="E632" s="55"/>
      <c r="F632" s="55"/>
      <c r="G632" s="55"/>
      <c r="H632" s="55"/>
    </row>
    <row r="633" spans="2:8" ht="15.75">
      <c r="B633" s="54"/>
      <c r="C633" s="50"/>
      <c r="D633" s="55"/>
      <c r="E633" s="55"/>
      <c r="F633" s="55"/>
      <c r="G633" s="55"/>
      <c r="H633" s="55"/>
    </row>
    <row r="634" spans="2:8" ht="15.75">
      <c r="B634" s="54"/>
      <c r="C634" s="50"/>
      <c r="D634" s="55"/>
      <c r="E634" s="55"/>
      <c r="F634" s="55"/>
      <c r="G634" s="55"/>
      <c r="H634" s="55"/>
    </row>
    <row r="635" spans="2:8" ht="15.75">
      <c r="B635" s="54"/>
      <c r="C635" s="50"/>
      <c r="D635" s="55"/>
      <c r="E635" s="55"/>
      <c r="F635" s="55"/>
      <c r="G635" s="55"/>
      <c r="H635" s="55"/>
    </row>
    <row r="636" spans="2:8" ht="15.75">
      <c r="B636" s="54"/>
      <c r="C636" s="50"/>
      <c r="D636" s="55"/>
      <c r="E636" s="55"/>
      <c r="F636" s="55"/>
      <c r="G636" s="55"/>
      <c r="H636" s="55"/>
    </row>
    <row r="637" spans="2:8" ht="15.75">
      <c r="B637" s="54"/>
      <c r="C637" s="50"/>
      <c r="D637" s="55"/>
      <c r="E637" s="55"/>
      <c r="F637" s="55"/>
      <c r="G637" s="55"/>
      <c r="H637" s="55"/>
    </row>
    <row r="638" spans="2:8" ht="15.75">
      <c r="B638" s="54"/>
      <c r="C638" s="50"/>
      <c r="D638" s="55"/>
      <c r="E638" s="55"/>
      <c r="F638" s="55"/>
      <c r="G638" s="55"/>
      <c r="H638" s="55"/>
    </row>
    <row r="639" spans="2:8" ht="15.75">
      <c r="B639" s="54"/>
      <c r="C639" s="50"/>
      <c r="D639" s="55"/>
      <c r="E639" s="55"/>
      <c r="F639" s="55"/>
      <c r="G639" s="55"/>
      <c r="H639" s="55"/>
    </row>
    <row r="640" spans="2:8" ht="15.75">
      <c r="B640" s="54"/>
      <c r="C640" s="50"/>
      <c r="D640" s="55"/>
      <c r="E640" s="55"/>
      <c r="F640" s="55"/>
      <c r="G640" s="55"/>
      <c r="H640" s="55"/>
    </row>
    <row r="641" spans="2:8" ht="15.75">
      <c r="B641" s="54"/>
      <c r="C641" s="50"/>
      <c r="D641" s="55"/>
      <c r="E641" s="55"/>
      <c r="F641" s="55"/>
      <c r="G641" s="55"/>
      <c r="H641" s="55"/>
    </row>
    <row r="642" spans="2:8" ht="15.75">
      <c r="B642" s="54"/>
      <c r="C642" s="50"/>
      <c r="D642" s="55"/>
      <c r="E642" s="55"/>
      <c r="F642" s="55"/>
      <c r="G642" s="55"/>
      <c r="H642" s="55"/>
    </row>
    <row r="643" spans="2:8" ht="15.75">
      <c r="B643" s="54"/>
      <c r="C643" s="50"/>
      <c r="D643" s="55"/>
      <c r="E643" s="55"/>
      <c r="F643" s="55"/>
      <c r="G643" s="55"/>
      <c r="H643" s="55"/>
    </row>
    <row r="644" spans="2:8" ht="15.75">
      <c r="B644" s="54"/>
      <c r="C644" s="50"/>
      <c r="D644" s="55"/>
      <c r="E644" s="55"/>
      <c r="F644" s="55"/>
      <c r="G644" s="55"/>
      <c r="H644" s="55"/>
    </row>
    <row r="645" spans="2:8" ht="15.75">
      <c r="B645" s="54"/>
      <c r="C645" s="50"/>
      <c r="D645" s="55"/>
      <c r="E645" s="55"/>
      <c r="F645" s="55"/>
      <c r="G645" s="55"/>
      <c r="H645" s="55"/>
    </row>
    <row r="646" spans="2:8" ht="15.75">
      <c r="B646" s="54"/>
      <c r="C646" s="50"/>
      <c r="D646" s="55"/>
      <c r="E646" s="55"/>
      <c r="F646" s="55"/>
      <c r="G646" s="55"/>
      <c r="H646" s="55"/>
    </row>
    <row r="647" spans="2:8" ht="15.75">
      <c r="B647" s="54"/>
      <c r="C647" s="50"/>
      <c r="D647" s="55"/>
      <c r="E647" s="55"/>
      <c r="F647" s="55"/>
      <c r="G647" s="55"/>
      <c r="H647" s="55"/>
    </row>
    <row r="648" spans="2:8" ht="15.75">
      <c r="B648" s="54"/>
      <c r="C648" s="50"/>
      <c r="D648" s="55"/>
      <c r="E648" s="55"/>
      <c r="F648" s="55"/>
      <c r="G648" s="55"/>
      <c r="H648" s="55"/>
    </row>
    <row r="649" spans="2:8" ht="15.75">
      <c r="B649" s="54"/>
      <c r="C649" s="50"/>
      <c r="D649" s="55"/>
      <c r="E649" s="55"/>
      <c r="F649" s="55"/>
      <c r="G649" s="55"/>
      <c r="H649" s="55"/>
    </row>
    <row r="650" spans="2:8" ht="15.75">
      <c r="B650" s="54"/>
      <c r="C650" s="50"/>
      <c r="D650" s="55"/>
      <c r="E650" s="55"/>
      <c r="F650" s="55"/>
      <c r="G650" s="55"/>
      <c r="H650" s="55"/>
    </row>
    <row r="651" spans="2:8" ht="15.75">
      <c r="B651" s="54"/>
      <c r="C651" s="50"/>
      <c r="D651" s="55"/>
      <c r="E651" s="55"/>
      <c r="F651" s="55"/>
      <c r="G651" s="55"/>
      <c r="H651" s="55"/>
    </row>
    <row r="652" spans="2:8" ht="15.75">
      <c r="B652" s="54"/>
      <c r="C652" s="50"/>
      <c r="D652" s="55"/>
      <c r="E652" s="55"/>
      <c r="F652" s="55"/>
      <c r="G652" s="55"/>
      <c r="H652" s="55"/>
    </row>
    <row r="653" spans="2:8" ht="15.75">
      <c r="B653" s="54"/>
      <c r="C653" s="50"/>
      <c r="D653" s="55"/>
      <c r="E653" s="55"/>
      <c r="F653" s="55"/>
      <c r="G653" s="55"/>
      <c r="H653" s="55"/>
    </row>
    <row r="654" spans="2:8" ht="15.75">
      <c r="B654" s="54"/>
      <c r="C654" s="50"/>
      <c r="D654" s="55"/>
      <c r="E654" s="55"/>
      <c r="F654" s="55"/>
      <c r="G654" s="55"/>
      <c r="H654" s="55"/>
    </row>
    <row r="655" spans="2:8" ht="15.75">
      <c r="B655" s="54"/>
      <c r="C655" s="50"/>
      <c r="D655" s="55"/>
      <c r="E655" s="55"/>
      <c r="F655" s="55"/>
      <c r="G655" s="55"/>
      <c r="H655" s="55"/>
    </row>
    <row r="656" spans="2:8" ht="15.75">
      <c r="B656" s="54"/>
      <c r="C656" s="50"/>
      <c r="D656" s="55"/>
      <c r="E656" s="55"/>
      <c r="F656" s="55"/>
      <c r="G656" s="55"/>
      <c r="H656" s="55"/>
    </row>
    <row r="657" spans="2:8" ht="15.75">
      <c r="B657" s="54"/>
      <c r="C657" s="50"/>
      <c r="D657" s="55"/>
      <c r="E657" s="55"/>
      <c r="F657" s="55"/>
      <c r="G657" s="55"/>
      <c r="H657" s="55"/>
    </row>
    <row r="658" spans="2:8" ht="15.75">
      <c r="B658" s="54"/>
      <c r="C658" s="50"/>
      <c r="D658" s="55"/>
      <c r="E658" s="55"/>
      <c r="F658" s="55"/>
      <c r="G658" s="55"/>
      <c r="H658" s="55"/>
    </row>
    <row r="659" spans="2:8" ht="15.75">
      <c r="B659" s="54"/>
      <c r="C659" s="50"/>
      <c r="D659" s="55"/>
      <c r="E659" s="55"/>
      <c r="F659" s="55"/>
      <c r="G659" s="55"/>
      <c r="H659" s="55"/>
    </row>
    <row r="660" spans="2:8" ht="15.75">
      <c r="B660" s="54"/>
      <c r="C660" s="50"/>
      <c r="D660" s="55"/>
      <c r="E660" s="55"/>
      <c r="F660" s="55"/>
      <c r="G660" s="55"/>
      <c r="H660" s="55"/>
    </row>
    <row r="661" spans="2:8" ht="15.75">
      <c r="B661" s="54"/>
      <c r="C661" s="50"/>
      <c r="D661" s="55"/>
      <c r="E661" s="55"/>
      <c r="F661" s="55"/>
      <c r="G661" s="55"/>
      <c r="H661" s="55"/>
    </row>
    <row r="662" spans="2:8" ht="15.75">
      <c r="B662" s="54"/>
      <c r="C662" s="50"/>
      <c r="D662" s="55"/>
      <c r="E662" s="55"/>
      <c r="F662" s="55"/>
      <c r="G662" s="55"/>
      <c r="H662" s="55"/>
    </row>
    <row r="663" spans="2:8" ht="15.75">
      <c r="B663" s="54"/>
      <c r="C663" s="50"/>
      <c r="D663" s="55"/>
      <c r="E663" s="55"/>
      <c r="F663" s="55"/>
      <c r="G663" s="55"/>
      <c r="H663" s="55"/>
    </row>
    <row r="664" spans="2:8" ht="15.75">
      <c r="B664" s="54"/>
      <c r="C664" s="50"/>
      <c r="D664" s="55"/>
      <c r="E664" s="55"/>
      <c r="F664" s="55"/>
      <c r="G664" s="55"/>
      <c r="H664" s="55"/>
    </row>
    <row r="665" spans="2:8" ht="15.75">
      <c r="B665" s="54"/>
      <c r="C665" s="50"/>
      <c r="D665" s="55"/>
      <c r="E665" s="55"/>
      <c r="F665" s="55"/>
      <c r="G665" s="55"/>
      <c r="H665" s="55"/>
    </row>
    <row r="666" spans="2:8" ht="15.75">
      <c r="B666" s="54"/>
      <c r="C666" s="50"/>
      <c r="D666" s="55"/>
      <c r="E666" s="55"/>
      <c r="F666" s="55"/>
      <c r="G666" s="55"/>
      <c r="H666" s="55"/>
    </row>
    <row r="667" spans="2:8" ht="15.75">
      <c r="B667" s="54"/>
      <c r="C667" s="50"/>
      <c r="D667" s="55"/>
      <c r="E667" s="55"/>
      <c r="F667" s="55"/>
      <c r="G667" s="55"/>
      <c r="H667" s="55"/>
    </row>
    <row r="668" spans="2:8" ht="15.75">
      <c r="B668" s="54"/>
      <c r="C668" s="50"/>
      <c r="D668" s="55"/>
      <c r="E668" s="55"/>
      <c r="F668" s="55"/>
      <c r="G668" s="55"/>
      <c r="H668" s="55"/>
    </row>
    <row r="669" spans="2:8" ht="15.75">
      <c r="B669" s="54"/>
      <c r="C669" s="50"/>
      <c r="D669" s="55"/>
      <c r="E669" s="55"/>
      <c r="F669" s="55"/>
      <c r="G669" s="55"/>
      <c r="H669" s="55"/>
    </row>
    <row r="670" spans="2:8" ht="15.75">
      <c r="B670" s="54"/>
      <c r="C670" s="50"/>
      <c r="D670" s="55"/>
      <c r="E670" s="55"/>
      <c r="F670" s="55"/>
      <c r="G670" s="55"/>
      <c r="H670" s="55"/>
    </row>
    <row r="671" spans="2:8" ht="15.75">
      <c r="B671" s="54"/>
      <c r="C671" s="50"/>
      <c r="D671" s="55"/>
      <c r="E671" s="55"/>
      <c r="F671" s="55"/>
      <c r="G671" s="55"/>
      <c r="H671" s="55"/>
    </row>
    <row r="672" spans="2:8" ht="15.75">
      <c r="B672" s="54"/>
      <c r="C672" s="50"/>
      <c r="D672" s="55"/>
      <c r="E672" s="55"/>
      <c r="F672" s="55"/>
      <c r="G672" s="55"/>
      <c r="H672" s="55"/>
    </row>
    <row r="673" spans="2:8" ht="15.75">
      <c r="B673" s="54"/>
      <c r="C673" s="50"/>
      <c r="D673" s="55"/>
      <c r="E673" s="55"/>
      <c r="F673" s="55"/>
      <c r="G673" s="55"/>
      <c r="H673" s="55"/>
    </row>
    <row r="674" spans="2:8" ht="15.75">
      <c r="B674" s="54"/>
      <c r="C674" s="50"/>
      <c r="D674" s="55"/>
      <c r="E674" s="55"/>
      <c r="F674" s="55"/>
      <c r="G674" s="55"/>
      <c r="H674" s="55"/>
    </row>
    <row r="675" spans="2:8" ht="15.75">
      <c r="B675" s="54"/>
      <c r="C675" s="50"/>
      <c r="D675" s="55"/>
      <c r="E675" s="55"/>
      <c r="F675" s="55"/>
      <c r="G675" s="55"/>
      <c r="H675" s="55"/>
    </row>
    <row r="676" spans="2:8" ht="15.75">
      <c r="B676" s="54"/>
      <c r="C676" s="50"/>
      <c r="D676" s="55"/>
      <c r="E676" s="55"/>
      <c r="F676" s="55"/>
      <c r="G676" s="55"/>
      <c r="H676" s="55"/>
    </row>
    <row r="677" spans="2:8" ht="15.75">
      <c r="B677" s="54"/>
      <c r="C677" s="50"/>
      <c r="D677" s="55"/>
      <c r="E677" s="55"/>
      <c r="F677" s="55"/>
      <c r="G677" s="55"/>
      <c r="H677" s="55"/>
    </row>
    <row r="678" spans="2:8" ht="15.75">
      <c r="B678" s="54"/>
      <c r="C678" s="50"/>
      <c r="D678" s="55"/>
      <c r="E678" s="55"/>
      <c r="F678" s="55"/>
      <c r="G678" s="55"/>
      <c r="H678" s="55"/>
    </row>
    <row r="679" spans="2:8" ht="15.75">
      <c r="B679" s="54"/>
      <c r="C679" s="50"/>
      <c r="D679" s="55"/>
      <c r="E679" s="55"/>
      <c r="F679" s="55"/>
      <c r="G679" s="55"/>
      <c r="H679" s="55"/>
    </row>
    <row r="680" spans="2:8" ht="15.75">
      <c r="B680" s="54"/>
      <c r="C680" s="50"/>
      <c r="D680" s="55"/>
      <c r="E680" s="55"/>
      <c r="F680" s="55"/>
      <c r="G680" s="55"/>
      <c r="H680" s="55"/>
    </row>
    <row r="681" spans="2:8" ht="15.75">
      <c r="B681" s="54"/>
      <c r="C681" s="50"/>
      <c r="D681" s="55"/>
      <c r="E681" s="55"/>
      <c r="F681" s="55"/>
      <c r="G681" s="55"/>
      <c r="H681" s="55"/>
    </row>
    <row r="682" spans="2:8" ht="15.75">
      <c r="B682" s="54"/>
      <c r="C682" s="50"/>
      <c r="D682" s="55"/>
      <c r="E682" s="55"/>
      <c r="F682" s="55"/>
      <c r="G682" s="55"/>
      <c r="H682" s="55"/>
    </row>
    <row r="683" spans="2:8" ht="15.75">
      <c r="B683" s="54"/>
      <c r="C683" s="50"/>
      <c r="D683" s="55"/>
      <c r="E683" s="55"/>
      <c r="F683" s="55"/>
      <c r="G683" s="55"/>
      <c r="H683" s="55"/>
    </row>
    <row r="684" spans="2:8" ht="15.75">
      <c r="B684" s="54"/>
      <c r="C684" s="50"/>
      <c r="D684" s="55"/>
      <c r="E684" s="55"/>
      <c r="F684" s="55"/>
      <c r="G684" s="55"/>
      <c r="H684" s="55"/>
    </row>
    <row r="685" spans="2:8" ht="15.75">
      <c r="B685" s="54"/>
      <c r="C685" s="50"/>
      <c r="D685" s="55"/>
      <c r="E685" s="55"/>
      <c r="F685" s="55"/>
      <c r="G685" s="55"/>
      <c r="H685" s="55"/>
    </row>
    <row r="686" spans="2:8" ht="15.75">
      <c r="B686" s="54"/>
      <c r="C686" s="50"/>
      <c r="D686" s="55"/>
      <c r="E686" s="55"/>
      <c r="F686" s="55"/>
      <c r="G686" s="55"/>
      <c r="H686" s="55"/>
    </row>
    <row r="687" spans="2:8" ht="15.75">
      <c r="B687" s="54"/>
      <c r="C687" s="50"/>
      <c r="D687" s="55"/>
      <c r="E687" s="55"/>
      <c r="F687" s="55"/>
      <c r="G687" s="55"/>
      <c r="H687" s="55"/>
    </row>
    <row r="688" spans="2:8" ht="15.75">
      <c r="B688" s="54"/>
      <c r="C688" s="50"/>
      <c r="D688" s="55"/>
      <c r="E688" s="55"/>
      <c r="F688" s="55"/>
      <c r="G688" s="55"/>
      <c r="H688" s="55"/>
    </row>
    <row r="689" spans="2:8" ht="15.75">
      <c r="B689" s="54"/>
      <c r="C689" s="50"/>
      <c r="D689" s="55"/>
      <c r="E689" s="55"/>
      <c r="F689" s="55"/>
      <c r="G689" s="55"/>
      <c r="H689" s="55"/>
    </row>
    <row r="690" spans="2:8" ht="15.75">
      <c r="B690" s="54"/>
      <c r="C690" s="50"/>
      <c r="D690" s="55"/>
      <c r="E690" s="55"/>
      <c r="F690" s="55"/>
      <c r="G690" s="55"/>
      <c r="H690" s="55"/>
    </row>
    <row r="691" spans="2:8" ht="15.75">
      <c r="B691" s="54"/>
      <c r="C691" s="50"/>
      <c r="D691" s="55"/>
      <c r="E691" s="55"/>
      <c r="F691" s="55"/>
      <c r="G691" s="55"/>
      <c r="H691" s="55"/>
    </row>
    <row r="692" spans="2:8" ht="15.75">
      <c r="B692" s="54"/>
      <c r="C692" s="50"/>
      <c r="D692" s="55"/>
      <c r="E692" s="55"/>
      <c r="F692" s="55"/>
      <c r="G692" s="55"/>
      <c r="H692" s="55"/>
    </row>
    <row r="693" spans="2:8" ht="15.75">
      <c r="B693" s="54"/>
      <c r="C693" s="50"/>
      <c r="D693" s="55"/>
      <c r="E693" s="55"/>
      <c r="F693" s="55"/>
      <c r="G693" s="55"/>
      <c r="H693" s="55"/>
    </row>
    <row r="694" spans="2:8" ht="15.75">
      <c r="B694" s="54"/>
      <c r="C694" s="50"/>
      <c r="D694" s="55"/>
      <c r="E694" s="55"/>
      <c r="F694" s="55"/>
      <c r="G694" s="55"/>
      <c r="H694" s="55"/>
    </row>
    <row r="695" spans="2:8" ht="15.75">
      <c r="B695" s="54"/>
      <c r="C695" s="50"/>
      <c r="D695" s="55"/>
      <c r="E695" s="55"/>
      <c r="F695" s="55"/>
      <c r="G695" s="55"/>
      <c r="H695" s="55"/>
    </row>
    <row r="696" spans="2:8" ht="15.75">
      <c r="B696" s="54"/>
      <c r="C696" s="50"/>
      <c r="D696" s="55"/>
      <c r="E696" s="55"/>
      <c r="F696" s="55"/>
      <c r="G696" s="55"/>
      <c r="H696" s="55"/>
    </row>
    <row r="697" spans="2:8" ht="15.75">
      <c r="B697" s="54"/>
      <c r="C697" s="50"/>
      <c r="D697" s="55"/>
      <c r="E697" s="55"/>
      <c r="F697" s="55"/>
      <c r="G697" s="55"/>
      <c r="H697" s="55"/>
    </row>
    <row r="698" spans="2:8" ht="15.75">
      <c r="B698" s="54"/>
      <c r="C698" s="50"/>
      <c r="D698" s="55"/>
      <c r="E698" s="55"/>
      <c r="F698" s="55"/>
      <c r="G698" s="55"/>
      <c r="H698" s="55"/>
    </row>
    <row r="699" spans="2:8" ht="15.75">
      <c r="B699" s="54"/>
      <c r="C699" s="50"/>
      <c r="D699" s="55"/>
      <c r="E699" s="55"/>
      <c r="F699" s="55"/>
      <c r="G699" s="55"/>
      <c r="H699" s="55"/>
    </row>
    <row r="700" spans="2:8" ht="15.75">
      <c r="B700" s="54"/>
      <c r="C700" s="50"/>
      <c r="D700" s="55"/>
      <c r="E700" s="55"/>
      <c r="F700" s="55"/>
      <c r="G700" s="55"/>
      <c r="H700" s="55"/>
    </row>
    <row r="701" spans="2:8" ht="15.75">
      <c r="B701" s="54"/>
      <c r="C701" s="50"/>
      <c r="D701" s="55"/>
      <c r="E701" s="55"/>
      <c r="F701" s="55"/>
      <c r="G701" s="55"/>
      <c r="H701" s="55"/>
    </row>
    <row r="702" spans="2:8" ht="15.75">
      <c r="B702" s="54"/>
      <c r="C702" s="50"/>
      <c r="D702" s="55"/>
      <c r="E702" s="55"/>
      <c r="F702" s="55"/>
      <c r="G702" s="55"/>
      <c r="H702" s="55"/>
    </row>
    <row r="703" spans="2:8" ht="15.75">
      <c r="B703" s="54"/>
      <c r="C703" s="50"/>
      <c r="D703" s="55"/>
      <c r="E703" s="55"/>
      <c r="F703" s="55"/>
      <c r="G703" s="55"/>
      <c r="H703" s="55"/>
    </row>
    <row r="704" spans="2:8" ht="15.75">
      <c r="B704" s="54"/>
      <c r="C704" s="50"/>
      <c r="D704" s="55"/>
      <c r="E704" s="55"/>
      <c r="F704" s="55"/>
      <c r="G704" s="55"/>
      <c r="H704" s="55"/>
    </row>
    <row r="705" spans="2:8" ht="15.75">
      <c r="B705" s="54"/>
      <c r="C705" s="50"/>
      <c r="D705" s="55"/>
      <c r="E705" s="55"/>
      <c r="F705" s="55"/>
      <c r="G705" s="55"/>
      <c r="H705" s="55"/>
    </row>
    <row r="706" spans="2:8" ht="15.75">
      <c r="B706" s="54"/>
      <c r="C706" s="50"/>
      <c r="D706" s="55"/>
      <c r="E706" s="55"/>
      <c r="F706" s="55"/>
      <c r="G706" s="55"/>
      <c r="H706" s="55"/>
    </row>
    <row r="707" spans="2:8" ht="15.75">
      <c r="B707" s="54"/>
      <c r="C707" s="50"/>
      <c r="D707" s="55"/>
      <c r="E707" s="55"/>
      <c r="F707" s="55"/>
      <c r="G707" s="55"/>
      <c r="H707" s="55"/>
    </row>
    <row r="708" spans="2:8" ht="15.75">
      <c r="B708" s="54"/>
      <c r="C708" s="50"/>
      <c r="D708" s="55"/>
      <c r="E708" s="55"/>
      <c r="F708" s="55"/>
      <c r="G708" s="55"/>
      <c r="H708" s="55"/>
    </row>
    <row r="709" spans="2:8" ht="15.75">
      <c r="B709" s="54"/>
      <c r="C709" s="50"/>
      <c r="D709" s="55"/>
      <c r="E709" s="55"/>
      <c r="F709" s="55"/>
      <c r="G709" s="55"/>
      <c r="H709" s="55"/>
    </row>
    <row r="710" spans="2:8" ht="15.75">
      <c r="B710" s="54"/>
      <c r="C710" s="50"/>
      <c r="D710" s="55"/>
      <c r="E710" s="55"/>
      <c r="F710" s="55"/>
      <c r="G710" s="55"/>
      <c r="H710" s="55"/>
    </row>
  </sheetData>
  <sheetProtection/>
  <mergeCells count="110">
    <mergeCell ref="M428:M429"/>
    <mergeCell ref="M3:M4"/>
    <mergeCell ref="N3:N4"/>
    <mergeCell ref="N428:N429"/>
    <mergeCell ref="B430:B497"/>
    <mergeCell ref="A430:A455"/>
    <mergeCell ref="A456:A497"/>
    <mergeCell ref="A1:K1"/>
    <mergeCell ref="A426:K426"/>
    <mergeCell ref="A27:A46"/>
    <mergeCell ref="B27:B46"/>
    <mergeCell ref="A387:A401"/>
    <mergeCell ref="B387:B401"/>
    <mergeCell ref="B323:B339"/>
    <mergeCell ref="I428:I429"/>
    <mergeCell ref="J428:J429"/>
    <mergeCell ref="K428:K429"/>
    <mergeCell ref="E424:E425"/>
    <mergeCell ref="H424:H425"/>
    <mergeCell ref="I424:I425"/>
    <mergeCell ref="J424:J425"/>
    <mergeCell ref="K424:K425"/>
    <mergeCell ref="H428:H429"/>
    <mergeCell ref="F428:F429"/>
    <mergeCell ref="B361:B370"/>
    <mergeCell ref="A371:A372"/>
    <mergeCell ref="B371:B372"/>
    <mergeCell ref="B281:B294"/>
    <mergeCell ref="B295:B301"/>
    <mergeCell ref="A302:A322"/>
    <mergeCell ref="B302:B322"/>
    <mergeCell ref="A295:A301"/>
    <mergeCell ref="I3:I4"/>
    <mergeCell ref="J3:J4"/>
    <mergeCell ref="B421:B422"/>
    <mergeCell ref="A377:A386"/>
    <mergeCell ref="B377:B386"/>
    <mergeCell ref="A343:A349"/>
    <mergeCell ref="B343:B349"/>
    <mergeCell ref="A115:A126"/>
    <mergeCell ref="A421:A422"/>
    <mergeCell ref="A281:A294"/>
    <mergeCell ref="A428:A429"/>
    <mergeCell ref="K3:K4"/>
    <mergeCell ref="A256:A266"/>
    <mergeCell ref="B256:B266"/>
    <mergeCell ref="A267:A280"/>
    <mergeCell ref="B267:B280"/>
    <mergeCell ref="A180:A192"/>
    <mergeCell ref="B180:B192"/>
    <mergeCell ref="A110:A114"/>
    <mergeCell ref="B110:B114"/>
    <mergeCell ref="G428:G429"/>
    <mergeCell ref="B402:B410"/>
    <mergeCell ref="E428:E429"/>
    <mergeCell ref="F424:F425"/>
    <mergeCell ref="G424:G425"/>
    <mergeCell ref="B428:B429"/>
    <mergeCell ref="C428:C429"/>
    <mergeCell ref="D428:D429"/>
    <mergeCell ref="B412:B420"/>
    <mergeCell ref="A412:A420"/>
    <mergeCell ref="A350:A360"/>
    <mergeCell ref="B350:B360"/>
    <mergeCell ref="A323:A339"/>
    <mergeCell ref="A402:A410"/>
    <mergeCell ref="A361:A370"/>
    <mergeCell ref="A373:A376"/>
    <mergeCell ref="B373:B376"/>
    <mergeCell ref="A340:A342"/>
    <mergeCell ref="B340:B342"/>
    <mergeCell ref="A229:A243"/>
    <mergeCell ref="B216:B228"/>
    <mergeCell ref="B229:B243"/>
    <mergeCell ref="A244:A255"/>
    <mergeCell ref="B244:B255"/>
    <mergeCell ref="A216:A228"/>
    <mergeCell ref="A203:A215"/>
    <mergeCell ref="B203:B215"/>
    <mergeCell ref="B115:B126"/>
    <mergeCell ref="A193:A202"/>
    <mergeCell ref="B193:B202"/>
    <mergeCell ref="A153:A165"/>
    <mergeCell ref="B127:B139"/>
    <mergeCell ref="A140:A152"/>
    <mergeCell ref="A166:A179"/>
    <mergeCell ref="A127:A139"/>
    <mergeCell ref="B166:B179"/>
    <mergeCell ref="A97:A109"/>
    <mergeCell ref="B97:B109"/>
    <mergeCell ref="A81:A96"/>
    <mergeCell ref="B81:B96"/>
    <mergeCell ref="A3:A4"/>
    <mergeCell ref="B3:B4"/>
    <mergeCell ref="C3:C4"/>
    <mergeCell ref="D3:D4"/>
    <mergeCell ref="B140:B152"/>
    <mergeCell ref="B153:B165"/>
    <mergeCell ref="A63:A80"/>
    <mergeCell ref="B63:B80"/>
    <mergeCell ref="A60:A62"/>
    <mergeCell ref="B60:B62"/>
    <mergeCell ref="A47:A58"/>
    <mergeCell ref="B47:B58"/>
    <mergeCell ref="G3:G4"/>
    <mergeCell ref="H3:H4"/>
    <mergeCell ref="A5:A26"/>
    <mergeCell ref="B5:B26"/>
    <mergeCell ref="E3:E4"/>
    <mergeCell ref="F3:F4"/>
  </mergeCells>
  <printOptions/>
  <pageMargins left="0.54" right="0.15" top="0.16" bottom="0.39" header="0.16" footer="0.15748031496062992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27-1</dc:creator>
  <cp:keywords/>
  <dc:description/>
  <cp:lastModifiedBy>Dep_Fin</cp:lastModifiedBy>
  <cp:lastPrinted>2010-06-10T13:20:12Z</cp:lastPrinted>
  <dcterms:created xsi:type="dcterms:W3CDTF">2009-07-09T10:52:20Z</dcterms:created>
  <dcterms:modified xsi:type="dcterms:W3CDTF">2010-06-30T11:24:48Z</dcterms:modified>
  <cp:category/>
  <cp:version/>
  <cp:contentType/>
  <cp:contentStatus/>
</cp:coreProperties>
</file>