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5420" windowHeight="10065" activeTab="0"/>
  </bookViews>
  <sheets>
    <sheet name="по ГАД" sheetId="1" r:id="rId1"/>
    <sheet name="по КВД" sheetId="2" r:id="rId2"/>
  </sheets>
  <definedNames>
    <definedName name="_xlnm.Print_Titles" localSheetId="0">'по ГАД'!$5:$6</definedName>
    <definedName name="_xlnm.Print_Titles" localSheetId="1">'по КВД'!$3:$4</definedName>
  </definedNames>
  <calcPr fullCalcOnLoad="1"/>
</workbook>
</file>

<file path=xl/sharedStrings.xml><?xml version="1.0" encoding="utf-8"?>
<sst xmlns="http://schemas.openxmlformats.org/spreadsheetml/2006/main" count="1951" uniqueCount="230">
  <si>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</si>
  <si>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</si>
  <si>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</si>
  <si>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</si>
  <si>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</si>
  <si>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</si>
  <si>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</si>
  <si>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</si>
  <si>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</si>
  <si>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</si>
  <si>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</si>
  <si>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</si>
  <si>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</si>
  <si>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</si>
  <si>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</si>
  <si>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</si>
  <si>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</si>
  <si>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</si>
  <si>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</si>
  <si>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</si>
  <si>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</si>
  <si>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</si>
  <si>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1 16 00000 00 0000 000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</si>
  <si>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</si>
  <si>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</si>
  <si>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</si>
  <si>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</si>
  <si>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</si>
  <si>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</si>
  <si>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</si>
  <si>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</si>
  <si>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</si>
  <si>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</si>
  <si>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</si>
  <si>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</si>
  <si>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(КУРАТОРУ):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</si>
  <si>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</si>
  <si>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</si>
  <si>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</si>
  <si>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</si>
  <si>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</si>
  <si>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</si>
  <si>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</si>
  <si>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</si>
  <si>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1 18 04010 04 0000 180</t>
  </si>
  <si>
    <t>Доходы бюджетов городских округов от возврата остатков субсидий и субвенций прошлых лет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</si>
  <si>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</si>
  <si>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</si>
  <si>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</si>
  <si>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</si>
  <si>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t>2 02 03000 00 0000 000</t>
  </si>
  <si>
    <t xml:space="preserve">Субвенции от других бюджетов бюджетной системы РФ    </t>
  </si>
  <si>
    <t>2 02 04000 00 0000 000</t>
  </si>
  <si>
    <t>Иные межбюджетные трансферты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</si>
  <si>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</si>
  <si>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</si>
  <si>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</si>
  <si>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</si>
  <si>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</si>
  <si>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</si>
  <si>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</si>
  <si>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</si>
  <si>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</si>
  <si>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</si>
  <si>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</si>
  <si>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</si>
  <si>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</si>
  <si>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</si>
  <si>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</si>
  <si>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</si>
  <si>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</si>
  <si>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</si>
  <si>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</si>
  <si>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</si>
  <si>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</si>
  <si>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</si>
  <si>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</si>
  <si>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</si>
  <si>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</si>
  <si>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</si>
  <si>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</si>
  <si>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</si>
  <si>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</si>
  <si>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</si>
  <si>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</si>
  <si>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</si>
  <si>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</si>
  <si>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</si>
  <si>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</si>
  <si>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</si>
  <si>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</si>
  <si>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</si>
  <si>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</si>
  <si>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</si>
  <si>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Прочие безвозмездные поступления (Лукойл)</t>
  </si>
  <si>
    <t>931</t>
  </si>
  <si>
    <t>Администрация Ленинского района</t>
  </si>
  <si>
    <t>1 15 02040 04 0000 140</t>
  </si>
  <si>
    <t>Платежи, взымаемые организациями городских округов за выполнение определенных функций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</si>
  <si>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</si>
  <si>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</si>
  <si>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</si>
  <si>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</si>
  <si>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</si>
  <si>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</si>
  <si>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</si>
  <si>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</si>
  <si>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</si>
  <si>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</si>
  <si>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</si>
  <si>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</si>
  <si>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</si>
  <si>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</si>
  <si>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</si>
  <si>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</si>
  <si>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</si>
  <si>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</si>
  <si>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</si>
  <si>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</si>
  <si>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</si>
  <si>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</si>
  <si>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1 08 07140 01 0000 110</t>
  </si>
  <si>
    <t>Госпошлина за регистрац трансп. средств</t>
  </si>
  <si>
    <t>945</t>
  </si>
  <si>
    <t>Департамент дорог и транспорта</t>
  </si>
  <si>
    <t>1 06 04000 00 0000 110</t>
  </si>
  <si>
    <t xml:space="preserve">Транспортный налог 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</si>
  <si>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</si>
  <si>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</si>
  <si>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</si>
  <si>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</si>
  <si>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</si>
  <si>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</si>
  <si>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</si>
  <si>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</si>
  <si>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</si>
  <si>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</si>
  <si>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</si>
  <si>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</si>
  <si>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</si>
  <si>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</si>
  <si>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</si>
  <si>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</si>
  <si>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</si>
  <si>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</si>
  <si>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</si>
  <si>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</si>
  <si>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</si>
  <si>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</si>
  <si>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</si>
  <si>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</si>
  <si>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</si>
  <si>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</si>
  <si>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</si>
  <si>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1 05 03000 01 0000 110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</si>
  <si>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</si>
  <si>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</si>
  <si>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</si>
  <si>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</si>
  <si>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</si>
  <si>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</si>
  <si>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</si>
  <si>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</si>
  <si>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</si>
  <si>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</si>
  <si>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</si>
  <si>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1 09 00000 00 0000 000</t>
  </si>
  <si>
    <t>Задолженность по отмененным налогам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</si>
  <si>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</si>
  <si>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</si>
  <si>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</si>
  <si>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</si>
  <si>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</si>
  <si>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</si>
  <si>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</si>
  <si>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</si>
  <si>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</si>
  <si>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</si>
  <si>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неналоговые поступления</t>
  </si>
  <si>
    <t>ИТОГО ПО АДМИНИСТРАТОРУ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</si>
  <si>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</si>
  <si>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</si>
  <si>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</si>
  <si>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</si>
  <si>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</si>
  <si>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</si>
  <si>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</si>
  <si>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</si>
  <si>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</si>
  <si>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</si>
  <si>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</si>
  <si>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</si>
  <si>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</si>
  <si>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</si>
  <si>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</si>
  <si>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Комитет социальной защиты населения</t>
  </si>
  <si>
    <t>Контрольно-счетная палата города Перми</t>
  </si>
  <si>
    <t>1 16 23040 04 0000 140</t>
  </si>
  <si>
    <t>Пермская городская Дума</t>
  </si>
  <si>
    <t>Избирательная комиссия города Перми</t>
  </si>
  <si>
    <t xml:space="preserve">Субсидии от других бюджетов бюджетной системы РФ       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</si>
  <si>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</si>
  <si>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</si>
  <si>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</si>
  <si>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</si>
  <si>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 xml:space="preserve">Уточнен-ный годовой план на 2010 год </t>
  </si>
  <si>
    <t>НЕНАЛОГОВЫЕ ДОХОДЫ (без учета возврата остатков межбюджетных трансфертов)</t>
  </si>
  <si>
    <t>ИТОГО НАЛОГОВЫХ И НЕНАЛОГОВЫХ ДОХОДОВ (без учета возврата остатков межбюджетных трансфертов)</t>
  </si>
  <si>
    <t>ИТОГО НАЛОГОВЫХ И НЕНАЛОГОВЫХ ДОХОДОВ (с учетом возврата остатков межбюджетных трансфертов)</t>
  </si>
  <si>
    <t>ВСЕГО ДОХОДОВ (без учета возврата остатков межбюджетных трансфертов)</t>
  </si>
  <si>
    <t>ВСЕГО ДОХОДОВ (с учетом возврата остатков межбюджетных трансфертов)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</si>
  <si>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</si>
  <si>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с учетом возврата остатков межбюджетных трансфертов :</t>
  </si>
  <si>
    <t>Нераспределенные средства</t>
  </si>
  <si>
    <t xml:space="preserve">Территориальные избирательные комиссии </t>
  </si>
  <si>
    <t>966-971</t>
  </si>
  <si>
    <t>Отклонение факта 2010 от факта 2009</t>
  </si>
  <si>
    <t>1 19 04000 04 0000 151</t>
  </si>
  <si>
    <t>% факта 2010г. к факту 2009г.</t>
  </si>
  <si>
    <t>Архитектурно-планировочное управление</t>
  </si>
  <si>
    <t xml:space="preserve">Факт  на 01.10.2009 г. </t>
  </si>
  <si>
    <t>План января-сентября 2010 года</t>
  </si>
  <si>
    <t xml:space="preserve">Факт с начала года на 01.10.2010г. </t>
  </si>
  <si>
    <t>Отклонение факта 9-ти мес. от плана 9-ти мес.</t>
  </si>
  <si>
    <t>% исполн. плана 9-ти мес.</t>
  </si>
  <si>
    <t xml:space="preserve">                                                                 Оперативный анализ  поступления доходов за январь-сентябрь 2010 года</t>
  </si>
  <si>
    <t>тыс.руб.</t>
  </si>
  <si>
    <t>Оперативный анализ исполнения бюджета города Перми по доходам на 1 октября 2010 года</t>
  </si>
  <si>
    <t xml:space="preserve">Приложение 1 </t>
  </si>
  <si>
    <t>к пояснительной записке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</si>
</sst>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39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165" fontId="0" fillId="0" borderId="10" xfId="42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wrapText="1"/>
    </xf>
    <xf numFmtId="165" fontId="2" fillId="0" borderId="10" xfId="42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4" fontId="2" fillId="0" borderId="0" xfId="4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wrapText="1"/>
    </xf>
    <xf numFmtId="166" fontId="2" fillId="0" borderId="11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wrapText="1"/>
    </xf>
    <xf numFmtId="165" fontId="2" fillId="0" borderId="15" xfId="42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 wrapText="1"/>
    </xf>
    <xf numFmtId="165" fontId="2" fillId="0" borderId="16" xfId="42" applyNumberFormat="1" applyFont="1" applyFill="1" applyBorder="1" applyAlignment="1">
      <alignment horizontal="right" wrapText="1"/>
    </xf>
    <xf numFmtId="165" fontId="2" fillId="0" borderId="11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wrapText="1"/>
    </xf>
    <xf numFmtId="165" fontId="0" fillId="0" borderId="16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vertical="top" wrapText="1"/>
    </xf>
    <xf numFmtId="49" fontId="0" fillId="0" borderId="18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165" fontId="0" fillId="0" borderId="18" xfId="0" applyNumberFormat="1" applyFont="1" applyFill="1" applyBorder="1" applyAlignment="1">
      <alignment wrapText="1"/>
    </xf>
    <xf numFmtId="165" fontId="0" fillId="0" borderId="18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vertical="top" wrapText="1"/>
    </xf>
    <xf numFmtId="165" fontId="2" fillId="0" borderId="2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wrapText="1"/>
    </xf>
    <xf numFmtId="165" fontId="2" fillId="33" borderId="10" xfId="42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wrapText="1"/>
    </xf>
    <xf numFmtId="165" fontId="0" fillId="33" borderId="10" xfId="0" applyNumberFormat="1" applyFont="1" applyFill="1" applyBorder="1" applyAlignment="1">
      <alignment/>
    </xf>
    <xf numFmtId="165" fontId="0" fillId="33" borderId="10" xfId="42" applyNumberFormat="1" applyFont="1" applyFill="1" applyBorder="1" applyAlignment="1">
      <alignment horizontal="right" wrapText="1"/>
    </xf>
    <xf numFmtId="49" fontId="0" fillId="0" borderId="19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wrapText="1"/>
    </xf>
    <xf numFmtId="165" fontId="0" fillId="0" borderId="16" xfId="42" applyNumberFormat="1" applyFont="1" applyFill="1" applyBorder="1" applyAlignment="1">
      <alignment horizontal="right" wrapText="1"/>
    </xf>
    <xf numFmtId="165" fontId="2" fillId="0" borderId="11" xfId="42" applyNumberFormat="1" applyFont="1" applyFill="1" applyBorder="1" applyAlignment="1">
      <alignment horizontal="right" wrapText="1"/>
    </xf>
    <xf numFmtId="166" fontId="2" fillId="0" borderId="21" xfId="0" applyNumberFormat="1" applyFont="1" applyFill="1" applyBorder="1" applyAlignment="1">
      <alignment wrapText="1"/>
    </xf>
    <xf numFmtId="165" fontId="2" fillId="0" borderId="22" xfId="42" applyNumberFormat="1" applyFont="1" applyFill="1" applyBorder="1" applyAlignment="1">
      <alignment horizontal="right" wrapText="1"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wrapText="1"/>
    </xf>
    <xf numFmtId="4" fontId="2" fillId="0" borderId="2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44" fontId="2" fillId="0" borderId="16" xfId="42" applyFont="1" applyFill="1" applyBorder="1" applyAlignment="1">
      <alignment horizontal="center" vertical="center" wrapText="1"/>
    </xf>
    <xf numFmtId="44" fontId="2" fillId="0" borderId="11" xfId="42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4" fontId="2" fillId="0" borderId="0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9"/>
  <sheetViews>
    <sheetView tabSelected="1" zoomScale="74" zoomScaleNormal="74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26" sqref="E426"/>
    </sheetView>
  </sheetViews>
  <sheetFormatPr defaultColWidth="15.25390625" defaultRowHeight="15.75"/>
  <cols>
    <col min="1" max="1" width="6.125" style="1" customWidth="1"/>
    <col min="2" max="2" width="19.50390625" style="4" customWidth="1"/>
    <col min="3" max="3" width="22.5039062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125" style="6" customWidth="1"/>
    <col min="8" max="8" width="12.625" style="6" customWidth="1"/>
    <col min="9" max="9" width="12.75390625" style="3" customWidth="1"/>
    <col min="10" max="10" width="8.50390625" style="3" customWidth="1"/>
    <col min="11" max="11" width="8.75390625" style="3" customWidth="1"/>
    <col min="12" max="12" width="13.75390625" style="3" hidden="1" customWidth="1"/>
    <col min="13" max="13" width="12.25390625" style="3" customWidth="1"/>
    <col min="14" max="14" width="9.625" style="3" customWidth="1"/>
    <col min="15" max="16384" width="15.25390625" style="3" customWidth="1"/>
  </cols>
  <sheetData>
    <row r="1" spans="10:14" ht="16.5" customHeight="1">
      <c r="J1" s="133" t="s">
        <v>228</v>
      </c>
      <c r="K1" s="133"/>
      <c r="L1" s="133"/>
      <c r="M1" s="133"/>
      <c r="N1" s="133"/>
    </row>
    <row r="2" spans="10:14" ht="16.5" customHeight="1">
      <c r="J2" s="133" t="s">
        <v>229</v>
      </c>
      <c r="K2" s="133"/>
      <c r="L2" s="133"/>
      <c r="M2" s="133"/>
      <c r="N2" s="133"/>
    </row>
    <row r="3" spans="1:13" ht="18.75" customHeight="1">
      <c r="A3" s="137" t="s">
        <v>227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  <c r="M3" s="138"/>
    </row>
    <row r="4" spans="4:14" ht="20.25" customHeight="1">
      <c r="D4" s="42"/>
      <c r="H4" s="7"/>
      <c r="K4" s="7"/>
      <c r="N4" s="7" t="s">
        <v>226</v>
      </c>
    </row>
    <row r="5" spans="1:14" ht="42.75" customHeight="1">
      <c r="A5" s="114" t="s">
        <v>1</v>
      </c>
      <c r="B5" s="109" t="s">
        <v>2</v>
      </c>
      <c r="C5" s="114" t="s">
        <v>3</v>
      </c>
      <c r="D5" s="109" t="s">
        <v>4</v>
      </c>
      <c r="E5" s="103" t="s">
        <v>220</v>
      </c>
      <c r="F5" s="105" t="s">
        <v>205</v>
      </c>
      <c r="G5" s="105" t="s">
        <v>221</v>
      </c>
      <c r="H5" s="105" t="s">
        <v>222</v>
      </c>
      <c r="I5" s="107" t="s">
        <v>223</v>
      </c>
      <c r="J5" s="109" t="s">
        <v>224</v>
      </c>
      <c r="K5" s="105" t="s">
        <v>5</v>
      </c>
      <c r="M5" s="107" t="s">
        <v>216</v>
      </c>
      <c r="N5" s="109" t="s">
        <v>218</v>
      </c>
    </row>
    <row r="6" spans="1:14" ht="37.5" customHeight="1">
      <c r="A6" s="114"/>
      <c r="B6" s="109"/>
      <c r="C6" s="114"/>
      <c r="D6" s="109"/>
      <c r="E6" s="104"/>
      <c r="F6" s="106"/>
      <c r="G6" s="106"/>
      <c r="H6" s="106"/>
      <c r="I6" s="108"/>
      <c r="J6" s="108"/>
      <c r="K6" s="106"/>
      <c r="M6" s="108"/>
      <c r="N6" s="108"/>
    </row>
    <row r="7" spans="1:14" ht="15.75" customHeight="1">
      <c r="A7" s="110" t="s">
        <v>6</v>
      </c>
      <c r="B7" s="113" t="s">
        <v>7</v>
      </c>
      <c r="C7" s="9" t="s">
        <v>8</v>
      </c>
      <c r="D7" s="10" t="s">
        <v>9</v>
      </c>
      <c r="E7" s="11">
        <v>291</v>
      </c>
      <c r="F7" s="12"/>
      <c r="G7" s="13"/>
      <c r="H7" s="11">
        <v>576.7</v>
      </c>
      <c r="I7" s="15">
        <f>H7-G7</f>
        <v>576.7</v>
      </c>
      <c r="J7" s="15"/>
      <c r="K7" s="15"/>
      <c r="L7" s="61"/>
      <c r="M7" s="15">
        <f>H7-E7</f>
        <v>285.70000000000005</v>
      </c>
      <c r="N7" s="15">
        <f>H7/E7*100</f>
        <v>198.17869415807561</v>
      </c>
    </row>
    <row r="8" spans="1:14" ht="63" customHeight="1">
      <c r="A8" s="111"/>
      <c r="B8" s="111"/>
      <c r="C8" s="19" t="s">
        <v>60</v>
      </c>
      <c r="D8" s="33" t="s">
        <v>61</v>
      </c>
      <c r="E8" s="11"/>
      <c r="F8" s="12"/>
      <c r="G8" s="13"/>
      <c r="H8" s="11">
        <v>3927</v>
      </c>
      <c r="I8" s="15">
        <f aca="true" t="shared" si="0" ref="I8:I71">H8-G8</f>
        <v>3927</v>
      </c>
      <c r="J8" s="15"/>
      <c r="K8" s="15"/>
      <c r="L8" s="61"/>
      <c r="M8" s="15">
        <f aca="true" t="shared" si="1" ref="M8:M71">H8-E8</f>
        <v>3927</v>
      </c>
      <c r="N8" s="15"/>
    </row>
    <row r="9" spans="1:14" ht="15.75">
      <c r="A9" s="111"/>
      <c r="B9" s="111"/>
      <c r="C9" s="16" t="s">
        <v>10</v>
      </c>
      <c r="D9" s="17" t="s">
        <v>11</v>
      </c>
      <c r="E9" s="11">
        <v>384701.5</v>
      </c>
      <c r="F9" s="11">
        <v>352527.3</v>
      </c>
      <c r="G9" s="11">
        <v>286000</v>
      </c>
      <c r="H9" s="11">
        <v>287065.6</v>
      </c>
      <c r="I9" s="15">
        <f t="shared" si="0"/>
        <v>1065.5999999999767</v>
      </c>
      <c r="J9" s="15">
        <f aca="true" t="shared" si="2" ref="J9:J72">H9/G9*100</f>
        <v>100.37258741258741</v>
      </c>
      <c r="K9" s="15">
        <f aca="true" t="shared" si="3" ref="K9:K72">H9/F9*100</f>
        <v>81.43074309422276</v>
      </c>
      <c r="L9" s="61"/>
      <c r="M9" s="15">
        <f t="shared" si="1"/>
        <v>-97635.90000000002</v>
      </c>
      <c r="N9" s="15">
        <f aca="true" t="shared" si="4" ref="N9:N72">H9/E9*100</f>
        <v>74.62034850396996</v>
      </c>
    </row>
    <row r="10" spans="1:14" ht="31.5">
      <c r="A10" s="111"/>
      <c r="B10" s="111"/>
      <c r="C10" s="16" t="s">
        <v>12</v>
      </c>
      <c r="D10" s="18" t="s">
        <v>13</v>
      </c>
      <c r="E10" s="11">
        <v>2756.8</v>
      </c>
      <c r="F10" s="11">
        <v>3225.3</v>
      </c>
      <c r="G10" s="11">
        <v>3225.3</v>
      </c>
      <c r="H10" s="11">
        <v>3453.5</v>
      </c>
      <c r="I10" s="15">
        <f t="shared" si="0"/>
        <v>228.19999999999982</v>
      </c>
      <c r="J10" s="15">
        <f t="shared" si="2"/>
        <v>107.07531082379933</v>
      </c>
      <c r="K10" s="15">
        <f t="shared" si="3"/>
        <v>107.07531082379933</v>
      </c>
      <c r="L10" s="61"/>
      <c r="M10" s="15">
        <f t="shared" si="1"/>
        <v>696.6999999999998</v>
      </c>
      <c r="N10" s="15">
        <f t="shared" si="4"/>
        <v>125.27205455600696</v>
      </c>
    </row>
    <row r="11" spans="1:14" ht="31.5" customHeight="1">
      <c r="A11" s="111"/>
      <c r="B11" s="111"/>
      <c r="C11" s="16" t="s">
        <v>14</v>
      </c>
      <c r="D11" s="20" t="s">
        <v>15</v>
      </c>
      <c r="E11" s="11">
        <v>1800.9</v>
      </c>
      <c r="F11" s="11"/>
      <c r="G11" s="11"/>
      <c r="H11" s="11">
        <v>1104.4</v>
      </c>
      <c r="I11" s="15">
        <f t="shared" si="0"/>
        <v>1104.4</v>
      </c>
      <c r="J11" s="15"/>
      <c r="K11" s="15"/>
      <c r="L11" s="61"/>
      <c r="M11" s="15">
        <f t="shared" si="1"/>
        <v>-696.5</v>
      </c>
      <c r="N11" s="15">
        <f t="shared" si="4"/>
        <v>61.32489310900105</v>
      </c>
    </row>
    <row r="12" spans="1:14" ht="31.5">
      <c r="A12" s="111"/>
      <c r="B12" s="111"/>
      <c r="C12" s="16" t="s">
        <v>16</v>
      </c>
      <c r="D12" s="21" t="s">
        <v>17</v>
      </c>
      <c r="E12" s="11">
        <v>126.5</v>
      </c>
      <c r="F12" s="11"/>
      <c r="G12" s="11"/>
      <c r="H12" s="11">
        <v>65.3</v>
      </c>
      <c r="I12" s="15">
        <f t="shared" si="0"/>
        <v>65.3</v>
      </c>
      <c r="J12" s="15"/>
      <c r="K12" s="15"/>
      <c r="L12" s="61"/>
      <c r="M12" s="15">
        <f t="shared" si="1"/>
        <v>-61.2</v>
      </c>
      <c r="N12" s="15">
        <f t="shared" si="4"/>
        <v>51.6205533596838</v>
      </c>
    </row>
    <row r="13" spans="1:14" ht="63" customHeight="1" hidden="1">
      <c r="A13" s="111"/>
      <c r="B13" s="111"/>
      <c r="C13" s="19" t="s">
        <v>18</v>
      </c>
      <c r="D13" s="22" t="s">
        <v>19</v>
      </c>
      <c r="E13" s="11"/>
      <c r="F13" s="11"/>
      <c r="G13" s="11"/>
      <c r="H13" s="11"/>
      <c r="I13" s="15">
        <f t="shared" si="0"/>
        <v>0</v>
      </c>
      <c r="J13" s="15" t="e">
        <f t="shared" si="2"/>
        <v>#DIV/0!</v>
      </c>
      <c r="K13" s="15" t="e">
        <f t="shared" si="3"/>
        <v>#DIV/0!</v>
      </c>
      <c r="L13" s="61"/>
      <c r="M13" s="15">
        <f t="shared" si="1"/>
        <v>0</v>
      </c>
      <c r="N13" s="15" t="e">
        <f t="shared" si="4"/>
        <v>#DIV/0!</v>
      </c>
    </row>
    <row r="14" spans="1:14" ht="47.25" customHeight="1">
      <c r="A14" s="111"/>
      <c r="B14" s="111"/>
      <c r="C14" s="19" t="s">
        <v>20</v>
      </c>
      <c r="D14" s="20" t="s">
        <v>21</v>
      </c>
      <c r="E14" s="11">
        <v>129612.2</v>
      </c>
      <c r="F14" s="11">
        <f>860562.8-7900</f>
        <v>852662.8</v>
      </c>
      <c r="G14" s="11">
        <v>361898.2</v>
      </c>
      <c r="H14" s="11">
        <v>198575.2</v>
      </c>
      <c r="I14" s="15">
        <f t="shared" si="0"/>
        <v>-163323</v>
      </c>
      <c r="J14" s="15">
        <f t="shared" si="2"/>
        <v>54.87045804593668</v>
      </c>
      <c r="K14" s="15">
        <f t="shared" si="3"/>
        <v>23.288831176873202</v>
      </c>
      <c r="L14" s="61"/>
      <c r="M14" s="15">
        <f t="shared" si="1"/>
        <v>68963.00000000001</v>
      </c>
      <c r="N14" s="15">
        <f t="shared" si="4"/>
        <v>153.20718265718816</v>
      </c>
    </row>
    <row r="15" spans="1:14" ht="47.25" customHeight="1" hidden="1">
      <c r="A15" s="111"/>
      <c r="B15" s="111"/>
      <c r="C15" s="19" t="s">
        <v>62</v>
      </c>
      <c r="D15" s="20" t="s">
        <v>63</v>
      </c>
      <c r="E15" s="11"/>
      <c r="F15" s="11">
        <f>1709.2-1709.2</f>
        <v>0</v>
      </c>
      <c r="G15" s="11"/>
      <c r="H15" s="11"/>
      <c r="I15" s="15">
        <f t="shared" si="0"/>
        <v>0</v>
      </c>
      <c r="J15" s="15" t="e">
        <f t="shared" si="2"/>
        <v>#DIV/0!</v>
      </c>
      <c r="K15" s="15" t="e">
        <f t="shared" si="3"/>
        <v>#DIV/0!</v>
      </c>
      <c r="L15" s="61"/>
      <c r="M15" s="15">
        <f t="shared" si="1"/>
        <v>0</v>
      </c>
      <c r="N15" s="15" t="e">
        <f t="shared" si="4"/>
        <v>#DIV/0!</v>
      </c>
    </row>
    <row r="16" spans="1:14" ht="15.75">
      <c r="A16" s="111"/>
      <c r="B16" s="111"/>
      <c r="C16" s="16" t="s">
        <v>22</v>
      </c>
      <c r="D16" s="18" t="s">
        <v>23</v>
      </c>
      <c r="E16" s="11">
        <f>SUM(E17:E18)</f>
        <v>0.5</v>
      </c>
      <c r="F16" s="11">
        <f>SUM(F17:F18)</f>
        <v>0</v>
      </c>
      <c r="G16" s="11">
        <f>SUM(G17:G18)</f>
        <v>0</v>
      </c>
      <c r="H16" s="11">
        <f>SUM(H17:H18)</f>
        <v>45.1</v>
      </c>
      <c r="I16" s="15">
        <f t="shared" si="0"/>
        <v>45.1</v>
      </c>
      <c r="J16" s="15"/>
      <c r="K16" s="15"/>
      <c r="L16" s="61"/>
      <c r="M16" s="15">
        <f t="shared" si="1"/>
        <v>44.6</v>
      </c>
      <c r="N16" s="15">
        <f t="shared" si="4"/>
        <v>9020</v>
      </c>
    </row>
    <row r="17" spans="1:14" ht="63" customHeight="1" hidden="1">
      <c r="A17" s="111"/>
      <c r="B17" s="111"/>
      <c r="C17" s="19" t="s">
        <v>197</v>
      </c>
      <c r="D17" s="58" t="s">
        <v>24</v>
      </c>
      <c r="E17" s="11"/>
      <c r="F17" s="11"/>
      <c r="G17" s="11"/>
      <c r="H17" s="11"/>
      <c r="I17" s="15">
        <f t="shared" si="0"/>
        <v>0</v>
      </c>
      <c r="J17" s="15"/>
      <c r="K17" s="15"/>
      <c r="L17" s="61"/>
      <c r="M17" s="15">
        <f t="shared" si="1"/>
        <v>0</v>
      </c>
      <c r="N17" s="15" t="e">
        <f t="shared" si="4"/>
        <v>#DIV/0!</v>
      </c>
    </row>
    <row r="18" spans="1:14" ht="47.25" customHeight="1" hidden="1">
      <c r="A18" s="111"/>
      <c r="B18" s="111"/>
      <c r="C18" s="19" t="s">
        <v>25</v>
      </c>
      <c r="D18" s="20" t="s">
        <v>26</v>
      </c>
      <c r="E18" s="11">
        <v>0.5</v>
      </c>
      <c r="F18" s="11"/>
      <c r="G18" s="11"/>
      <c r="H18" s="11">
        <v>45.1</v>
      </c>
      <c r="I18" s="15">
        <f t="shared" si="0"/>
        <v>45.1</v>
      </c>
      <c r="J18" s="15"/>
      <c r="K18" s="15"/>
      <c r="L18" s="61"/>
      <c r="M18" s="15">
        <f t="shared" si="1"/>
        <v>44.6</v>
      </c>
      <c r="N18" s="15">
        <f t="shared" si="4"/>
        <v>9020</v>
      </c>
    </row>
    <row r="19" spans="1:14" ht="15.75">
      <c r="A19" s="111"/>
      <c r="B19" s="111"/>
      <c r="C19" s="16" t="s">
        <v>27</v>
      </c>
      <c r="D19" s="18" t="s">
        <v>28</v>
      </c>
      <c r="E19" s="11">
        <v>2.3</v>
      </c>
      <c r="F19" s="11"/>
      <c r="G19" s="11"/>
      <c r="H19" s="11"/>
      <c r="I19" s="15">
        <f t="shared" si="0"/>
        <v>0</v>
      </c>
      <c r="J19" s="15"/>
      <c r="K19" s="15"/>
      <c r="L19" s="61"/>
      <c r="M19" s="15">
        <f t="shared" si="1"/>
        <v>-2.3</v>
      </c>
      <c r="N19" s="15">
        <f t="shared" si="4"/>
        <v>0</v>
      </c>
    </row>
    <row r="20" spans="1:14" ht="15.75" customHeight="1">
      <c r="A20" s="111"/>
      <c r="B20" s="111"/>
      <c r="C20" s="16" t="s">
        <v>29</v>
      </c>
      <c r="D20" s="18" t="s">
        <v>30</v>
      </c>
      <c r="E20" s="11">
        <v>453.3</v>
      </c>
      <c r="F20" s="11"/>
      <c r="G20" s="11"/>
      <c r="H20" s="11">
        <v>409.4</v>
      </c>
      <c r="I20" s="15">
        <f t="shared" si="0"/>
        <v>409.4</v>
      </c>
      <c r="J20" s="15"/>
      <c r="K20" s="15"/>
      <c r="L20" s="61"/>
      <c r="M20" s="15">
        <f t="shared" si="1"/>
        <v>-43.900000000000034</v>
      </c>
      <c r="N20" s="15">
        <f t="shared" si="4"/>
        <v>90.31546437238032</v>
      </c>
    </row>
    <row r="21" spans="1:14" ht="15.75" customHeight="1" hidden="1">
      <c r="A21" s="111"/>
      <c r="B21" s="111"/>
      <c r="C21" s="16" t="s">
        <v>217</v>
      </c>
      <c r="D21" s="18" t="s">
        <v>46</v>
      </c>
      <c r="E21" s="11"/>
      <c r="F21" s="11"/>
      <c r="G21" s="11"/>
      <c r="H21" s="11"/>
      <c r="I21" s="15">
        <f t="shared" si="0"/>
        <v>0</v>
      </c>
      <c r="J21" s="15" t="e">
        <f t="shared" si="2"/>
        <v>#DIV/0!</v>
      </c>
      <c r="K21" s="15" t="e">
        <f t="shared" si="3"/>
        <v>#DIV/0!</v>
      </c>
      <c r="L21" s="61"/>
      <c r="M21" s="15">
        <f t="shared" si="1"/>
        <v>0</v>
      </c>
      <c r="N21" s="15" t="e">
        <f t="shared" si="4"/>
        <v>#DIV/0!</v>
      </c>
    </row>
    <row r="22" spans="1:14" ht="15.75">
      <c r="A22" s="111"/>
      <c r="B22" s="111"/>
      <c r="C22" s="16" t="s">
        <v>49</v>
      </c>
      <c r="D22" s="18" t="s">
        <v>86</v>
      </c>
      <c r="E22" s="11"/>
      <c r="F22" s="11">
        <v>65293.6</v>
      </c>
      <c r="G22" s="11">
        <v>65293.6</v>
      </c>
      <c r="H22" s="11">
        <v>17973.8</v>
      </c>
      <c r="I22" s="15">
        <f t="shared" si="0"/>
        <v>-47319.8</v>
      </c>
      <c r="J22" s="15">
        <f t="shared" si="2"/>
        <v>27.527659678743397</v>
      </c>
      <c r="K22" s="15">
        <f t="shared" si="3"/>
        <v>27.527659678743397</v>
      </c>
      <c r="L22" s="61"/>
      <c r="M22" s="15">
        <f t="shared" si="1"/>
        <v>17973.8</v>
      </c>
      <c r="N22" s="15"/>
    </row>
    <row r="23" spans="1:14" ht="15.75" customHeight="1">
      <c r="A23" s="111"/>
      <c r="B23" s="111"/>
      <c r="C23" s="16" t="s">
        <v>50</v>
      </c>
      <c r="D23" s="18" t="s">
        <v>51</v>
      </c>
      <c r="E23" s="11"/>
      <c r="F23" s="11">
        <v>77.9</v>
      </c>
      <c r="G23" s="11">
        <v>77.9</v>
      </c>
      <c r="H23" s="11">
        <v>77.9</v>
      </c>
      <c r="I23" s="15">
        <f t="shared" si="0"/>
        <v>0</v>
      </c>
      <c r="J23" s="15">
        <f t="shared" si="2"/>
        <v>100</v>
      </c>
      <c r="K23" s="15">
        <f t="shared" si="3"/>
        <v>100</v>
      </c>
      <c r="L23" s="61"/>
      <c r="M23" s="15">
        <f t="shared" si="1"/>
        <v>77.9</v>
      </c>
      <c r="N23" s="15"/>
    </row>
    <row r="24" spans="1:14" s="26" customFormat="1" ht="15.75">
      <c r="A24" s="111"/>
      <c r="B24" s="111"/>
      <c r="C24" s="23"/>
      <c r="D24" s="24" t="s">
        <v>31</v>
      </c>
      <c r="E24" s="25">
        <f>SUM(E7:E16,E19:E23)</f>
        <v>519745</v>
      </c>
      <c r="F24" s="25">
        <f>SUM(F7:F16,F19:F23)</f>
        <v>1273786.9</v>
      </c>
      <c r="G24" s="25">
        <f>SUM(G7:G16,G19:G23)</f>
        <v>716495</v>
      </c>
      <c r="H24" s="25">
        <f>SUM(H7:H16,H19:H23)</f>
        <v>513273.9</v>
      </c>
      <c r="I24" s="57">
        <f t="shared" si="0"/>
        <v>-203221.09999999998</v>
      </c>
      <c r="J24" s="57">
        <f t="shared" si="2"/>
        <v>71.63677345968918</v>
      </c>
      <c r="K24" s="57">
        <f t="shared" si="3"/>
        <v>40.295115297543106</v>
      </c>
      <c r="L24" s="62"/>
      <c r="M24" s="57">
        <f t="shared" si="1"/>
        <v>-6471.099999999977</v>
      </c>
      <c r="N24" s="57">
        <f t="shared" si="4"/>
        <v>98.75494713753861</v>
      </c>
    </row>
    <row r="25" spans="1:14" ht="15.75">
      <c r="A25" s="111"/>
      <c r="B25" s="111"/>
      <c r="C25" s="16" t="s">
        <v>32</v>
      </c>
      <c r="D25" s="27" t="s">
        <v>33</v>
      </c>
      <c r="E25" s="11">
        <v>1927934.4</v>
      </c>
      <c r="F25" s="11">
        <v>2667978.6</v>
      </c>
      <c r="G25" s="11">
        <v>1972088.3</v>
      </c>
      <c r="H25" s="11">
        <v>1850608.9</v>
      </c>
      <c r="I25" s="15">
        <f t="shared" si="0"/>
        <v>-121479.40000000014</v>
      </c>
      <c r="J25" s="15">
        <f t="shared" si="2"/>
        <v>93.84006284099956</v>
      </c>
      <c r="K25" s="15">
        <f t="shared" si="3"/>
        <v>69.36370853949127</v>
      </c>
      <c r="L25" s="61"/>
      <c r="M25" s="15">
        <f t="shared" si="1"/>
        <v>-77325.5</v>
      </c>
      <c r="N25" s="15">
        <f t="shared" si="4"/>
        <v>95.9892048194171</v>
      </c>
    </row>
    <row r="26" spans="1:14" s="26" customFormat="1" ht="15.75" customHeight="1">
      <c r="A26" s="111"/>
      <c r="B26" s="111"/>
      <c r="C26" s="23"/>
      <c r="D26" s="24" t="s">
        <v>34</v>
      </c>
      <c r="E26" s="25">
        <f>SUM(E25)</f>
        <v>1927934.4</v>
      </c>
      <c r="F26" s="25">
        <f>SUM(F25)</f>
        <v>2667978.6</v>
      </c>
      <c r="G26" s="25">
        <f>SUM(G25)</f>
        <v>1972088.3</v>
      </c>
      <c r="H26" s="25">
        <f>SUM(H25)</f>
        <v>1850608.9</v>
      </c>
      <c r="I26" s="57">
        <f t="shared" si="0"/>
        <v>-121479.40000000014</v>
      </c>
      <c r="J26" s="57">
        <f t="shared" si="2"/>
        <v>93.84006284099956</v>
      </c>
      <c r="K26" s="57">
        <f t="shared" si="3"/>
        <v>69.36370853949127</v>
      </c>
      <c r="L26" s="62"/>
      <c r="M26" s="57">
        <f t="shared" si="1"/>
        <v>-77325.5</v>
      </c>
      <c r="N26" s="57">
        <f t="shared" si="4"/>
        <v>95.9892048194171</v>
      </c>
    </row>
    <row r="27" spans="1:14" s="26" customFormat="1" ht="34.5" customHeight="1">
      <c r="A27" s="111"/>
      <c r="B27" s="111"/>
      <c r="C27" s="23"/>
      <c r="D27" s="24" t="s">
        <v>211</v>
      </c>
      <c r="E27" s="25">
        <f>E28-E21</f>
        <v>2447679.4</v>
      </c>
      <c r="F27" s="25">
        <f>F28-F21</f>
        <v>3941765.5</v>
      </c>
      <c r="G27" s="25">
        <f>G28-G21</f>
        <v>2688583.3</v>
      </c>
      <c r="H27" s="25">
        <f>H28-H21</f>
        <v>2363882.8</v>
      </c>
      <c r="I27" s="57">
        <f t="shared" si="0"/>
        <v>-324700.5</v>
      </c>
      <c r="J27" s="57">
        <f t="shared" si="2"/>
        <v>87.92298903292303</v>
      </c>
      <c r="K27" s="57">
        <f t="shared" si="3"/>
        <v>59.970152968257494</v>
      </c>
      <c r="L27" s="62"/>
      <c r="M27" s="57">
        <f t="shared" si="1"/>
        <v>-83796.6000000001</v>
      </c>
      <c r="N27" s="57">
        <f t="shared" si="4"/>
        <v>96.57648791749442</v>
      </c>
    </row>
    <row r="28" spans="1:14" s="26" customFormat="1" ht="31.5">
      <c r="A28" s="112"/>
      <c r="B28" s="112"/>
      <c r="C28" s="23"/>
      <c r="D28" s="24" t="s">
        <v>212</v>
      </c>
      <c r="E28" s="25">
        <f>E24+E26</f>
        <v>2447679.4</v>
      </c>
      <c r="F28" s="25">
        <f>F24+F26</f>
        <v>3941765.5</v>
      </c>
      <c r="G28" s="25">
        <f>G24+G26</f>
        <v>2688583.3</v>
      </c>
      <c r="H28" s="25">
        <f>H24+H26</f>
        <v>2363882.8</v>
      </c>
      <c r="I28" s="57">
        <f t="shared" si="0"/>
        <v>-324700.5</v>
      </c>
      <c r="J28" s="57">
        <f t="shared" si="2"/>
        <v>87.92298903292303</v>
      </c>
      <c r="K28" s="57">
        <f t="shared" si="3"/>
        <v>59.970152968257494</v>
      </c>
      <c r="L28" s="62"/>
      <c r="M28" s="57">
        <f t="shared" si="1"/>
        <v>-83796.6000000001</v>
      </c>
      <c r="N28" s="57">
        <f t="shared" si="4"/>
        <v>96.57648791749442</v>
      </c>
    </row>
    <row r="29" spans="1:14" ht="31.5" customHeight="1">
      <c r="A29" s="110" t="s">
        <v>36</v>
      </c>
      <c r="B29" s="113" t="s">
        <v>37</v>
      </c>
      <c r="C29" s="16" t="s">
        <v>16</v>
      </c>
      <c r="D29" s="21" t="s">
        <v>17</v>
      </c>
      <c r="E29" s="11">
        <v>2.4</v>
      </c>
      <c r="F29" s="11">
        <v>1800</v>
      </c>
      <c r="G29" s="11">
        <v>1300</v>
      </c>
      <c r="H29" s="11">
        <v>20542.5</v>
      </c>
      <c r="I29" s="15">
        <f t="shared" si="0"/>
        <v>19242.5</v>
      </c>
      <c r="J29" s="15">
        <f t="shared" si="2"/>
        <v>1580.1923076923076</v>
      </c>
      <c r="K29" s="15">
        <f t="shared" si="3"/>
        <v>1141.25</v>
      </c>
      <c r="L29" s="61"/>
      <c r="M29" s="15">
        <f t="shared" si="1"/>
        <v>20540.1</v>
      </c>
      <c r="N29" s="15">
        <f t="shared" si="4"/>
        <v>855937.5</v>
      </c>
    </row>
    <row r="30" spans="1:14" ht="15.75">
      <c r="A30" s="115"/>
      <c r="B30" s="117"/>
      <c r="C30" s="16" t="s">
        <v>22</v>
      </c>
      <c r="D30" s="18" t="s">
        <v>23</v>
      </c>
      <c r="E30" s="11">
        <f>SUM(E31:E32)</f>
        <v>2612.4</v>
      </c>
      <c r="F30" s="11">
        <f>SUM(F31:F32)</f>
        <v>0</v>
      </c>
      <c r="G30" s="11">
        <f>SUM(G31:G32)</f>
        <v>0</v>
      </c>
      <c r="H30" s="11">
        <f>SUM(H31:H32)</f>
        <v>20.2</v>
      </c>
      <c r="I30" s="15">
        <f t="shared" si="0"/>
        <v>20.2</v>
      </c>
      <c r="J30" s="15"/>
      <c r="K30" s="15"/>
      <c r="L30" s="61"/>
      <c r="M30" s="15">
        <f t="shared" si="1"/>
        <v>-2592.2000000000003</v>
      </c>
      <c r="N30" s="15">
        <f t="shared" si="4"/>
        <v>0.7732353391517378</v>
      </c>
    </row>
    <row r="31" spans="1:14" ht="31.5" customHeight="1" hidden="1">
      <c r="A31" s="115"/>
      <c r="B31" s="117"/>
      <c r="C31" s="19" t="s">
        <v>40</v>
      </c>
      <c r="D31" s="20" t="s">
        <v>41</v>
      </c>
      <c r="E31" s="11">
        <v>2612.4</v>
      </c>
      <c r="F31" s="11"/>
      <c r="G31" s="11"/>
      <c r="H31" s="11">
        <v>-0.8</v>
      </c>
      <c r="I31" s="15">
        <f t="shared" si="0"/>
        <v>-0.8</v>
      </c>
      <c r="J31" s="15"/>
      <c r="K31" s="15"/>
      <c r="L31" s="61"/>
      <c r="M31" s="15">
        <f t="shared" si="1"/>
        <v>-2613.2000000000003</v>
      </c>
      <c r="N31" s="15">
        <f t="shared" si="4"/>
        <v>-0.03062318174858368</v>
      </c>
    </row>
    <row r="32" spans="1:14" ht="47.25" customHeight="1" hidden="1">
      <c r="A32" s="115"/>
      <c r="B32" s="117"/>
      <c r="C32" s="19" t="s">
        <v>42</v>
      </c>
      <c r="D32" s="58" t="s">
        <v>43</v>
      </c>
      <c r="E32" s="11"/>
      <c r="F32" s="11">
        <f>1800-1800</f>
        <v>0</v>
      </c>
      <c r="G32" s="11"/>
      <c r="H32" s="11">
        <v>21</v>
      </c>
      <c r="I32" s="15">
        <f t="shared" si="0"/>
        <v>21</v>
      </c>
      <c r="J32" s="15"/>
      <c r="K32" s="15"/>
      <c r="L32" s="61"/>
      <c r="M32" s="15">
        <f t="shared" si="1"/>
        <v>21</v>
      </c>
      <c r="N32" s="15" t="e">
        <f t="shared" si="4"/>
        <v>#DIV/0!</v>
      </c>
    </row>
    <row r="33" spans="1:14" ht="15.75">
      <c r="A33" s="115"/>
      <c r="B33" s="117"/>
      <c r="C33" s="16" t="s">
        <v>27</v>
      </c>
      <c r="D33" s="18" t="s">
        <v>28</v>
      </c>
      <c r="E33" s="11">
        <v>344.6</v>
      </c>
      <c r="F33" s="11"/>
      <c r="G33" s="11"/>
      <c r="H33" s="11">
        <v>58.1</v>
      </c>
      <c r="I33" s="15">
        <f t="shared" si="0"/>
        <v>58.1</v>
      </c>
      <c r="J33" s="15"/>
      <c r="K33" s="15"/>
      <c r="L33" s="61"/>
      <c r="M33" s="15">
        <f t="shared" si="1"/>
        <v>-286.5</v>
      </c>
      <c r="N33" s="15">
        <f t="shared" si="4"/>
        <v>16.86012768427162</v>
      </c>
    </row>
    <row r="34" spans="1:14" ht="15.75" customHeight="1" hidden="1">
      <c r="A34" s="115"/>
      <c r="B34" s="117"/>
      <c r="C34" s="16" t="s">
        <v>29</v>
      </c>
      <c r="D34" s="18" t="s">
        <v>30</v>
      </c>
      <c r="E34" s="11"/>
      <c r="F34" s="11"/>
      <c r="G34" s="11"/>
      <c r="H34" s="11"/>
      <c r="I34" s="15">
        <f t="shared" si="0"/>
        <v>0</v>
      </c>
      <c r="J34" s="15" t="e">
        <f t="shared" si="2"/>
        <v>#DIV/0!</v>
      </c>
      <c r="K34" s="15" t="e">
        <f t="shared" si="3"/>
        <v>#DIV/0!</v>
      </c>
      <c r="L34" s="61"/>
      <c r="M34" s="15">
        <f t="shared" si="1"/>
        <v>0</v>
      </c>
      <c r="N34" s="15" t="e">
        <f t="shared" si="4"/>
        <v>#DIV/0!</v>
      </c>
    </row>
    <row r="35" spans="1:14" ht="31.5" customHeight="1" hidden="1">
      <c r="A35" s="115"/>
      <c r="B35" s="117"/>
      <c r="C35" s="16" t="s">
        <v>44</v>
      </c>
      <c r="D35" s="18" t="s">
        <v>45</v>
      </c>
      <c r="E35" s="11"/>
      <c r="F35" s="11"/>
      <c r="G35" s="11"/>
      <c r="H35" s="11"/>
      <c r="I35" s="15">
        <f t="shared" si="0"/>
        <v>0</v>
      </c>
      <c r="J35" s="15" t="e">
        <f t="shared" si="2"/>
        <v>#DIV/0!</v>
      </c>
      <c r="K35" s="15" t="e">
        <f t="shared" si="3"/>
        <v>#DIV/0!</v>
      </c>
      <c r="L35" s="61"/>
      <c r="M35" s="15">
        <f t="shared" si="1"/>
        <v>0</v>
      </c>
      <c r="N35" s="15" t="e">
        <f t="shared" si="4"/>
        <v>#DIV/0!</v>
      </c>
    </row>
    <row r="36" spans="1:14" ht="15.75" customHeight="1" hidden="1">
      <c r="A36" s="115"/>
      <c r="B36" s="117"/>
      <c r="C36" s="16" t="s">
        <v>217</v>
      </c>
      <c r="D36" s="18" t="s">
        <v>46</v>
      </c>
      <c r="E36" s="11"/>
      <c r="F36" s="11"/>
      <c r="G36" s="11"/>
      <c r="H36" s="11"/>
      <c r="I36" s="15">
        <f t="shared" si="0"/>
        <v>0</v>
      </c>
      <c r="J36" s="15" t="e">
        <f t="shared" si="2"/>
        <v>#DIV/0!</v>
      </c>
      <c r="K36" s="15" t="e">
        <f t="shared" si="3"/>
        <v>#DIV/0!</v>
      </c>
      <c r="L36" s="61"/>
      <c r="M36" s="15">
        <f t="shared" si="1"/>
        <v>0</v>
      </c>
      <c r="N36" s="15" t="e">
        <f t="shared" si="4"/>
        <v>#DIV/0!</v>
      </c>
    </row>
    <row r="37" spans="1:14" ht="31.5" customHeight="1" hidden="1">
      <c r="A37" s="115"/>
      <c r="B37" s="117"/>
      <c r="C37" s="16" t="s">
        <v>47</v>
      </c>
      <c r="D37" s="18" t="s">
        <v>48</v>
      </c>
      <c r="E37" s="11"/>
      <c r="F37" s="11"/>
      <c r="G37" s="11"/>
      <c r="H37" s="11"/>
      <c r="I37" s="15">
        <f t="shared" si="0"/>
        <v>0</v>
      </c>
      <c r="J37" s="15" t="e">
        <f t="shared" si="2"/>
        <v>#DIV/0!</v>
      </c>
      <c r="K37" s="15" t="e">
        <f t="shared" si="3"/>
        <v>#DIV/0!</v>
      </c>
      <c r="L37" s="61"/>
      <c r="M37" s="15">
        <f t="shared" si="1"/>
        <v>0</v>
      </c>
      <c r="N37" s="15" t="e">
        <f t="shared" si="4"/>
        <v>#DIV/0!</v>
      </c>
    </row>
    <row r="38" spans="1:14" ht="15.75" customHeight="1" hidden="1">
      <c r="A38" s="115"/>
      <c r="B38" s="117"/>
      <c r="C38" s="16" t="s">
        <v>49</v>
      </c>
      <c r="D38" s="18" t="s">
        <v>200</v>
      </c>
      <c r="E38" s="11"/>
      <c r="F38" s="11"/>
      <c r="G38" s="11"/>
      <c r="H38" s="11"/>
      <c r="I38" s="15">
        <f t="shared" si="0"/>
        <v>0</v>
      </c>
      <c r="J38" s="15" t="e">
        <f t="shared" si="2"/>
        <v>#DIV/0!</v>
      </c>
      <c r="K38" s="15" t="e">
        <f t="shared" si="3"/>
        <v>#DIV/0!</v>
      </c>
      <c r="L38" s="61"/>
      <c r="M38" s="15">
        <f t="shared" si="1"/>
        <v>0</v>
      </c>
      <c r="N38" s="15" t="e">
        <f t="shared" si="4"/>
        <v>#DIV/0!</v>
      </c>
    </row>
    <row r="39" spans="1:14" ht="15.75" customHeight="1" hidden="1">
      <c r="A39" s="115"/>
      <c r="B39" s="117"/>
      <c r="C39" s="16" t="s">
        <v>50</v>
      </c>
      <c r="D39" s="18" t="s">
        <v>51</v>
      </c>
      <c r="E39" s="11"/>
      <c r="F39" s="11"/>
      <c r="G39" s="11"/>
      <c r="H39" s="11"/>
      <c r="I39" s="15">
        <f t="shared" si="0"/>
        <v>0</v>
      </c>
      <c r="J39" s="15" t="e">
        <f t="shared" si="2"/>
        <v>#DIV/0!</v>
      </c>
      <c r="K39" s="15" t="e">
        <f t="shared" si="3"/>
        <v>#DIV/0!</v>
      </c>
      <c r="L39" s="61"/>
      <c r="M39" s="15">
        <f t="shared" si="1"/>
        <v>0</v>
      </c>
      <c r="N39" s="15" t="e">
        <f t="shared" si="4"/>
        <v>#DIV/0!</v>
      </c>
    </row>
    <row r="40" spans="1:14" ht="15.75" customHeight="1" hidden="1">
      <c r="A40" s="115"/>
      <c r="B40" s="117"/>
      <c r="C40" s="16" t="s">
        <v>52</v>
      </c>
      <c r="D40" s="20" t="s">
        <v>53</v>
      </c>
      <c r="E40" s="11"/>
      <c r="F40" s="11"/>
      <c r="G40" s="11"/>
      <c r="H40" s="11"/>
      <c r="I40" s="15">
        <f t="shared" si="0"/>
        <v>0</v>
      </c>
      <c r="J40" s="15" t="e">
        <f t="shared" si="2"/>
        <v>#DIV/0!</v>
      </c>
      <c r="K40" s="15" t="e">
        <f t="shared" si="3"/>
        <v>#DIV/0!</v>
      </c>
      <c r="L40" s="61"/>
      <c r="M40" s="15">
        <f t="shared" si="1"/>
        <v>0</v>
      </c>
      <c r="N40" s="15" t="e">
        <f t="shared" si="4"/>
        <v>#DIV/0!</v>
      </c>
    </row>
    <row r="41" spans="1:14" s="26" customFormat="1" ht="15.75" customHeight="1">
      <c r="A41" s="115"/>
      <c r="B41" s="117"/>
      <c r="C41" s="28"/>
      <c r="D41" s="24" t="s">
        <v>31</v>
      </c>
      <c r="E41" s="25">
        <f>SUM(E29:E30,E33:E40)</f>
        <v>2959.4</v>
      </c>
      <c r="F41" s="25">
        <f>SUM(F29:F30,F33:F40)</f>
        <v>1800</v>
      </c>
      <c r="G41" s="25">
        <f>SUM(G29:G30,G33:G40)</f>
        <v>1300</v>
      </c>
      <c r="H41" s="25">
        <f>SUM(H29:H30,H33:H40)</f>
        <v>20620.8</v>
      </c>
      <c r="I41" s="57">
        <f t="shared" si="0"/>
        <v>19320.8</v>
      </c>
      <c r="J41" s="57">
        <f t="shared" si="2"/>
        <v>1586.2153846153844</v>
      </c>
      <c r="K41" s="57">
        <f t="shared" si="3"/>
        <v>1145.6</v>
      </c>
      <c r="L41" s="62"/>
      <c r="M41" s="57">
        <f t="shared" si="1"/>
        <v>17661.399999999998</v>
      </c>
      <c r="N41" s="57">
        <f t="shared" si="4"/>
        <v>696.7898898425357</v>
      </c>
    </row>
    <row r="42" spans="1:14" ht="120" customHeight="1">
      <c r="A42" s="115"/>
      <c r="B42" s="117"/>
      <c r="C42" s="29" t="s">
        <v>203</v>
      </c>
      <c r="D42" s="30" t="s">
        <v>204</v>
      </c>
      <c r="E42" s="11">
        <v>395.7</v>
      </c>
      <c r="F42" s="11">
        <f>220+265</f>
        <v>485</v>
      </c>
      <c r="G42" s="11">
        <v>350.7</v>
      </c>
      <c r="H42" s="11">
        <v>737.6</v>
      </c>
      <c r="I42" s="15">
        <f t="shared" si="0"/>
        <v>386.90000000000003</v>
      </c>
      <c r="J42" s="15">
        <f t="shared" si="2"/>
        <v>210.32221271742233</v>
      </c>
      <c r="K42" s="15">
        <f t="shared" si="3"/>
        <v>152.08247422680412</v>
      </c>
      <c r="L42" s="61"/>
      <c r="M42" s="15">
        <f t="shared" si="1"/>
        <v>341.90000000000003</v>
      </c>
      <c r="N42" s="15">
        <f t="shared" si="4"/>
        <v>186.40384129390955</v>
      </c>
    </row>
    <row r="43" spans="1:14" ht="15.75" customHeight="1">
      <c r="A43" s="115"/>
      <c r="B43" s="117"/>
      <c r="C43" s="16" t="s">
        <v>166</v>
      </c>
      <c r="D43" s="27" t="s">
        <v>167</v>
      </c>
      <c r="E43" s="34">
        <v>453.2</v>
      </c>
      <c r="F43" s="37"/>
      <c r="G43" s="37"/>
      <c r="H43" s="34">
        <v>434.9</v>
      </c>
      <c r="I43" s="15">
        <f t="shared" si="0"/>
        <v>434.9</v>
      </c>
      <c r="J43" s="15"/>
      <c r="K43" s="15"/>
      <c r="L43" s="61"/>
      <c r="M43" s="15">
        <f t="shared" si="1"/>
        <v>-18.30000000000001</v>
      </c>
      <c r="N43" s="15">
        <f t="shared" si="4"/>
        <v>95.96204766107678</v>
      </c>
    </row>
    <row r="44" spans="1:14" ht="15.75" customHeight="1" hidden="1">
      <c r="A44" s="115"/>
      <c r="B44" s="117"/>
      <c r="C44" s="16" t="s">
        <v>22</v>
      </c>
      <c r="D44" s="18" t="s">
        <v>23</v>
      </c>
      <c r="E44" s="11">
        <f>SUM(E45:E45)</f>
        <v>0</v>
      </c>
      <c r="F44" s="11">
        <f>SUM(F45:F45)</f>
        <v>0</v>
      </c>
      <c r="G44" s="11">
        <f>SUM(G45:G45)</f>
        <v>0</v>
      </c>
      <c r="H44" s="11">
        <f>SUM(H45:H45)</f>
        <v>0</v>
      </c>
      <c r="I44" s="15">
        <f t="shared" si="0"/>
        <v>0</v>
      </c>
      <c r="J44" s="15" t="e">
        <f t="shared" si="2"/>
        <v>#DIV/0!</v>
      </c>
      <c r="K44" s="15" t="e">
        <f t="shared" si="3"/>
        <v>#DIV/0!</v>
      </c>
      <c r="L44" s="61"/>
      <c r="M44" s="15">
        <f t="shared" si="1"/>
        <v>0</v>
      </c>
      <c r="N44" s="15" t="e">
        <f t="shared" si="4"/>
        <v>#DIV/0!</v>
      </c>
    </row>
    <row r="45" spans="1:14" ht="15.75" customHeight="1" hidden="1">
      <c r="A45" s="115"/>
      <c r="B45" s="117"/>
      <c r="C45" s="16" t="s">
        <v>176</v>
      </c>
      <c r="D45" s="58" t="s">
        <v>177</v>
      </c>
      <c r="E45" s="11"/>
      <c r="F45" s="11"/>
      <c r="G45" s="11"/>
      <c r="H45" s="11"/>
      <c r="I45" s="15">
        <f t="shared" si="0"/>
        <v>0</v>
      </c>
      <c r="J45" s="15" t="e">
        <f t="shared" si="2"/>
        <v>#DIV/0!</v>
      </c>
      <c r="K45" s="15" t="e">
        <f t="shared" si="3"/>
        <v>#DIV/0!</v>
      </c>
      <c r="L45" s="61"/>
      <c r="M45" s="15">
        <f t="shared" si="1"/>
        <v>0</v>
      </c>
      <c r="N45" s="15" t="e">
        <f t="shared" si="4"/>
        <v>#DIV/0!</v>
      </c>
    </row>
    <row r="46" spans="1:14" ht="15.75" customHeight="1" hidden="1">
      <c r="A46" s="115"/>
      <c r="B46" s="117"/>
      <c r="C46" s="16" t="s">
        <v>49</v>
      </c>
      <c r="D46" s="18" t="s">
        <v>86</v>
      </c>
      <c r="E46" s="11"/>
      <c r="F46" s="11"/>
      <c r="G46" s="11"/>
      <c r="H46" s="11"/>
      <c r="I46" s="15">
        <f t="shared" si="0"/>
        <v>0</v>
      </c>
      <c r="J46" s="15" t="e">
        <f t="shared" si="2"/>
        <v>#DIV/0!</v>
      </c>
      <c r="K46" s="15" t="e">
        <f t="shared" si="3"/>
        <v>#DIV/0!</v>
      </c>
      <c r="L46" s="61"/>
      <c r="M46" s="15">
        <f t="shared" si="1"/>
        <v>0</v>
      </c>
      <c r="N46" s="15" t="e">
        <f t="shared" si="4"/>
        <v>#DIV/0!</v>
      </c>
    </row>
    <row r="47" spans="1:14" s="26" customFormat="1" ht="15.75" customHeight="1">
      <c r="A47" s="115"/>
      <c r="B47" s="117"/>
      <c r="C47" s="28"/>
      <c r="D47" s="24" t="s">
        <v>34</v>
      </c>
      <c r="E47" s="37">
        <f>SUM(E42:E44,E46)</f>
        <v>848.9</v>
      </c>
      <c r="F47" s="37">
        <f>SUM(F42:F44,F46)</f>
        <v>485</v>
      </c>
      <c r="G47" s="37">
        <f>SUM(G42:G44,G46)</f>
        <v>350.7</v>
      </c>
      <c r="H47" s="37">
        <f>SUM(H42:H44,H46)</f>
        <v>1172.5</v>
      </c>
      <c r="I47" s="57">
        <f t="shared" si="0"/>
        <v>821.8</v>
      </c>
      <c r="J47" s="57">
        <f t="shared" si="2"/>
        <v>334.3313373253493</v>
      </c>
      <c r="K47" s="57">
        <f t="shared" si="3"/>
        <v>241.7525773195876</v>
      </c>
      <c r="L47" s="62"/>
      <c r="M47" s="57">
        <f t="shared" si="1"/>
        <v>323.6</v>
      </c>
      <c r="N47" s="57">
        <f t="shared" si="4"/>
        <v>138.11991989633643</v>
      </c>
    </row>
    <row r="48" spans="1:14" s="26" customFormat="1" ht="15.75">
      <c r="A48" s="116"/>
      <c r="B48" s="118"/>
      <c r="C48" s="28"/>
      <c r="D48" s="24" t="s">
        <v>35</v>
      </c>
      <c r="E48" s="25">
        <f>E41+E47</f>
        <v>3808.3</v>
      </c>
      <c r="F48" s="25">
        <f>F41+F47</f>
        <v>2285</v>
      </c>
      <c r="G48" s="25">
        <f>G41+G47</f>
        <v>1650.7</v>
      </c>
      <c r="H48" s="25">
        <f>H41+H47</f>
        <v>21793.3</v>
      </c>
      <c r="I48" s="57">
        <f t="shared" si="0"/>
        <v>20142.6</v>
      </c>
      <c r="J48" s="57">
        <f t="shared" si="2"/>
        <v>1320.2459562609802</v>
      </c>
      <c r="K48" s="57">
        <f t="shared" si="3"/>
        <v>953.7549234135668</v>
      </c>
      <c r="L48" s="62"/>
      <c r="M48" s="57">
        <f t="shared" si="1"/>
        <v>17985</v>
      </c>
      <c r="N48" s="57">
        <f t="shared" si="4"/>
        <v>572.2579628705721</v>
      </c>
    </row>
    <row r="49" spans="1:14" ht="63">
      <c r="A49" s="110" t="s">
        <v>58</v>
      </c>
      <c r="B49" s="113" t="s">
        <v>59</v>
      </c>
      <c r="C49" s="19" t="s">
        <v>60</v>
      </c>
      <c r="D49" s="33" t="s">
        <v>61</v>
      </c>
      <c r="E49" s="34">
        <v>-1180</v>
      </c>
      <c r="F49" s="11"/>
      <c r="G49" s="34"/>
      <c r="H49" s="34"/>
      <c r="I49" s="15">
        <f t="shared" si="0"/>
        <v>0</v>
      </c>
      <c r="J49" s="15"/>
      <c r="K49" s="15"/>
      <c r="L49" s="61"/>
      <c r="M49" s="15">
        <f t="shared" si="1"/>
        <v>1180</v>
      </c>
      <c r="N49" s="15">
        <f t="shared" si="4"/>
        <v>0</v>
      </c>
    </row>
    <row r="50" spans="1:14" ht="31.5" customHeight="1">
      <c r="A50" s="115"/>
      <c r="B50" s="117"/>
      <c r="C50" s="16" t="s">
        <v>16</v>
      </c>
      <c r="D50" s="21" t="s">
        <v>17</v>
      </c>
      <c r="E50" s="34"/>
      <c r="F50" s="34">
        <v>180</v>
      </c>
      <c r="G50" s="34">
        <v>123</v>
      </c>
      <c r="H50" s="34">
        <v>2683.3</v>
      </c>
      <c r="I50" s="15">
        <f t="shared" si="0"/>
        <v>2560.3</v>
      </c>
      <c r="J50" s="15">
        <f t="shared" si="2"/>
        <v>2181.5447154471544</v>
      </c>
      <c r="K50" s="15">
        <f t="shared" si="3"/>
        <v>1490.7222222222224</v>
      </c>
      <c r="L50" s="61"/>
      <c r="M50" s="15">
        <f t="shared" si="1"/>
        <v>2683.3</v>
      </c>
      <c r="N50" s="15" t="e">
        <f t="shared" si="4"/>
        <v>#DIV/0!</v>
      </c>
    </row>
    <row r="51" spans="1:14" ht="47.25">
      <c r="A51" s="115"/>
      <c r="B51" s="117"/>
      <c r="C51" s="19" t="s">
        <v>62</v>
      </c>
      <c r="D51" s="20" t="s">
        <v>63</v>
      </c>
      <c r="E51" s="34">
        <v>7214.7</v>
      </c>
      <c r="F51" s="34"/>
      <c r="G51" s="34"/>
      <c r="H51" s="34">
        <v>-0.3</v>
      </c>
      <c r="I51" s="15">
        <f t="shared" si="0"/>
        <v>-0.3</v>
      </c>
      <c r="J51" s="15"/>
      <c r="K51" s="15"/>
      <c r="L51" s="61"/>
      <c r="M51" s="15">
        <f t="shared" si="1"/>
        <v>-7215</v>
      </c>
      <c r="N51" s="15">
        <f t="shared" si="4"/>
        <v>-0.00415817705517901</v>
      </c>
    </row>
    <row r="52" spans="1:14" ht="31.5" customHeight="1">
      <c r="A52" s="115"/>
      <c r="B52" s="117"/>
      <c r="C52" s="16" t="s">
        <v>22</v>
      </c>
      <c r="D52" s="18" t="s">
        <v>23</v>
      </c>
      <c r="E52" s="11">
        <f>E53</f>
        <v>212.8</v>
      </c>
      <c r="F52" s="11">
        <f>F53</f>
        <v>0</v>
      </c>
      <c r="G52" s="11">
        <f>G53</f>
        <v>0</v>
      </c>
      <c r="H52" s="11">
        <f>H53</f>
        <v>67.2</v>
      </c>
      <c r="I52" s="15">
        <f t="shared" si="0"/>
        <v>67.2</v>
      </c>
      <c r="J52" s="15"/>
      <c r="K52" s="15"/>
      <c r="L52" s="61"/>
      <c r="M52" s="15">
        <f t="shared" si="1"/>
        <v>-145.60000000000002</v>
      </c>
      <c r="N52" s="15">
        <f t="shared" si="4"/>
        <v>31.57894736842105</v>
      </c>
    </row>
    <row r="53" spans="1:14" ht="31.5" customHeight="1" hidden="1">
      <c r="A53" s="115"/>
      <c r="B53" s="117"/>
      <c r="C53" s="19" t="s">
        <v>25</v>
      </c>
      <c r="D53" s="20" t="s">
        <v>26</v>
      </c>
      <c r="E53" s="11">
        <v>212.8</v>
      </c>
      <c r="F53" s="11"/>
      <c r="G53" s="11"/>
      <c r="H53" s="11">
        <v>67.2</v>
      </c>
      <c r="I53" s="15">
        <f t="shared" si="0"/>
        <v>67.2</v>
      </c>
      <c r="J53" s="15"/>
      <c r="K53" s="15"/>
      <c r="L53" s="61"/>
      <c r="M53" s="15">
        <f t="shared" si="1"/>
        <v>-145.60000000000002</v>
      </c>
      <c r="N53" s="15">
        <f t="shared" si="4"/>
        <v>31.57894736842105</v>
      </c>
    </row>
    <row r="54" spans="1:14" ht="15.75" customHeight="1" hidden="1">
      <c r="A54" s="115"/>
      <c r="B54" s="117"/>
      <c r="C54" s="16" t="s">
        <v>27</v>
      </c>
      <c r="D54" s="18" t="s">
        <v>28</v>
      </c>
      <c r="E54" s="34"/>
      <c r="F54" s="34"/>
      <c r="G54" s="34"/>
      <c r="H54" s="34"/>
      <c r="I54" s="15">
        <f t="shared" si="0"/>
        <v>0</v>
      </c>
      <c r="J54" s="15"/>
      <c r="K54" s="15"/>
      <c r="L54" s="61"/>
      <c r="M54" s="15">
        <f t="shared" si="1"/>
        <v>0</v>
      </c>
      <c r="N54" s="15" t="e">
        <f t="shared" si="4"/>
        <v>#DIV/0!</v>
      </c>
    </row>
    <row r="55" spans="1:14" ht="15.75" customHeight="1">
      <c r="A55" s="115"/>
      <c r="B55" s="117"/>
      <c r="C55" s="16" t="s">
        <v>217</v>
      </c>
      <c r="D55" s="18" t="s">
        <v>46</v>
      </c>
      <c r="E55" s="34"/>
      <c r="F55" s="34"/>
      <c r="G55" s="34"/>
      <c r="H55" s="34">
        <v>-2605.7</v>
      </c>
      <c r="I55" s="15">
        <f t="shared" si="0"/>
        <v>-2605.7</v>
      </c>
      <c r="J55" s="15"/>
      <c r="K55" s="15"/>
      <c r="L55" s="61"/>
      <c r="M55" s="15">
        <f t="shared" si="1"/>
        <v>-2605.7</v>
      </c>
      <c r="N55" s="15"/>
    </row>
    <row r="56" spans="1:14" ht="15.75" customHeight="1">
      <c r="A56" s="115"/>
      <c r="B56" s="117"/>
      <c r="C56" s="16" t="s">
        <v>50</v>
      </c>
      <c r="D56" s="18" t="s">
        <v>51</v>
      </c>
      <c r="E56" s="34"/>
      <c r="F56" s="34">
        <v>16.7</v>
      </c>
      <c r="G56" s="34">
        <v>16.7</v>
      </c>
      <c r="H56" s="34">
        <v>16.7</v>
      </c>
      <c r="I56" s="15">
        <f t="shared" si="0"/>
        <v>0</v>
      </c>
      <c r="J56" s="15">
        <f t="shared" si="2"/>
        <v>100</v>
      </c>
      <c r="K56" s="15">
        <f t="shared" si="3"/>
        <v>100</v>
      </c>
      <c r="L56" s="61"/>
      <c r="M56" s="15">
        <f t="shared" si="1"/>
        <v>16.7</v>
      </c>
      <c r="N56" s="15"/>
    </row>
    <row r="57" spans="1:14" ht="15.75" customHeight="1" hidden="1">
      <c r="A57" s="115"/>
      <c r="B57" s="117"/>
      <c r="C57" s="16" t="s">
        <v>64</v>
      </c>
      <c r="D57" s="18" t="s">
        <v>65</v>
      </c>
      <c r="E57" s="11"/>
      <c r="F57" s="34"/>
      <c r="G57" s="11"/>
      <c r="H57" s="11"/>
      <c r="I57" s="15">
        <f t="shared" si="0"/>
        <v>0</v>
      </c>
      <c r="J57" s="15" t="e">
        <f t="shared" si="2"/>
        <v>#DIV/0!</v>
      </c>
      <c r="K57" s="15" t="e">
        <f t="shared" si="3"/>
        <v>#DIV/0!</v>
      </c>
      <c r="L57" s="61"/>
      <c r="M57" s="15">
        <f t="shared" si="1"/>
        <v>0</v>
      </c>
      <c r="N57" s="15" t="e">
        <f t="shared" si="4"/>
        <v>#DIV/0!</v>
      </c>
    </row>
    <row r="58" spans="1:14" s="26" customFormat="1" ht="15.75">
      <c r="A58" s="115"/>
      <c r="B58" s="117"/>
      <c r="C58" s="23"/>
      <c r="D58" s="24" t="s">
        <v>31</v>
      </c>
      <c r="E58" s="25">
        <f>SUM(E49:E52,E54:E57)</f>
        <v>6247.5</v>
      </c>
      <c r="F58" s="25">
        <f>SUM(F49:F52,F54:F57)</f>
        <v>196.7</v>
      </c>
      <c r="G58" s="25">
        <f>SUM(G49:G52,G54:G57)</f>
        <v>139.7</v>
      </c>
      <c r="H58" s="25">
        <f>SUM(H49:H52,H54:H57)</f>
        <v>161.2</v>
      </c>
      <c r="I58" s="57">
        <f t="shared" si="0"/>
        <v>21.5</v>
      </c>
      <c r="J58" s="57">
        <f t="shared" si="2"/>
        <v>115.3901216893343</v>
      </c>
      <c r="K58" s="57">
        <f t="shared" si="3"/>
        <v>81.95221148957805</v>
      </c>
      <c r="L58" s="62"/>
      <c r="M58" s="57">
        <f t="shared" si="1"/>
        <v>-6086.3</v>
      </c>
      <c r="N58" s="57">
        <f t="shared" si="4"/>
        <v>2.5802320928371345</v>
      </c>
    </row>
    <row r="59" spans="1:14" ht="31.5" customHeight="1">
      <c r="A59" s="115"/>
      <c r="B59" s="117"/>
      <c r="C59" s="16" t="s">
        <v>22</v>
      </c>
      <c r="D59" s="18" t="s">
        <v>23</v>
      </c>
      <c r="E59" s="11">
        <f>E60</f>
        <v>370.5</v>
      </c>
      <c r="F59" s="11">
        <f>F60</f>
        <v>1500</v>
      </c>
      <c r="G59" s="11">
        <f>G60</f>
        <v>1120</v>
      </c>
      <c r="H59" s="11">
        <f>H60</f>
        <v>2467.5</v>
      </c>
      <c r="I59" s="15">
        <f t="shared" si="0"/>
        <v>1347.5</v>
      </c>
      <c r="J59" s="15">
        <f t="shared" si="2"/>
        <v>220.3125</v>
      </c>
      <c r="K59" s="15">
        <f t="shared" si="3"/>
        <v>164.5</v>
      </c>
      <c r="L59" s="61"/>
      <c r="M59" s="15">
        <f t="shared" si="1"/>
        <v>2097</v>
      </c>
      <c r="N59" s="15">
        <f t="shared" si="4"/>
        <v>665.9919028340081</v>
      </c>
    </row>
    <row r="60" spans="1:14" ht="31.5" customHeight="1" hidden="1">
      <c r="A60" s="115"/>
      <c r="B60" s="117"/>
      <c r="C60" s="19" t="s">
        <v>25</v>
      </c>
      <c r="D60" s="20" t="s">
        <v>26</v>
      </c>
      <c r="E60" s="11">
        <v>370.5</v>
      </c>
      <c r="F60" s="11">
        <v>1500</v>
      </c>
      <c r="G60" s="11">
        <v>1120</v>
      </c>
      <c r="H60" s="11">
        <v>2467.5</v>
      </c>
      <c r="I60" s="15">
        <f t="shared" si="0"/>
        <v>1347.5</v>
      </c>
      <c r="J60" s="15">
        <f t="shared" si="2"/>
        <v>220.3125</v>
      </c>
      <c r="K60" s="15">
        <f t="shared" si="3"/>
        <v>164.5</v>
      </c>
      <c r="L60" s="61"/>
      <c r="M60" s="15">
        <f t="shared" si="1"/>
        <v>2097</v>
      </c>
      <c r="N60" s="15">
        <f t="shared" si="4"/>
        <v>665.9919028340081</v>
      </c>
    </row>
    <row r="61" spans="1:14" s="26" customFormat="1" ht="15.75">
      <c r="A61" s="115"/>
      <c r="B61" s="117"/>
      <c r="C61" s="23"/>
      <c r="D61" s="24" t="s">
        <v>34</v>
      </c>
      <c r="E61" s="25">
        <f>SUM(E59)</f>
        <v>370.5</v>
      </c>
      <c r="F61" s="25">
        <f>SUM(F59)</f>
        <v>1500</v>
      </c>
      <c r="G61" s="25">
        <f>SUM(G59)</f>
        <v>1120</v>
      </c>
      <c r="H61" s="25">
        <f>SUM(H59)</f>
        <v>2467.5</v>
      </c>
      <c r="I61" s="57">
        <f t="shared" si="0"/>
        <v>1347.5</v>
      </c>
      <c r="J61" s="57">
        <f t="shared" si="2"/>
        <v>220.3125</v>
      </c>
      <c r="K61" s="57">
        <f t="shared" si="3"/>
        <v>164.5</v>
      </c>
      <c r="L61" s="62"/>
      <c r="M61" s="57">
        <f t="shared" si="1"/>
        <v>2097</v>
      </c>
      <c r="N61" s="57">
        <f t="shared" si="4"/>
        <v>665.9919028340081</v>
      </c>
    </row>
    <row r="62" spans="1:14" s="26" customFormat="1" ht="15.75" customHeight="1">
      <c r="A62" s="60"/>
      <c r="B62" s="60"/>
      <c r="C62" s="23"/>
      <c r="D62" s="24" t="s">
        <v>35</v>
      </c>
      <c r="E62" s="25">
        <f>E58+E61</f>
        <v>6618</v>
      </c>
      <c r="F62" s="25">
        <f>F58+F61</f>
        <v>1696.7</v>
      </c>
      <c r="G62" s="25">
        <f>G58+G61</f>
        <v>1259.7</v>
      </c>
      <c r="H62" s="25">
        <f>H58+H61</f>
        <v>2628.7</v>
      </c>
      <c r="I62" s="57">
        <f t="shared" si="0"/>
        <v>1368.9999999999998</v>
      </c>
      <c r="J62" s="57">
        <f t="shared" si="2"/>
        <v>208.67666904818606</v>
      </c>
      <c r="K62" s="57">
        <f t="shared" si="3"/>
        <v>154.93015854305415</v>
      </c>
      <c r="L62" s="62"/>
      <c r="M62" s="57">
        <f t="shared" si="1"/>
        <v>-3989.3</v>
      </c>
      <c r="N62" s="57">
        <f t="shared" si="4"/>
        <v>39.72045935327893</v>
      </c>
    </row>
    <row r="63" spans="1:14" s="26" customFormat="1" ht="15.75" customHeight="1" hidden="1">
      <c r="A63" s="113">
        <v>905</v>
      </c>
      <c r="B63" s="113" t="s">
        <v>219</v>
      </c>
      <c r="C63" s="16" t="s">
        <v>27</v>
      </c>
      <c r="D63" s="18" t="s">
        <v>28</v>
      </c>
      <c r="E63" s="34"/>
      <c r="F63" s="34"/>
      <c r="G63" s="34"/>
      <c r="H63" s="34"/>
      <c r="I63" s="15">
        <f t="shared" si="0"/>
        <v>0</v>
      </c>
      <c r="J63" s="15" t="e">
        <f t="shared" si="2"/>
        <v>#DIV/0!</v>
      </c>
      <c r="K63" s="15" t="e">
        <f t="shared" si="3"/>
        <v>#DIV/0!</v>
      </c>
      <c r="L63" s="61"/>
      <c r="M63" s="15">
        <f t="shared" si="1"/>
        <v>0</v>
      </c>
      <c r="N63" s="15" t="e">
        <f t="shared" si="4"/>
        <v>#DIV/0!</v>
      </c>
    </row>
    <row r="64" spans="1:14" s="26" customFormat="1" ht="15.75">
      <c r="A64" s="117"/>
      <c r="B64" s="117"/>
      <c r="C64" s="16" t="s">
        <v>50</v>
      </c>
      <c r="D64" s="18" t="s">
        <v>51</v>
      </c>
      <c r="E64" s="34"/>
      <c r="F64" s="34">
        <v>5.6</v>
      </c>
      <c r="G64" s="34">
        <v>5.6</v>
      </c>
      <c r="H64" s="34">
        <v>5.6</v>
      </c>
      <c r="I64" s="15">
        <f t="shared" si="0"/>
        <v>0</v>
      </c>
      <c r="J64" s="15">
        <f t="shared" si="2"/>
        <v>100</v>
      </c>
      <c r="K64" s="15">
        <f t="shared" si="3"/>
        <v>100</v>
      </c>
      <c r="L64" s="61"/>
      <c r="M64" s="15">
        <f t="shared" si="1"/>
        <v>5.6</v>
      </c>
      <c r="N64" s="15"/>
    </row>
    <row r="65" spans="1:14" s="26" customFormat="1" ht="15.75" customHeight="1">
      <c r="A65" s="118"/>
      <c r="B65" s="118"/>
      <c r="C65" s="23"/>
      <c r="D65" s="24" t="s">
        <v>35</v>
      </c>
      <c r="E65" s="37">
        <f>E63+E64</f>
        <v>0</v>
      </c>
      <c r="F65" s="37">
        <f>F63+F64</f>
        <v>5.6</v>
      </c>
      <c r="G65" s="37">
        <f>G63+G64</f>
        <v>5.6</v>
      </c>
      <c r="H65" s="37">
        <f>H63+H64</f>
        <v>5.6</v>
      </c>
      <c r="I65" s="57">
        <f t="shared" si="0"/>
        <v>0</v>
      </c>
      <c r="J65" s="57">
        <f t="shared" si="2"/>
        <v>100</v>
      </c>
      <c r="K65" s="57">
        <f t="shared" si="3"/>
        <v>100</v>
      </c>
      <c r="L65" s="62"/>
      <c r="M65" s="57">
        <f t="shared" si="1"/>
        <v>5.6</v>
      </c>
      <c r="N65" s="57"/>
    </row>
    <row r="66" spans="1:14" ht="31.5" customHeight="1">
      <c r="A66" s="110" t="s">
        <v>66</v>
      </c>
      <c r="B66" s="113" t="s">
        <v>67</v>
      </c>
      <c r="C66" s="16" t="s">
        <v>16</v>
      </c>
      <c r="D66" s="21" t="s">
        <v>17</v>
      </c>
      <c r="E66" s="11"/>
      <c r="F66" s="11"/>
      <c r="G66" s="11"/>
      <c r="H66" s="11">
        <v>0.4</v>
      </c>
      <c r="I66" s="15">
        <f t="shared" si="0"/>
        <v>0.4</v>
      </c>
      <c r="J66" s="15"/>
      <c r="K66" s="15"/>
      <c r="L66" s="61"/>
      <c r="M66" s="15">
        <f t="shared" si="1"/>
        <v>0.4</v>
      </c>
      <c r="N66" s="15"/>
    </row>
    <row r="67" spans="1:14" ht="15.75" customHeight="1" hidden="1">
      <c r="A67" s="115"/>
      <c r="B67" s="117"/>
      <c r="C67" s="16" t="s">
        <v>22</v>
      </c>
      <c r="D67" s="18" t="s">
        <v>23</v>
      </c>
      <c r="E67" s="11">
        <f>E68</f>
        <v>0</v>
      </c>
      <c r="F67" s="11">
        <f>F68</f>
        <v>0</v>
      </c>
      <c r="G67" s="11">
        <f>G68</f>
        <v>0</v>
      </c>
      <c r="H67" s="11">
        <f>H68</f>
        <v>0</v>
      </c>
      <c r="I67" s="15">
        <f t="shared" si="0"/>
        <v>0</v>
      </c>
      <c r="J67" s="15" t="e">
        <f t="shared" si="2"/>
        <v>#DIV/0!</v>
      </c>
      <c r="K67" s="15" t="e">
        <f t="shared" si="3"/>
        <v>#DIV/0!</v>
      </c>
      <c r="L67" s="61"/>
      <c r="M67" s="15">
        <f t="shared" si="1"/>
        <v>0</v>
      </c>
      <c r="N67" s="15" t="e">
        <f t="shared" si="4"/>
        <v>#DIV/0!</v>
      </c>
    </row>
    <row r="68" spans="1:14" ht="47.25" customHeight="1" hidden="1">
      <c r="A68" s="115"/>
      <c r="B68" s="117"/>
      <c r="C68" s="19" t="s">
        <v>25</v>
      </c>
      <c r="D68" s="20" t="s">
        <v>26</v>
      </c>
      <c r="E68" s="11"/>
      <c r="F68" s="11"/>
      <c r="G68" s="11"/>
      <c r="H68" s="11"/>
      <c r="I68" s="15">
        <f t="shared" si="0"/>
        <v>0</v>
      </c>
      <c r="J68" s="15" t="e">
        <f t="shared" si="2"/>
        <v>#DIV/0!</v>
      </c>
      <c r="K68" s="15" t="e">
        <f t="shared" si="3"/>
        <v>#DIV/0!</v>
      </c>
      <c r="L68" s="61"/>
      <c r="M68" s="15">
        <f t="shared" si="1"/>
        <v>0</v>
      </c>
      <c r="N68" s="15" t="e">
        <f t="shared" si="4"/>
        <v>#DIV/0!</v>
      </c>
    </row>
    <row r="69" spans="1:14" ht="15.75" customHeight="1">
      <c r="A69" s="115"/>
      <c r="B69" s="117"/>
      <c r="C69" s="16" t="s">
        <v>27</v>
      </c>
      <c r="D69" s="18" t="s">
        <v>28</v>
      </c>
      <c r="E69" s="11">
        <v>0.9</v>
      </c>
      <c r="F69" s="11"/>
      <c r="G69" s="11"/>
      <c r="H69" s="11"/>
      <c r="I69" s="15">
        <f t="shared" si="0"/>
        <v>0</v>
      </c>
      <c r="J69" s="15"/>
      <c r="K69" s="15"/>
      <c r="L69" s="61"/>
      <c r="M69" s="15">
        <f t="shared" si="1"/>
        <v>-0.9</v>
      </c>
      <c r="N69" s="15">
        <f t="shared" si="4"/>
        <v>0</v>
      </c>
    </row>
    <row r="70" spans="1:14" ht="15.75" customHeight="1">
      <c r="A70" s="115"/>
      <c r="B70" s="117"/>
      <c r="C70" s="16" t="s">
        <v>50</v>
      </c>
      <c r="D70" s="18" t="s">
        <v>51</v>
      </c>
      <c r="E70" s="11"/>
      <c r="F70" s="11">
        <v>22.3</v>
      </c>
      <c r="G70" s="11">
        <v>22.3</v>
      </c>
      <c r="H70" s="11">
        <v>22.3</v>
      </c>
      <c r="I70" s="15">
        <f t="shared" si="0"/>
        <v>0</v>
      </c>
      <c r="J70" s="15">
        <f t="shared" si="2"/>
        <v>100</v>
      </c>
      <c r="K70" s="15">
        <f t="shared" si="3"/>
        <v>100</v>
      </c>
      <c r="L70" s="61"/>
      <c r="M70" s="15">
        <f t="shared" si="1"/>
        <v>22.3</v>
      </c>
      <c r="N70" s="15"/>
    </row>
    <row r="71" spans="1:14" s="26" customFormat="1" ht="15.75" customHeight="1">
      <c r="A71" s="115"/>
      <c r="B71" s="117"/>
      <c r="C71" s="8"/>
      <c r="D71" s="24" t="s">
        <v>31</v>
      </c>
      <c r="E71" s="25">
        <f>SUM(E66:E67,E69:E70)</f>
        <v>0.9</v>
      </c>
      <c r="F71" s="25">
        <f>SUM(F66:F67,F69:F70)</f>
        <v>22.3</v>
      </c>
      <c r="G71" s="25">
        <f>SUM(G66:G67,G69:G70)</f>
        <v>22.3</v>
      </c>
      <c r="H71" s="25">
        <f>SUM(H66:H67,H69:H70)</f>
        <v>22.7</v>
      </c>
      <c r="I71" s="57">
        <f t="shared" si="0"/>
        <v>0.3999999999999986</v>
      </c>
      <c r="J71" s="57">
        <f t="shared" si="2"/>
        <v>101.79372197309415</v>
      </c>
      <c r="K71" s="57">
        <f t="shared" si="3"/>
        <v>101.79372197309415</v>
      </c>
      <c r="L71" s="62"/>
      <c r="M71" s="57">
        <f t="shared" si="1"/>
        <v>21.8</v>
      </c>
      <c r="N71" s="57">
        <f t="shared" si="4"/>
        <v>2522.222222222222</v>
      </c>
    </row>
    <row r="72" spans="1:14" ht="15.75">
      <c r="A72" s="115"/>
      <c r="B72" s="117"/>
      <c r="C72" s="16" t="s">
        <v>68</v>
      </c>
      <c r="D72" s="18" t="s">
        <v>69</v>
      </c>
      <c r="E72" s="11">
        <v>12080.6</v>
      </c>
      <c r="F72" s="11">
        <v>13174.1</v>
      </c>
      <c r="G72" s="11">
        <v>10364.4</v>
      </c>
      <c r="H72" s="11">
        <v>9289.3</v>
      </c>
      <c r="I72" s="15">
        <f aca="true" t="shared" si="5" ref="I72:I135">H72-G72</f>
        <v>-1075.1000000000004</v>
      </c>
      <c r="J72" s="15">
        <f t="shared" si="2"/>
        <v>89.62699239705144</v>
      </c>
      <c r="K72" s="15">
        <f t="shared" si="3"/>
        <v>70.51183762078624</v>
      </c>
      <c r="L72" s="61"/>
      <c r="M72" s="15">
        <f aca="true" t="shared" si="6" ref="M72:M135">H72-E72</f>
        <v>-2791.300000000001</v>
      </c>
      <c r="N72" s="15">
        <f t="shared" si="4"/>
        <v>76.8943595516779</v>
      </c>
    </row>
    <row r="73" spans="1:14" ht="15.75">
      <c r="A73" s="115"/>
      <c r="B73" s="117"/>
      <c r="C73" s="16" t="s">
        <v>22</v>
      </c>
      <c r="D73" s="18" t="s">
        <v>23</v>
      </c>
      <c r="E73" s="11">
        <f>SUM(E74:E81)</f>
        <v>5579.9</v>
      </c>
      <c r="F73" s="11">
        <f>SUM(F74:F81)</f>
        <v>6091.4</v>
      </c>
      <c r="G73" s="11">
        <f>SUM(G74:G81)</f>
        <v>4797.7</v>
      </c>
      <c r="H73" s="11">
        <f>SUM(H74:H81)</f>
        <v>8490.5</v>
      </c>
      <c r="I73" s="15">
        <f t="shared" si="5"/>
        <v>3692.8</v>
      </c>
      <c r="J73" s="15">
        <f aca="true" t="shared" si="7" ref="J73:J136">H73/G73*100</f>
        <v>176.97021489463702</v>
      </c>
      <c r="K73" s="15">
        <f aca="true" t="shared" si="8" ref="K73:K136">H73/F73*100</f>
        <v>139.38503463899926</v>
      </c>
      <c r="L73" s="61"/>
      <c r="M73" s="15">
        <f t="shared" si="6"/>
        <v>2910.6000000000004</v>
      </c>
      <c r="N73" s="15">
        <f aca="true" t="shared" si="9" ref="N73:N136">H73/E73*100</f>
        <v>152.1622251294826</v>
      </c>
    </row>
    <row r="74" spans="1:14" s="26" customFormat="1" ht="31.5" customHeight="1" hidden="1">
      <c r="A74" s="115"/>
      <c r="B74" s="117"/>
      <c r="C74" s="19" t="s">
        <v>70</v>
      </c>
      <c r="D74" s="20" t="s">
        <v>71</v>
      </c>
      <c r="E74" s="11">
        <v>1487.8</v>
      </c>
      <c r="F74" s="11">
        <v>1100</v>
      </c>
      <c r="G74" s="11">
        <v>956.7</v>
      </c>
      <c r="H74" s="11">
        <v>800</v>
      </c>
      <c r="I74" s="15">
        <f t="shared" si="5"/>
        <v>-156.70000000000005</v>
      </c>
      <c r="J74" s="15">
        <f t="shared" si="7"/>
        <v>83.6207797637713</v>
      </c>
      <c r="K74" s="15">
        <f t="shared" si="8"/>
        <v>72.72727272727273</v>
      </c>
      <c r="L74" s="61"/>
      <c r="M74" s="15">
        <f t="shared" si="6"/>
        <v>-687.8</v>
      </c>
      <c r="N74" s="15">
        <f t="shared" si="9"/>
        <v>53.770668100551156</v>
      </c>
    </row>
    <row r="75" spans="1:14" s="26" customFormat="1" ht="31.5" customHeight="1" hidden="1">
      <c r="A75" s="115"/>
      <c r="B75" s="117"/>
      <c r="C75" s="19" t="s">
        <v>72</v>
      </c>
      <c r="D75" s="20" t="s">
        <v>73</v>
      </c>
      <c r="E75" s="11"/>
      <c r="F75" s="11"/>
      <c r="G75" s="11"/>
      <c r="H75" s="11"/>
      <c r="I75" s="15">
        <f t="shared" si="5"/>
        <v>0</v>
      </c>
      <c r="J75" s="15" t="e">
        <f t="shared" si="7"/>
        <v>#DIV/0!</v>
      </c>
      <c r="K75" s="15" t="e">
        <f t="shared" si="8"/>
        <v>#DIV/0!</v>
      </c>
      <c r="L75" s="61"/>
      <c r="M75" s="15">
        <f t="shared" si="6"/>
        <v>0</v>
      </c>
      <c r="N75" s="15" t="e">
        <f t="shared" si="9"/>
        <v>#DIV/0!</v>
      </c>
    </row>
    <row r="76" spans="1:14" s="26" customFormat="1" ht="31.5" customHeight="1" hidden="1">
      <c r="A76" s="115"/>
      <c r="B76" s="117"/>
      <c r="C76" s="19" t="s">
        <v>74</v>
      </c>
      <c r="D76" s="20" t="s">
        <v>75</v>
      </c>
      <c r="E76" s="11">
        <v>45.2</v>
      </c>
      <c r="F76" s="11"/>
      <c r="G76" s="11"/>
      <c r="H76" s="11">
        <v>2199.2</v>
      </c>
      <c r="I76" s="15">
        <f t="shared" si="5"/>
        <v>2199.2</v>
      </c>
      <c r="J76" s="15" t="e">
        <f t="shared" si="7"/>
        <v>#DIV/0!</v>
      </c>
      <c r="K76" s="15" t="e">
        <f t="shared" si="8"/>
        <v>#DIV/0!</v>
      </c>
      <c r="L76" s="61"/>
      <c r="M76" s="15">
        <f t="shared" si="6"/>
        <v>2154</v>
      </c>
      <c r="N76" s="15">
        <f t="shared" si="9"/>
        <v>4865.486725663716</v>
      </c>
    </row>
    <row r="77" spans="1:14" s="26" customFormat="1" ht="31.5" customHeight="1" hidden="1">
      <c r="A77" s="115"/>
      <c r="B77" s="117"/>
      <c r="C77" s="19" t="s">
        <v>76</v>
      </c>
      <c r="D77" s="20" t="s">
        <v>77</v>
      </c>
      <c r="E77" s="11"/>
      <c r="F77" s="11"/>
      <c r="G77" s="11"/>
      <c r="H77" s="11"/>
      <c r="I77" s="15">
        <f t="shared" si="5"/>
        <v>0</v>
      </c>
      <c r="J77" s="15" t="e">
        <f t="shared" si="7"/>
        <v>#DIV/0!</v>
      </c>
      <c r="K77" s="15" t="e">
        <f t="shared" si="8"/>
        <v>#DIV/0!</v>
      </c>
      <c r="L77" s="61"/>
      <c r="M77" s="15">
        <f t="shared" si="6"/>
        <v>0</v>
      </c>
      <c r="N77" s="15" t="e">
        <f t="shared" si="9"/>
        <v>#DIV/0!</v>
      </c>
    </row>
    <row r="78" spans="1:14" s="26" customFormat="1" ht="31.5" customHeight="1" hidden="1">
      <c r="A78" s="115"/>
      <c r="B78" s="117"/>
      <c r="C78" s="19" t="s">
        <v>78</v>
      </c>
      <c r="D78" s="20" t="s">
        <v>79</v>
      </c>
      <c r="E78" s="11">
        <v>514</v>
      </c>
      <c r="F78" s="11">
        <v>1200</v>
      </c>
      <c r="G78" s="11">
        <v>997</v>
      </c>
      <c r="H78" s="11">
        <v>3194.9</v>
      </c>
      <c r="I78" s="15">
        <f t="shared" si="5"/>
        <v>2197.9</v>
      </c>
      <c r="J78" s="15">
        <f t="shared" si="7"/>
        <v>320.45135406218657</v>
      </c>
      <c r="K78" s="15">
        <f t="shared" si="8"/>
        <v>266.2416666666667</v>
      </c>
      <c r="L78" s="61"/>
      <c r="M78" s="15">
        <f t="shared" si="6"/>
        <v>2680.9</v>
      </c>
      <c r="N78" s="15">
        <f t="shared" si="9"/>
        <v>621.5758754863814</v>
      </c>
    </row>
    <row r="79" spans="1:14" s="26" customFormat="1" ht="31.5" customHeight="1" hidden="1">
      <c r="A79" s="115"/>
      <c r="B79" s="117"/>
      <c r="C79" s="19" t="s">
        <v>80</v>
      </c>
      <c r="D79" s="20" t="s">
        <v>81</v>
      </c>
      <c r="E79" s="11"/>
      <c r="F79" s="11"/>
      <c r="G79" s="11"/>
      <c r="H79" s="11"/>
      <c r="I79" s="15">
        <f t="shared" si="5"/>
        <v>0</v>
      </c>
      <c r="J79" s="15" t="e">
        <f t="shared" si="7"/>
        <v>#DIV/0!</v>
      </c>
      <c r="K79" s="15" t="e">
        <f t="shared" si="8"/>
        <v>#DIV/0!</v>
      </c>
      <c r="L79" s="61"/>
      <c r="M79" s="15">
        <f t="shared" si="6"/>
        <v>0</v>
      </c>
      <c r="N79" s="15" t="e">
        <f t="shared" si="9"/>
        <v>#DIV/0!</v>
      </c>
    </row>
    <row r="80" spans="1:14" s="26" customFormat="1" ht="31.5" customHeight="1" hidden="1">
      <c r="A80" s="115"/>
      <c r="B80" s="117"/>
      <c r="C80" s="19" t="s">
        <v>82</v>
      </c>
      <c r="D80" s="20" t="s">
        <v>83</v>
      </c>
      <c r="E80" s="11"/>
      <c r="F80" s="11"/>
      <c r="G80" s="11"/>
      <c r="H80" s="11"/>
      <c r="I80" s="15">
        <f t="shared" si="5"/>
        <v>0</v>
      </c>
      <c r="J80" s="15" t="e">
        <f t="shared" si="7"/>
        <v>#DIV/0!</v>
      </c>
      <c r="K80" s="15" t="e">
        <f t="shared" si="8"/>
        <v>#DIV/0!</v>
      </c>
      <c r="L80" s="61"/>
      <c r="M80" s="15">
        <f t="shared" si="6"/>
        <v>0</v>
      </c>
      <c r="N80" s="15" t="e">
        <f t="shared" si="9"/>
        <v>#DIV/0!</v>
      </c>
    </row>
    <row r="81" spans="1:14" ht="47.25" customHeight="1" hidden="1">
      <c r="A81" s="115"/>
      <c r="B81" s="117"/>
      <c r="C81" s="19" t="s">
        <v>25</v>
      </c>
      <c r="D81" s="20" t="s">
        <v>26</v>
      </c>
      <c r="E81" s="11">
        <v>3532.9</v>
      </c>
      <c r="F81" s="11">
        <v>3791.4</v>
      </c>
      <c r="G81" s="11">
        <v>2844</v>
      </c>
      <c r="H81" s="11">
        <v>2296.4</v>
      </c>
      <c r="I81" s="15">
        <f t="shared" si="5"/>
        <v>-547.5999999999999</v>
      </c>
      <c r="J81" s="15">
        <f t="shared" si="7"/>
        <v>80.74542897327707</v>
      </c>
      <c r="K81" s="15">
        <f t="shared" si="8"/>
        <v>60.568655377960646</v>
      </c>
      <c r="L81" s="61"/>
      <c r="M81" s="15">
        <f t="shared" si="6"/>
        <v>-1236.5</v>
      </c>
      <c r="N81" s="15">
        <f t="shared" si="9"/>
        <v>65.00042458037306</v>
      </c>
    </row>
    <row r="82" spans="1:14" s="26" customFormat="1" ht="15.75">
      <c r="A82" s="115"/>
      <c r="B82" s="117"/>
      <c r="C82" s="28"/>
      <c r="D82" s="24" t="s">
        <v>34</v>
      </c>
      <c r="E82" s="25">
        <f>SUM(E72:E73)</f>
        <v>17660.5</v>
      </c>
      <c r="F82" s="25">
        <f>SUM(F72:F73)</f>
        <v>19265.5</v>
      </c>
      <c r="G82" s="25">
        <f>SUM(G72:G73)</f>
        <v>15162.099999999999</v>
      </c>
      <c r="H82" s="25">
        <f>SUM(H72:H73)</f>
        <v>17779.8</v>
      </c>
      <c r="I82" s="57">
        <f t="shared" si="5"/>
        <v>2617.7000000000007</v>
      </c>
      <c r="J82" s="57">
        <f t="shared" si="7"/>
        <v>117.26475883947475</v>
      </c>
      <c r="K82" s="57">
        <f t="shared" si="8"/>
        <v>92.28828735304042</v>
      </c>
      <c r="L82" s="62"/>
      <c r="M82" s="57">
        <f t="shared" si="6"/>
        <v>119.29999999999927</v>
      </c>
      <c r="N82" s="57">
        <f t="shared" si="9"/>
        <v>100.67551881317063</v>
      </c>
    </row>
    <row r="83" spans="1:14" s="26" customFormat="1" ht="15.75" customHeight="1">
      <c r="A83" s="116"/>
      <c r="B83" s="118"/>
      <c r="C83" s="28"/>
      <c r="D83" s="24" t="s">
        <v>35</v>
      </c>
      <c r="E83" s="25">
        <f>E71+E82</f>
        <v>17661.4</v>
      </c>
      <c r="F83" s="25">
        <f>F71+F82</f>
        <v>19287.8</v>
      </c>
      <c r="G83" s="25">
        <f>G71+G82</f>
        <v>15184.399999999998</v>
      </c>
      <c r="H83" s="25">
        <f>H71+H82</f>
        <v>17802.5</v>
      </c>
      <c r="I83" s="57">
        <f t="shared" si="5"/>
        <v>2618.100000000002</v>
      </c>
      <c r="J83" s="57">
        <f t="shared" si="7"/>
        <v>117.24203788098313</v>
      </c>
      <c r="K83" s="57">
        <f t="shared" si="8"/>
        <v>92.29927726334782</v>
      </c>
      <c r="L83" s="62"/>
      <c r="M83" s="57">
        <f t="shared" si="6"/>
        <v>141.09999999999854</v>
      </c>
      <c r="N83" s="57">
        <f t="shared" si="9"/>
        <v>100.79891741311559</v>
      </c>
    </row>
    <row r="84" spans="1:14" ht="15.75">
      <c r="A84" s="110" t="s">
        <v>84</v>
      </c>
      <c r="B84" s="113" t="s">
        <v>85</v>
      </c>
      <c r="C84" s="16" t="s">
        <v>10</v>
      </c>
      <c r="D84" s="17" t="s">
        <v>11</v>
      </c>
      <c r="E84" s="34"/>
      <c r="F84" s="34"/>
      <c r="G84" s="34"/>
      <c r="H84" s="34">
        <v>30.7</v>
      </c>
      <c r="I84" s="15">
        <f t="shared" si="5"/>
        <v>30.7</v>
      </c>
      <c r="J84" s="15"/>
      <c r="K84" s="15"/>
      <c r="L84" s="61"/>
      <c r="M84" s="15">
        <f t="shared" si="6"/>
        <v>30.7</v>
      </c>
      <c r="N84" s="15"/>
    </row>
    <row r="85" spans="1:14" ht="31.5">
      <c r="A85" s="115"/>
      <c r="B85" s="117"/>
      <c r="C85" s="16" t="s">
        <v>16</v>
      </c>
      <c r="D85" s="21" t="s">
        <v>17</v>
      </c>
      <c r="E85" s="34">
        <v>1036.8</v>
      </c>
      <c r="F85" s="34"/>
      <c r="G85" s="34"/>
      <c r="H85" s="34">
        <v>454.5</v>
      </c>
      <c r="I85" s="15">
        <f t="shared" si="5"/>
        <v>454.5</v>
      </c>
      <c r="J85" s="15"/>
      <c r="K85" s="15"/>
      <c r="L85" s="61"/>
      <c r="M85" s="15">
        <f t="shared" si="6"/>
        <v>-582.3</v>
      </c>
      <c r="N85" s="15">
        <f t="shared" si="9"/>
        <v>43.83680555555556</v>
      </c>
    </row>
    <row r="86" spans="1:14" ht="78.75">
      <c r="A86" s="115"/>
      <c r="B86" s="117"/>
      <c r="C86" s="19" t="s">
        <v>18</v>
      </c>
      <c r="D86" s="22" t="s">
        <v>19</v>
      </c>
      <c r="E86" s="34">
        <v>327.2</v>
      </c>
      <c r="F86" s="34"/>
      <c r="G86" s="34"/>
      <c r="H86" s="34">
        <v>46.1</v>
      </c>
      <c r="I86" s="15">
        <f t="shared" si="5"/>
        <v>46.1</v>
      </c>
      <c r="J86" s="15"/>
      <c r="K86" s="15"/>
      <c r="L86" s="61"/>
      <c r="M86" s="15">
        <f t="shared" si="6"/>
        <v>-281.09999999999997</v>
      </c>
      <c r="N86" s="15">
        <f t="shared" si="9"/>
        <v>14.089242053789732</v>
      </c>
    </row>
    <row r="87" spans="1:14" ht="15.75">
      <c r="A87" s="115"/>
      <c r="B87" s="117"/>
      <c r="C87" s="16" t="s">
        <v>22</v>
      </c>
      <c r="D87" s="18" t="s">
        <v>23</v>
      </c>
      <c r="E87" s="11">
        <f>E88</f>
        <v>663.1</v>
      </c>
      <c r="F87" s="11">
        <f>F88</f>
        <v>0</v>
      </c>
      <c r="G87" s="11">
        <f>G88</f>
        <v>0</v>
      </c>
      <c r="H87" s="11">
        <f>H88</f>
        <v>988.1</v>
      </c>
      <c r="I87" s="15">
        <f t="shared" si="5"/>
        <v>988.1</v>
      </c>
      <c r="J87" s="15"/>
      <c r="K87" s="15"/>
      <c r="L87" s="61"/>
      <c r="M87" s="15">
        <f t="shared" si="6"/>
        <v>325</v>
      </c>
      <c r="N87" s="15">
        <f t="shared" si="9"/>
        <v>149.01221535213392</v>
      </c>
    </row>
    <row r="88" spans="1:14" ht="47.25" customHeight="1" hidden="1">
      <c r="A88" s="115"/>
      <c r="B88" s="117"/>
      <c r="C88" s="19" t="s">
        <v>25</v>
      </c>
      <c r="D88" s="20" t="s">
        <v>26</v>
      </c>
      <c r="E88" s="11">
        <v>663.1</v>
      </c>
      <c r="F88" s="11"/>
      <c r="G88" s="11"/>
      <c r="H88" s="11">
        <v>988.1</v>
      </c>
      <c r="I88" s="15">
        <f t="shared" si="5"/>
        <v>988.1</v>
      </c>
      <c r="J88" s="15"/>
      <c r="K88" s="15"/>
      <c r="L88" s="61"/>
      <c r="M88" s="15">
        <f t="shared" si="6"/>
        <v>325</v>
      </c>
      <c r="N88" s="15">
        <f t="shared" si="9"/>
        <v>149.01221535213392</v>
      </c>
    </row>
    <row r="89" spans="1:14" ht="15.75" customHeight="1">
      <c r="A89" s="115"/>
      <c r="B89" s="117"/>
      <c r="C89" s="16" t="s">
        <v>27</v>
      </c>
      <c r="D89" s="18" t="s">
        <v>28</v>
      </c>
      <c r="E89" s="34">
        <v>-230.2</v>
      </c>
      <c r="F89" s="34"/>
      <c r="G89" s="34"/>
      <c r="H89" s="34">
        <v>3.7</v>
      </c>
      <c r="I89" s="15">
        <f t="shared" si="5"/>
        <v>3.7</v>
      </c>
      <c r="J89" s="15"/>
      <c r="K89" s="15"/>
      <c r="L89" s="61"/>
      <c r="M89" s="15">
        <f t="shared" si="6"/>
        <v>233.89999999999998</v>
      </c>
      <c r="N89" s="15">
        <f t="shared" si="9"/>
        <v>-1.6072980017376195</v>
      </c>
    </row>
    <row r="90" spans="1:14" ht="15.75" customHeight="1">
      <c r="A90" s="115"/>
      <c r="B90" s="117"/>
      <c r="C90" s="16" t="s">
        <v>29</v>
      </c>
      <c r="D90" s="18" t="s">
        <v>30</v>
      </c>
      <c r="E90" s="34">
        <v>559.3</v>
      </c>
      <c r="F90" s="34"/>
      <c r="G90" s="34"/>
      <c r="H90" s="34">
        <v>1008.5</v>
      </c>
      <c r="I90" s="15">
        <f t="shared" si="5"/>
        <v>1008.5</v>
      </c>
      <c r="J90" s="15"/>
      <c r="K90" s="15"/>
      <c r="L90" s="61"/>
      <c r="M90" s="15">
        <f t="shared" si="6"/>
        <v>449.20000000000005</v>
      </c>
      <c r="N90" s="15">
        <f t="shared" si="9"/>
        <v>180.31467906311462</v>
      </c>
    </row>
    <row r="91" spans="1:14" ht="15.75" customHeight="1">
      <c r="A91" s="115"/>
      <c r="B91" s="117"/>
      <c r="C91" s="16" t="s">
        <v>217</v>
      </c>
      <c r="D91" s="18" t="s">
        <v>46</v>
      </c>
      <c r="E91" s="34"/>
      <c r="F91" s="34"/>
      <c r="G91" s="34"/>
      <c r="H91" s="34">
        <v>-50.4</v>
      </c>
      <c r="I91" s="15">
        <f t="shared" si="5"/>
        <v>-50.4</v>
      </c>
      <c r="J91" s="15"/>
      <c r="K91" s="15"/>
      <c r="L91" s="61"/>
      <c r="M91" s="15">
        <f t="shared" si="6"/>
        <v>-50.4</v>
      </c>
      <c r="N91" s="15"/>
    </row>
    <row r="92" spans="1:14" ht="15.75" customHeight="1">
      <c r="A92" s="115"/>
      <c r="B92" s="117"/>
      <c r="C92" s="16" t="s">
        <v>49</v>
      </c>
      <c r="D92" s="18" t="s">
        <v>86</v>
      </c>
      <c r="E92" s="34">
        <v>96894.8</v>
      </c>
      <c r="F92" s="34">
        <v>512907.2</v>
      </c>
      <c r="G92" s="34">
        <v>106271.1</v>
      </c>
      <c r="H92" s="34">
        <v>63111.8</v>
      </c>
      <c r="I92" s="15">
        <f t="shared" si="5"/>
        <v>-43159.3</v>
      </c>
      <c r="J92" s="15">
        <f t="shared" si="7"/>
        <v>59.38754750821249</v>
      </c>
      <c r="K92" s="15">
        <f t="shared" si="8"/>
        <v>12.304721009960476</v>
      </c>
      <c r="L92" s="61"/>
      <c r="M92" s="15">
        <f t="shared" si="6"/>
        <v>-33783</v>
      </c>
      <c r="N92" s="15">
        <f t="shared" si="9"/>
        <v>65.13435189504494</v>
      </c>
    </row>
    <row r="93" spans="1:14" ht="15.75">
      <c r="A93" s="115"/>
      <c r="B93" s="117"/>
      <c r="C93" s="16" t="s">
        <v>50</v>
      </c>
      <c r="D93" s="18" t="s">
        <v>87</v>
      </c>
      <c r="E93" s="34">
        <v>87784.7</v>
      </c>
      <c r="F93" s="34">
        <v>100595.7</v>
      </c>
      <c r="G93" s="34">
        <v>76542.5</v>
      </c>
      <c r="H93" s="34">
        <v>76542.5</v>
      </c>
      <c r="I93" s="15">
        <f t="shared" si="5"/>
        <v>0</v>
      </c>
      <c r="J93" s="15">
        <f t="shared" si="7"/>
        <v>100</v>
      </c>
      <c r="K93" s="15">
        <f t="shared" si="8"/>
        <v>76.08923641865408</v>
      </c>
      <c r="L93" s="61"/>
      <c r="M93" s="15">
        <f t="shared" si="6"/>
        <v>-11242.199999999997</v>
      </c>
      <c r="N93" s="15">
        <f t="shared" si="9"/>
        <v>87.19344031477011</v>
      </c>
    </row>
    <row r="94" spans="1:14" ht="15.75" customHeight="1" hidden="1">
      <c r="A94" s="115"/>
      <c r="B94" s="117"/>
      <c r="C94" s="16" t="s">
        <v>64</v>
      </c>
      <c r="D94" s="18" t="s">
        <v>88</v>
      </c>
      <c r="E94" s="34"/>
      <c r="F94" s="34"/>
      <c r="G94" s="34"/>
      <c r="H94" s="34"/>
      <c r="I94" s="15">
        <f t="shared" si="5"/>
        <v>0</v>
      </c>
      <c r="J94" s="15" t="e">
        <f t="shared" si="7"/>
        <v>#DIV/0!</v>
      </c>
      <c r="K94" s="15" t="e">
        <f t="shared" si="8"/>
        <v>#DIV/0!</v>
      </c>
      <c r="L94" s="61"/>
      <c r="M94" s="15">
        <f t="shared" si="6"/>
        <v>0</v>
      </c>
      <c r="N94" s="15" t="e">
        <f t="shared" si="9"/>
        <v>#DIV/0!</v>
      </c>
    </row>
    <row r="95" spans="1:14" s="26" customFormat="1" ht="15.75" customHeight="1">
      <c r="A95" s="115"/>
      <c r="B95" s="117"/>
      <c r="C95" s="23"/>
      <c r="D95" s="24" t="s">
        <v>31</v>
      </c>
      <c r="E95" s="25">
        <f>SUM(E84:E87,E89:E94)</f>
        <v>187035.7</v>
      </c>
      <c r="F95" s="25">
        <f>SUM(F84:F87,F89:F94)</f>
        <v>613502.9</v>
      </c>
      <c r="G95" s="25">
        <f>SUM(G84:G87,G89:G94)</f>
        <v>182813.6</v>
      </c>
      <c r="H95" s="25">
        <f>SUM(H84:H87,H89:H94)</f>
        <v>142135.5</v>
      </c>
      <c r="I95" s="57">
        <f t="shared" si="5"/>
        <v>-40678.100000000006</v>
      </c>
      <c r="J95" s="57">
        <f t="shared" si="7"/>
        <v>77.74886551109984</v>
      </c>
      <c r="K95" s="57">
        <f t="shared" si="8"/>
        <v>23.16786114621463</v>
      </c>
      <c r="L95" s="62"/>
      <c r="M95" s="57">
        <f t="shared" si="6"/>
        <v>-44900.20000000001</v>
      </c>
      <c r="N95" s="57">
        <f t="shared" si="9"/>
        <v>75.99378086643351</v>
      </c>
    </row>
    <row r="96" spans="1:14" ht="15.75">
      <c r="A96" s="119"/>
      <c r="B96" s="119"/>
      <c r="C96" s="16" t="s">
        <v>22</v>
      </c>
      <c r="D96" s="18" t="s">
        <v>23</v>
      </c>
      <c r="E96" s="11">
        <f>E97</f>
        <v>465.3</v>
      </c>
      <c r="F96" s="11">
        <f>F97</f>
        <v>500</v>
      </c>
      <c r="G96" s="11">
        <f>G97</f>
        <v>360</v>
      </c>
      <c r="H96" s="11">
        <f>H97</f>
        <v>321</v>
      </c>
      <c r="I96" s="15">
        <f t="shared" si="5"/>
        <v>-39</v>
      </c>
      <c r="J96" s="15">
        <f t="shared" si="7"/>
        <v>89.16666666666667</v>
      </c>
      <c r="K96" s="15">
        <f t="shared" si="8"/>
        <v>64.2</v>
      </c>
      <c r="L96" s="61"/>
      <c r="M96" s="15">
        <f t="shared" si="6"/>
        <v>-144.3</v>
      </c>
      <c r="N96" s="15">
        <f t="shared" si="9"/>
        <v>68.98774983881367</v>
      </c>
    </row>
    <row r="97" spans="1:14" ht="47.25" customHeight="1" hidden="1">
      <c r="A97" s="119"/>
      <c r="B97" s="119"/>
      <c r="C97" s="19" t="s">
        <v>25</v>
      </c>
      <c r="D97" s="20" t="s">
        <v>26</v>
      </c>
      <c r="E97" s="11">
        <v>465.3</v>
      </c>
      <c r="F97" s="11">
        <v>500</v>
      </c>
      <c r="G97" s="11">
        <v>360</v>
      </c>
      <c r="H97" s="11">
        <v>321</v>
      </c>
      <c r="I97" s="15">
        <f t="shared" si="5"/>
        <v>-39</v>
      </c>
      <c r="J97" s="15">
        <f t="shared" si="7"/>
        <v>89.16666666666667</v>
      </c>
      <c r="K97" s="15">
        <f t="shared" si="8"/>
        <v>64.2</v>
      </c>
      <c r="L97" s="61"/>
      <c r="M97" s="15">
        <f t="shared" si="6"/>
        <v>-144.3</v>
      </c>
      <c r="N97" s="15">
        <f t="shared" si="9"/>
        <v>68.98774983881367</v>
      </c>
    </row>
    <row r="98" spans="1:14" s="26" customFormat="1" ht="15.75" customHeight="1">
      <c r="A98" s="119"/>
      <c r="B98" s="119"/>
      <c r="C98" s="23"/>
      <c r="D98" s="24" t="s">
        <v>34</v>
      </c>
      <c r="E98" s="25">
        <f>SUM(E96)</f>
        <v>465.3</v>
      </c>
      <c r="F98" s="25">
        <f>SUM(F96)</f>
        <v>500</v>
      </c>
      <c r="G98" s="25">
        <f>SUM(G96)</f>
        <v>360</v>
      </c>
      <c r="H98" s="25">
        <f>SUM(H96)</f>
        <v>321</v>
      </c>
      <c r="I98" s="57">
        <f t="shared" si="5"/>
        <v>-39</v>
      </c>
      <c r="J98" s="57">
        <f t="shared" si="7"/>
        <v>89.16666666666667</v>
      </c>
      <c r="K98" s="57">
        <f t="shared" si="8"/>
        <v>64.2</v>
      </c>
      <c r="L98" s="62"/>
      <c r="M98" s="57">
        <f t="shared" si="6"/>
        <v>-144.3</v>
      </c>
      <c r="N98" s="57">
        <f t="shared" si="9"/>
        <v>68.98774983881367</v>
      </c>
    </row>
    <row r="99" spans="1:14" s="26" customFormat="1" ht="31.5">
      <c r="A99" s="119"/>
      <c r="B99" s="119"/>
      <c r="C99" s="23"/>
      <c r="D99" s="24" t="s">
        <v>211</v>
      </c>
      <c r="E99" s="25">
        <f>E100-E91</f>
        <v>187501</v>
      </c>
      <c r="F99" s="25">
        <f>F100-F91</f>
        <v>614002.9</v>
      </c>
      <c r="G99" s="25">
        <f>G100-G91</f>
        <v>183173.6</v>
      </c>
      <c r="H99" s="25">
        <f>H100-H91</f>
        <v>142506.9</v>
      </c>
      <c r="I99" s="57">
        <f t="shared" si="5"/>
        <v>-40666.70000000001</v>
      </c>
      <c r="J99" s="57">
        <f t="shared" si="7"/>
        <v>77.79882035402481</v>
      </c>
      <c r="K99" s="57">
        <f t="shared" si="8"/>
        <v>23.20948321253857</v>
      </c>
      <c r="L99" s="62"/>
      <c r="M99" s="57">
        <f t="shared" si="6"/>
        <v>-44994.100000000006</v>
      </c>
      <c r="N99" s="57">
        <f t="shared" si="9"/>
        <v>76.00327464920187</v>
      </c>
    </row>
    <row r="100" spans="1:14" s="26" customFormat="1" ht="31.5">
      <c r="A100" s="120"/>
      <c r="B100" s="120"/>
      <c r="C100" s="23"/>
      <c r="D100" s="24" t="s">
        <v>212</v>
      </c>
      <c r="E100" s="25">
        <f>E95+E98</f>
        <v>187501</v>
      </c>
      <c r="F100" s="25">
        <f>F95+F98</f>
        <v>614002.9</v>
      </c>
      <c r="G100" s="25">
        <f>G95+G98</f>
        <v>183173.6</v>
      </c>
      <c r="H100" s="25">
        <f>H95+H98</f>
        <v>142456.5</v>
      </c>
      <c r="I100" s="57">
        <f t="shared" si="5"/>
        <v>-40717.100000000006</v>
      </c>
      <c r="J100" s="57">
        <f t="shared" si="7"/>
        <v>77.77130547196758</v>
      </c>
      <c r="K100" s="57">
        <f t="shared" si="8"/>
        <v>23.201274782252657</v>
      </c>
      <c r="L100" s="62"/>
      <c r="M100" s="57">
        <f t="shared" si="6"/>
        <v>-45044.5</v>
      </c>
      <c r="N100" s="57">
        <f t="shared" si="9"/>
        <v>75.97639479256111</v>
      </c>
    </row>
    <row r="101" spans="1:14" s="26" customFormat="1" ht="31.5" customHeight="1">
      <c r="A101" s="110" t="s">
        <v>89</v>
      </c>
      <c r="B101" s="113" t="s">
        <v>90</v>
      </c>
      <c r="C101" s="16" t="s">
        <v>16</v>
      </c>
      <c r="D101" s="21" t="s">
        <v>17</v>
      </c>
      <c r="E101" s="11">
        <v>121</v>
      </c>
      <c r="F101" s="25"/>
      <c r="G101" s="25"/>
      <c r="H101" s="11">
        <v>2251.6</v>
      </c>
      <c r="I101" s="15">
        <f t="shared" si="5"/>
        <v>2251.6</v>
      </c>
      <c r="J101" s="15"/>
      <c r="K101" s="15"/>
      <c r="L101" s="61"/>
      <c r="M101" s="15">
        <f t="shared" si="6"/>
        <v>2130.6</v>
      </c>
      <c r="N101" s="15">
        <f t="shared" si="9"/>
        <v>1860.8264462809916</v>
      </c>
    </row>
    <row r="102" spans="1:14" s="26" customFormat="1" ht="78.75" customHeight="1">
      <c r="A102" s="115"/>
      <c r="B102" s="117"/>
      <c r="C102" s="19" t="s">
        <v>18</v>
      </c>
      <c r="D102" s="22" t="s">
        <v>19</v>
      </c>
      <c r="E102" s="11">
        <v>0.6</v>
      </c>
      <c r="F102" s="25"/>
      <c r="G102" s="25"/>
      <c r="H102" s="11">
        <v>9.3</v>
      </c>
      <c r="I102" s="15">
        <f t="shared" si="5"/>
        <v>9.3</v>
      </c>
      <c r="J102" s="15"/>
      <c r="K102" s="15"/>
      <c r="L102" s="61"/>
      <c r="M102" s="15">
        <f t="shared" si="6"/>
        <v>8.700000000000001</v>
      </c>
      <c r="N102" s="15">
        <f t="shared" si="9"/>
        <v>1550.0000000000002</v>
      </c>
    </row>
    <row r="103" spans="1:14" ht="15.75" customHeight="1" hidden="1">
      <c r="A103" s="119"/>
      <c r="B103" s="119"/>
      <c r="C103" s="16" t="s">
        <v>22</v>
      </c>
      <c r="D103" s="18" t="s">
        <v>23</v>
      </c>
      <c r="E103" s="11">
        <f>SUM(E104:E105)</f>
        <v>0</v>
      </c>
      <c r="F103" s="11">
        <f>SUM(F104:F105)</f>
        <v>0</v>
      </c>
      <c r="G103" s="11">
        <f>SUM(G104:G105)</f>
        <v>0</v>
      </c>
      <c r="H103" s="11">
        <f>SUM(H104:H105)</f>
        <v>0</v>
      </c>
      <c r="I103" s="15">
        <f t="shared" si="5"/>
        <v>0</v>
      </c>
      <c r="J103" s="15"/>
      <c r="K103" s="15"/>
      <c r="L103" s="61"/>
      <c r="M103" s="15">
        <f t="shared" si="6"/>
        <v>0</v>
      </c>
      <c r="N103" s="15" t="e">
        <f t="shared" si="9"/>
        <v>#DIV/0!</v>
      </c>
    </row>
    <row r="104" spans="1:14" ht="15.75" customHeight="1" hidden="1">
      <c r="A104" s="119"/>
      <c r="B104" s="119"/>
      <c r="C104" s="19" t="s">
        <v>40</v>
      </c>
      <c r="D104" s="20" t="s">
        <v>41</v>
      </c>
      <c r="E104" s="11"/>
      <c r="F104" s="11"/>
      <c r="G104" s="11"/>
      <c r="H104" s="11"/>
      <c r="I104" s="15">
        <f t="shared" si="5"/>
        <v>0</v>
      </c>
      <c r="J104" s="15"/>
      <c r="K104" s="15"/>
      <c r="L104" s="61"/>
      <c r="M104" s="15">
        <f t="shared" si="6"/>
        <v>0</v>
      </c>
      <c r="N104" s="15" t="e">
        <f t="shared" si="9"/>
        <v>#DIV/0!</v>
      </c>
    </row>
    <row r="105" spans="1:14" ht="47.25" customHeight="1" hidden="1">
      <c r="A105" s="119"/>
      <c r="B105" s="119"/>
      <c r="C105" s="19" t="s">
        <v>25</v>
      </c>
      <c r="D105" s="20" t="s">
        <v>26</v>
      </c>
      <c r="E105" s="11"/>
      <c r="F105" s="11"/>
      <c r="G105" s="11"/>
      <c r="H105" s="11"/>
      <c r="I105" s="15">
        <f t="shared" si="5"/>
        <v>0</v>
      </c>
      <c r="J105" s="15"/>
      <c r="K105" s="15"/>
      <c r="L105" s="61"/>
      <c r="M105" s="15">
        <f t="shared" si="6"/>
        <v>0</v>
      </c>
      <c r="N105" s="15" t="e">
        <f t="shared" si="9"/>
        <v>#DIV/0!</v>
      </c>
    </row>
    <row r="106" spans="1:14" ht="15.75">
      <c r="A106" s="119"/>
      <c r="B106" s="119"/>
      <c r="C106" s="16" t="s">
        <v>27</v>
      </c>
      <c r="D106" s="18" t="s">
        <v>28</v>
      </c>
      <c r="E106" s="11">
        <v>97.7</v>
      </c>
      <c r="F106" s="11"/>
      <c r="G106" s="11"/>
      <c r="H106" s="11">
        <v>5</v>
      </c>
      <c r="I106" s="15">
        <f t="shared" si="5"/>
        <v>5</v>
      </c>
      <c r="J106" s="15"/>
      <c r="K106" s="15"/>
      <c r="L106" s="61"/>
      <c r="M106" s="15">
        <f t="shared" si="6"/>
        <v>-92.7</v>
      </c>
      <c r="N106" s="15">
        <f t="shared" si="9"/>
        <v>5.117707267144319</v>
      </c>
    </row>
    <row r="107" spans="1:14" ht="15.75" customHeight="1" hidden="1">
      <c r="A107" s="119"/>
      <c r="B107" s="119"/>
      <c r="C107" s="16" t="s">
        <v>29</v>
      </c>
      <c r="D107" s="18" t="s">
        <v>30</v>
      </c>
      <c r="E107" s="11"/>
      <c r="F107" s="11"/>
      <c r="G107" s="11"/>
      <c r="H107" s="11"/>
      <c r="I107" s="15">
        <f t="shared" si="5"/>
        <v>0</v>
      </c>
      <c r="J107" s="15"/>
      <c r="K107" s="15"/>
      <c r="L107" s="61"/>
      <c r="M107" s="15">
        <f t="shared" si="6"/>
        <v>0</v>
      </c>
      <c r="N107" s="15" t="e">
        <f t="shared" si="9"/>
        <v>#DIV/0!</v>
      </c>
    </row>
    <row r="108" spans="1:14" ht="15.75" customHeight="1">
      <c r="A108" s="119"/>
      <c r="B108" s="119"/>
      <c r="C108" s="16" t="s">
        <v>217</v>
      </c>
      <c r="D108" s="18" t="s">
        <v>46</v>
      </c>
      <c r="E108" s="11"/>
      <c r="F108" s="11"/>
      <c r="G108" s="11"/>
      <c r="H108" s="11">
        <v>-2</v>
      </c>
      <c r="I108" s="15">
        <f t="shared" si="5"/>
        <v>-2</v>
      </c>
      <c r="J108" s="15"/>
      <c r="K108" s="15"/>
      <c r="L108" s="61"/>
      <c r="M108" s="15">
        <f t="shared" si="6"/>
        <v>-2</v>
      </c>
      <c r="N108" s="15"/>
    </row>
    <row r="109" spans="1:14" ht="15.75">
      <c r="A109" s="119"/>
      <c r="B109" s="119"/>
      <c r="C109" s="16" t="s">
        <v>49</v>
      </c>
      <c r="D109" s="18" t="s">
        <v>86</v>
      </c>
      <c r="E109" s="11">
        <v>50328.2</v>
      </c>
      <c r="F109" s="11">
        <v>45794.9</v>
      </c>
      <c r="G109" s="11">
        <v>448.3</v>
      </c>
      <c r="H109" s="11">
        <v>448.3</v>
      </c>
      <c r="I109" s="15">
        <f t="shared" si="5"/>
        <v>0</v>
      </c>
      <c r="J109" s="15">
        <f t="shared" si="7"/>
        <v>100</v>
      </c>
      <c r="K109" s="15">
        <f t="shared" si="8"/>
        <v>0.9789299681842301</v>
      </c>
      <c r="L109" s="61"/>
      <c r="M109" s="15">
        <f t="shared" si="6"/>
        <v>-49879.899999999994</v>
      </c>
      <c r="N109" s="15">
        <f t="shared" si="9"/>
        <v>0.8907530966734356</v>
      </c>
    </row>
    <row r="110" spans="1:14" ht="15.75" customHeight="1">
      <c r="A110" s="119"/>
      <c r="B110" s="119"/>
      <c r="C110" s="16" t="s">
        <v>50</v>
      </c>
      <c r="D110" s="18" t="s">
        <v>87</v>
      </c>
      <c r="E110" s="11"/>
      <c r="F110" s="11">
        <v>283.8</v>
      </c>
      <c r="G110" s="11">
        <v>283.8</v>
      </c>
      <c r="H110" s="11">
        <v>283.8</v>
      </c>
      <c r="I110" s="15">
        <f t="shared" si="5"/>
        <v>0</v>
      </c>
      <c r="J110" s="15">
        <f t="shared" si="7"/>
        <v>100</v>
      </c>
      <c r="K110" s="15">
        <f t="shared" si="8"/>
        <v>100</v>
      </c>
      <c r="L110" s="61"/>
      <c r="M110" s="15">
        <f t="shared" si="6"/>
        <v>283.8</v>
      </c>
      <c r="N110" s="15"/>
    </row>
    <row r="111" spans="1:14" ht="15.75" customHeight="1">
      <c r="A111" s="119"/>
      <c r="B111" s="119"/>
      <c r="C111" s="16" t="s">
        <v>52</v>
      </c>
      <c r="D111" s="20" t="s">
        <v>53</v>
      </c>
      <c r="E111" s="11"/>
      <c r="F111" s="11">
        <v>2779</v>
      </c>
      <c r="G111" s="11">
        <v>2779</v>
      </c>
      <c r="H111" s="11">
        <v>2779</v>
      </c>
      <c r="I111" s="15">
        <f t="shared" si="5"/>
        <v>0</v>
      </c>
      <c r="J111" s="15">
        <f t="shared" si="7"/>
        <v>100</v>
      </c>
      <c r="K111" s="15">
        <f t="shared" si="8"/>
        <v>100</v>
      </c>
      <c r="L111" s="61"/>
      <c r="M111" s="15">
        <f t="shared" si="6"/>
        <v>2779</v>
      </c>
      <c r="N111" s="15"/>
    </row>
    <row r="112" spans="1:14" s="26" customFormat="1" ht="31.5">
      <c r="A112" s="119"/>
      <c r="B112" s="119"/>
      <c r="C112" s="28"/>
      <c r="D112" s="24" t="s">
        <v>211</v>
      </c>
      <c r="E112" s="25">
        <f>E113-E108</f>
        <v>50547.5</v>
      </c>
      <c r="F112" s="25">
        <f>F113-F108</f>
        <v>48857.700000000004</v>
      </c>
      <c r="G112" s="25">
        <f>G113-G108</f>
        <v>3511.1</v>
      </c>
      <c r="H112" s="25">
        <f>H113-H108</f>
        <v>5777</v>
      </c>
      <c r="I112" s="57">
        <f t="shared" si="5"/>
        <v>2265.9</v>
      </c>
      <c r="J112" s="57">
        <f t="shared" si="7"/>
        <v>164.5353308080089</v>
      </c>
      <c r="K112" s="57">
        <f t="shared" si="8"/>
        <v>11.824134169230232</v>
      </c>
      <c r="L112" s="62"/>
      <c r="M112" s="57">
        <f t="shared" si="6"/>
        <v>-44770.5</v>
      </c>
      <c r="N112" s="57">
        <f t="shared" si="9"/>
        <v>11.42885404817251</v>
      </c>
    </row>
    <row r="113" spans="1:14" s="26" customFormat="1" ht="31.5" customHeight="1">
      <c r="A113" s="120"/>
      <c r="B113" s="120"/>
      <c r="C113" s="8"/>
      <c r="D113" s="24" t="s">
        <v>212</v>
      </c>
      <c r="E113" s="25">
        <f>SUM(E101:E103,E106:E111)</f>
        <v>50547.5</v>
      </c>
      <c r="F113" s="25">
        <f>SUM(F101:F103,F106:F111)</f>
        <v>48857.700000000004</v>
      </c>
      <c r="G113" s="25">
        <f>SUM(G101:G103,G106:G111)</f>
        <v>3511.1</v>
      </c>
      <c r="H113" s="25">
        <f>SUM(H101:H103,H106:H111)</f>
        <v>5775</v>
      </c>
      <c r="I113" s="57">
        <f t="shared" si="5"/>
        <v>2263.9</v>
      </c>
      <c r="J113" s="57">
        <f t="shared" si="7"/>
        <v>164.4783686024323</v>
      </c>
      <c r="K113" s="57">
        <f t="shared" si="8"/>
        <v>11.820040648659269</v>
      </c>
      <c r="L113" s="62"/>
      <c r="M113" s="57">
        <f t="shared" si="6"/>
        <v>-44772.5</v>
      </c>
      <c r="N113" s="57">
        <f t="shared" si="9"/>
        <v>11.424897373757357</v>
      </c>
    </row>
    <row r="114" spans="1:14" s="26" customFormat="1" ht="31.5">
      <c r="A114" s="113">
        <v>926</v>
      </c>
      <c r="B114" s="113" t="s">
        <v>91</v>
      </c>
      <c r="C114" s="16" t="s">
        <v>16</v>
      </c>
      <c r="D114" s="21" t="s">
        <v>17</v>
      </c>
      <c r="E114" s="11">
        <v>11.9</v>
      </c>
      <c r="F114" s="11"/>
      <c r="G114" s="11"/>
      <c r="H114" s="11">
        <v>27.4</v>
      </c>
      <c r="I114" s="15">
        <f t="shared" si="5"/>
        <v>27.4</v>
      </c>
      <c r="J114" s="15"/>
      <c r="K114" s="15"/>
      <c r="L114" s="61"/>
      <c r="M114" s="15">
        <f t="shared" si="6"/>
        <v>15.499999999999998</v>
      </c>
      <c r="N114" s="15">
        <f t="shared" si="9"/>
        <v>230.2521008403361</v>
      </c>
    </row>
    <row r="115" spans="1:14" s="26" customFormat="1" ht="15.75">
      <c r="A115" s="117"/>
      <c r="B115" s="117"/>
      <c r="C115" s="16" t="s">
        <v>27</v>
      </c>
      <c r="D115" s="18" t="s">
        <v>28</v>
      </c>
      <c r="E115" s="11">
        <v>216.4</v>
      </c>
      <c r="F115" s="11"/>
      <c r="G115" s="11"/>
      <c r="H115" s="11">
        <v>-0.8</v>
      </c>
      <c r="I115" s="15">
        <f t="shared" si="5"/>
        <v>-0.8</v>
      </c>
      <c r="J115" s="15"/>
      <c r="K115" s="15"/>
      <c r="L115" s="61"/>
      <c r="M115" s="15">
        <f t="shared" si="6"/>
        <v>-217.20000000000002</v>
      </c>
      <c r="N115" s="15">
        <f t="shared" si="9"/>
        <v>-0.36968576709796674</v>
      </c>
    </row>
    <row r="116" spans="1:14" s="26" customFormat="1" ht="15.75" customHeight="1" hidden="1">
      <c r="A116" s="117"/>
      <c r="B116" s="117"/>
      <c r="C116" s="16" t="s">
        <v>49</v>
      </c>
      <c r="D116" s="18" t="s">
        <v>86</v>
      </c>
      <c r="E116" s="11"/>
      <c r="F116" s="11"/>
      <c r="G116" s="11"/>
      <c r="H116" s="11"/>
      <c r="I116" s="15">
        <f t="shared" si="5"/>
        <v>0</v>
      </c>
      <c r="J116" s="15" t="e">
        <f t="shared" si="7"/>
        <v>#DIV/0!</v>
      </c>
      <c r="K116" s="15" t="e">
        <f t="shared" si="8"/>
        <v>#DIV/0!</v>
      </c>
      <c r="L116" s="61"/>
      <c r="M116" s="15">
        <f t="shared" si="6"/>
        <v>0</v>
      </c>
      <c r="N116" s="15" t="e">
        <f t="shared" si="9"/>
        <v>#DIV/0!</v>
      </c>
    </row>
    <row r="117" spans="1:14" s="26" customFormat="1" ht="15.75">
      <c r="A117" s="117"/>
      <c r="B117" s="117"/>
      <c r="C117" s="16" t="s">
        <v>50</v>
      </c>
      <c r="D117" s="18" t="s">
        <v>87</v>
      </c>
      <c r="E117" s="11"/>
      <c r="F117" s="11">
        <v>16.7</v>
      </c>
      <c r="G117" s="11">
        <v>16.7</v>
      </c>
      <c r="H117" s="11">
        <v>11.1</v>
      </c>
      <c r="I117" s="15">
        <f t="shared" si="5"/>
        <v>-5.6</v>
      </c>
      <c r="J117" s="15">
        <f t="shared" si="7"/>
        <v>66.46706586826348</v>
      </c>
      <c r="K117" s="15">
        <f t="shared" si="8"/>
        <v>66.46706586826348</v>
      </c>
      <c r="L117" s="61"/>
      <c r="M117" s="15">
        <f t="shared" si="6"/>
        <v>11.1</v>
      </c>
      <c r="N117" s="15"/>
    </row>
    <row r="118" spans="1:14" s="26" customFormat="1" ht="15.75">
      <c r="A118" s="118"/>
      <c r="B118" s="118"/>
      <c r="C118" s="8"/>
      <c r="D118" s="24" t="s">
        <v>35</v>
      </c>
      <c r="E118" s="25">
        <f>SUM(E114:E117)</f>
        <v>228.3</v>
      </c>
      <c r="F118" s="25">
        <f>SUM(F114:F117)</f>
        <v>16.7</v>
      </c>
      <c r="G118" s="25">
        <f>SUM(G114:G117)</f>
        <v>16.7</v>
      </c>
      <c r="H118" s="25">
        <f>SUM(H114:H117)</f>
        <v>37.699999999999996</v>
      </c>
      <c r="I118" s="57">
        <f t="shared" si="5"/>
        <v>20.999999999999996</v>
      </c>
      <c r="J118" s="57">
        <f t="shared" si="7"/>
        <v>225.74850299401197</v>
      </c>
      <c r="K118" s="57">
        <f t="shared" si="8"/>
        <v>225.74850299401197</v>
      </c>
      <c r="L118" s="62"/>
      <c r="M118" s="57">
        <f t="shared" si="6"/>
        <v>-190.60000000000002</v>
      </c>
      <c r="N118" s="57">
        <f t="shared" si="9"/>
        <v>16.513359614542267</v>
      </c>
    </row>
    <row r="119" spans="1:14" ht="31.5" customHeight="1">
      <c r="A119" s="121" t="s">
        <v>92</v>
      </c>
      <c r="B119" s="122" t="s">
        <v>93</v>
      </c>
      <c r="C119" s="16" t="s">
        <v>16</v>
      </c>
      <c r="D119" s="21" t="s">
        <v>17</v>
      </c>
      <c r="E119" s="34">
        <v>5727.9</v>
      </c>
      <c r="F119" s="34"/>
      <c r="G119" s="34"/>
      <c r="H119" s="34">
        <v>6510.7</v>
      </c>
      <c r="I119" s="15">
        <f t="shared" si="5"/>
        <v>6510.7</v>
      </c>
      <c r="J119" s="15"/>
      <c r="K119" s="15"/>
      <c r="L119" s="61"/>
      <c r="M119" s="15">
        <f t="shared" si="6"/>
        <v>782.8000000000002</v>
      </c>
      <c r="N119" s="15">
        <f t="shared" si="9"/>
        <v>113.66643970739713</v>
      </c>
    </row>
    <row r="120" spans="1:14" ht="15.75" customHeight="1">
      <c r="A120" s="121"/>
      <c r="B120" s="122"/>
      <c r="C120" s="16" t="s">
        <v>22</v>
      </c>
      <c r="D120" s="18" t="s">
        <v>23</v>
      </c>
      <c r="E120" s="34">
        <f>E121</f>
        <v>3.8</v>
      </c>
      <c r="F120" s="34">
        <f>F121</f>
        <v>0</v>
      </c>
      <c r="G120" s="34">
        <f>G121</f>
        <v>0</v>
      </c>
      <c r="H120" s="34">
        <f>H121</f>
        <v>1385.1</v>
      </c>
      <c r="I120" s="15">
        <f t="shared" si="5"/>
        <v>1385.1</v>
      </c>
      <c r="J120" s="15"/>
      <c r="K120" s="15"/>
      <c r="L120" s="61"/>
      <c r="M120" s="15">
        <f t="shared" si="6"/>
        <v>1381.3</v>
      </c>
      <c r="N120" s="15">
        <f t="shared" si="9"/>
        <v>36450</v>
      </c>
    </row>
    <row r="121" spans="1:14" ht="15.75" customHeight="1" hidden="1">
      <c r="A121" s="121"/>
      <c r="B121" s="122"/>
      <c r="C121" s="19" t="s">
        <v>25</v>
      </c>
      <c r="D121" s="20" t="s">
        <v>26</v>
      </c>
      <c r="E121" s="34">
        <v>3.8</v>
      </c>
      <c r="F121" s="34"/>
      <c r="G121" s="34"/>
      <c r="H121" s="34">
        <v>1385.1</v>
      </c>
      <c r="I121" s="15">
        <f t="shared" si="5"/>
        <v>1385.1</v>
      </c>
      <c r="J121" s="15"/>
      <c r="K121" s="15"/>
      <c r="L121" s="61"/>
      <c r="M121" s="15">
        <f t="shared" si="6"/>
        <v>1381.3</v>
      </c>
      <c r="N121" s="15">
        <f t="shared" si="9"/>
        <v>36450</v>
      </c>
    </row>
    <row r="122" spans="1:14" ht="15.75" customHeight="1">
      <c r="A122" s="121"/>
      <c r="B122" s="122"/>
      <c r="C122" s="16" t="s">
        <v>27</v>
      </c>
      <c r="D122" s="18" t="s">
        <v>28</v>
      </c>
      <c r="E122" s="34">
        <v>1003.6</v>
      </c>
      <c r="F122" s="34"/>
      <c r="G122" s="34"/>
      <c r="H122" s="34">
        <v>1.2</v>
      </c>
      <c r="I122" s="15">
        <f t="shared" si="5"/>
        <v>1.2</v>
      </c>
      <c r="J122" s="15"/>
      <c r="K122" s="15"/>
      <c r="L122" s="61"/>
      <c r="M122" s="15">
        <f t="shared" si="6"/>
        <v>-1002.4</v>
      </c>
      <c r="N122" s="15">
        <f t="shared" si="9"/>
        <v>0.11956954962136308</v>
      </c>
    </row>
    <row r="123" spans="1:14" ht="15.75" customHeight="1" hidden="1">
      <c r="A123" s="121"/>
      <c r="B123" s="122"/>
      <c r="C123" s="16" t="s">
        <v>29</v>
      </c>
      <c r="D123" s="18" t="s">
        <v>30</v>
      </c>
      <c r="E123" s="34"/>
      <c r="F123" s="34"/>
      <c r="G123" s="34"/>
      <c r="H123" s="34"/>
      <c r="I123" s="15">
        <f t="shared" si="5"/>
        <v>0</v>
      </c>
      <c r="J123" s="15"/>
      <c r="K123" s="15"/>
      <c r="L123" s="61"/>
      <c r="M123" s="15">
        <f t="shared" si="6"/>
        <v>0</v>
      </c>
      <c r="N123" s="15" t="e">
        <f t="shared" si="9"/>
        <v>#DIV/0!</v>
      </c>
    </row>
    <row r="124" spans="1:14" ht="15.75">
      <c r="A124" s="121"/>
      <c r="B124" s="122"/>
      <c r="C124" s="16" t="s">
        <v>217</v>
      </c>
      <c r="D124" s="18" t="s">
        <v>46</v>
      </c>
      <c r="E124" s="34">
        <v>-22961.6</v>
      </c>
      <c r="F124" s="34"/>
      <c r="G124" s="34"/>
      <c r="H124" s="34">
        <v>-56940.9</v>
      </c>
      <c r="I124" s="15">
        <f t="shared" si="5"/>
        <v>-56940.9</v>
      </c>
      <c r="J124" s="15"/>
      <c r="K124" s="15"/>
      <c r="L124" s="61"/>
      <c r="M124" s="15">
        <f t="shared" si="6"/>
        <v>-33979.3</v>
      </c>
      <c r="N124" s="15">
        <f t="shared" si="9"/>
        <v>247.98315448400808</v>
      </c>
    </row>
    <row r="125" spans="1:14" ht="15.75" customHeight="1">
      <c r="A125" s="121"/>
      <c r="B125" s="122"/>
      <c r="C125" s="16" t="s">
        <v>49</v>
      </c>
      <c r="D125" s="18" t="s">
        <v>86</v>
      </c>
      <c r="E125" s="34">
        <v>259750.9</v>
      </c>
      <c r="F125" s="34">
        <f>303358-20550.2-5604.1</f>
        <v>277203.7</v>
      </c>
      <c r="G125" s="34">
        <v>30364.4</v>
      </c>
      <c r="H125" s="34">
        <v>14457.3</v>
      </c>
      <c r="I125" s="15">
        <f t="shared" si="5"/>
        <v>-15907.100000000002</v>
      </c>
      <c r="J125" s="15">
        <f t="shared" si="7"/>
        <v>47.612664831183885</v>
      </c>
      <c r="K125" s="15">
        <f t="shared" si="8"/>
        <v>5.215406576463446</v>
      </c>
      <c r="L125" s="61"/>
      <c r="M125" s="15">
        <f t="shared" si="6"/>
        <v>-245293.6</v>
      </c>
      <c r="N125" s="15">
        <f t="shared" si="9"/>
        <v>5.565832495671814</v>
      </c>
    </row>
    <row r="126" spans="1:14" ht="15.75">
      <c r="A126" s="121"/>
      <c r="B126" s="122"/>
      <c r="C126" s="16" t="s">
        <v>50</v>
      </c>
      <c r="D126" s="18" t="s">
        <v>87</v>
      </c>
      <c r="E126" s="34">
        <v>1469730.8</v>
      </c>
      <c r="F126" s="34">
        <v>2013392.4</v>
      </c>
      <c r="G126" s="34">
        <v>1456398.3</v>
      </c>
      <c r="H126" s="34">
        <v>1430511.9</v>
      </c>
      <c r="I126" s="15">
        <f t="shared" si="5"/>
        <v>-25886.40000000014</v>
      </c>
      <c r="J126" s="15">
        <f t="shared" si="7"/>
        <v>98.22257414060425</v>
      </c>
      <c r="K126" s="15">
        <f t="shared" si="8"/>
        <v>71.04983112084857</v>
      </c>
      <c r="L126" s="61"/>
      <c r="M126" s="15">
        <f t="shared" si="6"/>
        <v>-39218.90000000014</v>
      </c>
      <c r="N126" s="15">
        <f t="shared" si="9"/>
        <v>97.33155894943482</v>
      </c>
    </row>
    <row r="127" spans="1:14" ht="15.75">
      <c r="A127" s="121"/>
      <c r="B127" s="122"/>
      <c r="C127" s="16" t="s">
        <v>52</v>
      </c>
      <c r="D127" s="20" t="s">
        <v>53</v>
      </c>
      <c r="E127" s="34">
        <v>26920.9</v>
      </c>
      <c r="F127" s="34">
        <f>9878.9+400+67690.1</f>
        <v>77969</v>
      </c>
      <c r="G127" s="34">
        <v>52860.9</v>
      </c>
      <c r="H127" s="34">
        <v>52460.9</v>
      </c>
      <c r="I127" s="15">
        <f t="shared" si="5"/>
        <v>-400</v>
      </c>
      <c r="J127" s="15">
        <f t="shared" si="7"/>
        <v>99.24329703050837</v>
      </c>
      <c r="K127" s="15">
        <f t="shared" si="8"/>
        <v>67.28430530082468</v>
      </c>
      <c r="L127" s="61"/>
      <c r="M127" s="15">
        <f t="shared" si="6"/>
        <v>25540</v>
      </c>
      <c r="N127" s="15">
        <f t="shared" si="9"/>
        <v>194.87052810270086</v>
      </c>
    </row>
    <row r="128" spans="1:14" ht="15.75" customHeight="1" hidden="1">
      <c r="A128" s="121"/>
      <c r="B128" s="122"/>
      <c r="C128" s="16" t="s">
        <v>64</v>
      </c>
      <c r="D128" s="18" t="s">
        <v>94</v>
      </c>
      <c r="E128" s="34"/>
      <c r="F128" s="34"/>
      <c r="G128" s="34"/>
      <c r="H128" s="34"/>
      <c r="I128" s="15">
        <f t="shared" si="5"/>
        <v>0</v>
      </c>
      <c r="J128" s="15" t="e">
        <f t="shared" si="7"/>
        <v>#DIV/0!</v>
      </c>
      <c r="K128" s="15" t="e">
        <f t="shared" si="8"/>
        <v>#DIV/0!</v>
      </c>
      <c r="L128" s="61"/>
      <c r="M128" s="15">
        <f t="shared" si="6"/>
        <v>0</v>
      </c>
      <c r="N128" s="15" t="e">
        <f t="shared" si="9"/>
        <v>#DIV/0!</v>
      </c>
    </row>
    <row r="129" spans="1:14" s="26" customFormat="1" ht="31.5">
      <c r="A129" s="121"/>
      <c r="B129" s="122"/>
      <c r="C129" s="28"/>
      <c r="D129" s="24" t="s">
        <v>211</v>
      </c>
      <c r="E129" s="37">
        <f>E130-E124</f>
        <v>1763137.9000000001</v>
      </c>
      <c r="F129" s="37">
        <f>F130-F124</f>
        <v>2368565.1</v>
      </c>
      <c r="G129" s="37">
        <f>G130-G124</f>
        <v>1539623.5999999999</v>
      </c>
      <c r="H129" s="37">
        <f>H130-H124</f>
        <v>1505327.0999999996</v>
      </c>
      <c r="I129" s="57">
        <f t="shared" si="5"/>
        <v>-34296.50000000023</v>
      </c>
      <c r="J129" s="57">
        <f t="shared" si="7"/>
        <v>97.7724100877643</v>
      </c>
      <c r="K129" s="57">
        <f t="shared" si="8"/>
        <v>63.554389955336234</v>
      </c>
      <c r="L129" s="62"/>
      <c r="M129" s="57">
        <f t="shared" si="6"/>
        <v>-257810.8000000005</v>
      </c>
      <c r="N129" s="57">
        <f t="shared" si="9"/>
        <v>85.3777291044563</v>
      </c>
    </row>
    <row r="130" spans="1:14" s="26" customFormat="1" ht="31.5">
      <c r="A130" s="121"/>
      <c r="B130" s="122"/>
      <c r="C130" s="8"/>
      <c r="D130" s="24" t="s">
        <v>212</v>
      </c>
      <c r="E130" s="25">
        <f>SUM(E119:E120,E122:E128)</f>
        <v>1740176.3</v>
      </c>
      <c r="F130" s="25">
        <f>SUM(F119:F120,F122:F128)</f>
        <v>2368565.1</v>
      </c>
      <c r="G130" s="25">
        <f>SUM(G119:G120,G122:G128)</f>
        <v>1539623.5999999999</v>
      </c>
      <c r="H130" s="25">
        <f>SUM(H119:H120,H122:H128)</f>
        <v>1448386.1999999997</v>
      </c>
      <c r="I130" s="57">
        <f t="shared" si="5"/>
        <v>-91237.40000000014</v>
      </c>
      <c r="J130" s="57">
        <f t="shared" si="7"/>
        <v>94.07404511076602</v>
      </c>
      <c r="K130" s="57">
        <f t="shared" si="8"/>
        <v>61.15036483481073</v>
      </c>
      <c r="L130" s="62"/>
      <c r="M130" s="57">
        <f t="shared" si="6"/>
        <v>-291790.1000000003</v>
      </c>
      <c r="N130" s="57">
        <f t="shared" si="9"/>
        <v>83.23215297208677</v>
      </c>
    </row>
    <row r="131" spans="1:14" s="26" customFormat="1" ht="31.5" customHeight="1">
      <c r="A131" s="110" t="s">
        <v>95</v>
      </c>
      <c r="B131" s="113" t="s">
        <v>96</v>
      </c>
      <c r="C131" s="16" t="s">
        <v>16</v>
      </c>
      <c r="D131" s="21" t="s">
        <v>17</v>
      </c>
      <c r="E131" s="11">
        <v>59.3</v>
      </c>
      <c r="F131" s="25"/>
      <c r="G131" s="25"/>
      <c r="H131" s="11"/>
      <c r="I131" s="15">
        <f t="shared" si="5"/>
        <v>0</v>
      </c>
      <c r="J131" s="15"/>
      <c r="K131" s="15"/>
      <c r="L131" s="61"/>
      <c r="M131" s="15">
        <f t="shared" si="6"/>
        <v>-59.3</v>
      </c>
      <c r="N131" s="15">
        <f t="shared" si="9"/>
        <v>0</v>
      </c>
    </row>
    <row r="132" spans="1:14" s="26" customFormat="1" ht="31.5" customHeight="1" hidden="1">
      <c r="A132" s="115"/>
      <c r="B132" s="117"/>
      <c r="C132" s="16" t="s">
        <v>97</v>
      </c>
      <c r="D132" s="18" t="s">
        <v>98</v>
      </c>
      <c r="E132" s="11"/>
      <c r="F132" s="25"/>
      <c r="G132" s="25"/>
      <c r="H132" s="11"/>
      <c r="I132" s="15">
        <f t="shared" si="5"/>
        <v>0</v>
      </c>
      <c r="J132" s="15"/>
      <c r="K132" s="15"/>
      <c r="L132" s="61"/>
      <c r="M132" s="15">
        <f t="shared" si="6"/>
        <v>0</v>
      </c>
      <c r="N132" s="15" t="e">
        <f t="shared" si="9"/>
        <v>#DIV/0!</v>
      </c>
    </row>
    <row r="133" spans="1:14" ht="15.75" customHeight="1">
      <c r="A133" s="119"/>
      <c r="B133" s="123"/>
      <c r="C133" s="16" t="s">
        <v>22</v>
      </c>
      <c r="D133" s="18" t="s">
        <v>23</v>
      </c>
      <c r="E133" s="11">
        <f>E135+E134</f>
        <v>5.2</v>
      </c>
      <c r="F133" s="11">
        <f>F135+F134</f>
        <v>0</v>
      </c>
      <c r="G133" s="11">
        <f>G135+G134</f>
        <v>0</v>
      </c>
      <c r="H133" s="11">
        <f>H135+H134</f>
        <v>18.1</v>
      </c>
      <c r="I133" s="15">
        <f t="shared" si="5"/>
        <v>18.1</v>
      </c>
      <c r="J133" s="15"/>
      <c r="K133" s="15"/>
      <c r="L133" s="61"/>
      <c r="M133" s="15">
        <f t="shared" si="6"/>
        <v>12.900000000000002</v>
      </c>
      <c r="N133" s="15">
        <f t="shared" si="9"/>
        <v>348.0769230769231</v>
      </c>
    </row>
    <row r="134" spans="1:14" ht="15.75" customHeight="1" hidden="1">
      <c r="A134" s="119"/>
      <c r="B134" s="123"/>
      <c r="C134" s="19" t="s">
        <v>197</v>
      </c>
      <c r="D134" s="58" t="s">
        <v>24</v>
      </c>
      <c r="E134" s="11"/>
      <c r="F134" s="11"/>
      <c r="G134" s="11"/>
      <c r="H134" s="11"/>
      <c r="I134" s="15">
        <f t="shared" si="5"/>
        <v>0</v>
      </c>
      <c r="J134" s="15" t="e">
        <f t="shared" si="7"/>
        <v>#DIV/0!</v>
      </c>
      <c r="K134" s="15" t="e">
        <f t="shared" si="8"/>
        <v>#DIV/0!</v>
      </c>
      <c r="L134" s="61"/>
      <c r="M134" s="15">
        <f t="shared" si="6"/>
        <v>0</v>
      </c>
      <c r="N134" s="15" t="e">
        <f t="shared" si="9"/>
        <v>#DIV/0!</v>
      </c>
    </row>
    <row r="135" spans="1:14" ht="47.25" customHeight="1" hidden="1">
      <c r="A135" s="119"/>
      <c r="B135" s="123"/>
      <c r="C135" s="19" t="s">
        <v>25</v>
      </c>
      <c r="D135" s="20" t="s">
        <v>26</v>
      </c>
      <c r="E135" s="11">
        <v>5.2</v>
      </c>
      <c r="F135" s="11"/>
      <c r="G135" s="11"/>
      <c r="H135" s="11">
        <v>18.1</v>
      </c>
      <c r="I135" s="15">
        <f t="shared" si="5"/>
        <v>18.1</v>
      </c>
      <c r="J135" s="15" t="e">
        <f t="shared" si="7"/>
        <v>#DIV/0!</v>
      </c>
      <c r="K135" s="15" t="e">
        <f t="shared" si="8"/>
        <v>#DIV/0!</v>
      </c>
      <c r="L135" s="61"/>
      <c r="M135" s="15">
        <f t="shared" si="6"/>
        <v>12.900000000000002</v>
      </c>
      <c r="N135" s="15">
        <f t="shared" si="9"/>
        <v>348.0769230769231</v>
      </c>
    </row>
    <row r="136" spans="1:14" ht="15.75" customHeight="1" hidden="1">
      <c r="A136" s="119"/>
      <c r="B136" s="123"/>
      <c r="C136" s="16" t="s">
        <v>27</v>
      </c>
      <c r="D136" s="18" t="s">
        <v>28</v>
      </c>
      <c r="E136" s="11"/>
      <c r="F136" s="11"/>
      <c r="G136" s="11"/>
      <c r="H136" s="11"/>
      <c r="I136" s="15">
        <f aca="true" t="shared" si="10" ref="I136:I199">H136-G136</f>
        <v>0</v>
      </c>
      <c r="J136" s="15" t="e">
        <f t="shared" si="7"/>
        <v>#DIV/0!</v>
      </c>
      <c r="K136" s="15" t="e">
        <f t="shared" si="8"/>
        <v>#DIV/0!</v>
      </c>
      <c r="L136" s="61"/>
      <c r="M136" s="15">
        <f aca="true" t="shared" si="11" ref="M136:M199">H136-E136</f>
        <v>0</v>
      </c>
      <c r="N136" s="15" t="e">
        <f t="shared" si="9"/>
        <v>#DIV/0!</v>
      </c>
    </row>
    <row r="137" spans="1:14" ht="15.75" customHeight="1">
      <c r="A137" s="119"/>
      <c r="B137" s="123"/>
      <c r="C137" s="16" t="s">
        <v>29</v>
      </c>
      <c r="D137" s="18" t="s">
        <v>30</v>
      </c>
      <c r="E137" s="11">
        <v>2180.3</v>
      </c>
      <c r="F137" s="35">
        <v>1487.2</v>
      </c>
      <c r="G137" s="35">
        <v>1487.2</v>
      </c>
      <c r="H137" s="11">
        <v>1088.8</v>
      </c>
      <c r="I137" s="15">
        <f t="shared" si="10"/>
        <v>-398.4000000000001</v>
      </c>
      <c r="J137" s="15">
        <f aca="true" t="shared" si="12" ref="J137:J200">H137/G137*100</f>
        <v>73.21140398063474</v>
      </c>
      <c r="K137" s="15">
        <f aca="true" t="shared" si="13" ref="K137:K200">H137/F137*100</f>
        <v>73.21140398063474</v>
      </c>
      <c r="L137" s="61"/>
      <c r="M137" s="15">
        <f t="shared" si="11"/>
        <v>-1091.5000000000002</v>
      </c>
      <c r="N137" s="15">
        <f aca="true" t="shared" si="14" ref="N137:N200">H137/E137*100</f>
        <v>49.938081915332745</v>
      </c>
    </row>
    <row r="138" spans="1:14" ht="15.75">
      <c r="A138" s="119"/>
      <c r="B138" s="123"/>
      <c r="C138" s="16" t="s">
        <v>217</v>
      </c>
      <c r="D138" s="18" t="s">
        <v>46</v>
      </c>
      <c r="E138" s="11"/>
      <c r="F138" s="35"/>
      <c r="G138" s="35"/>
      <c r="H138" s="11">
        <v>-659.7</v>
      </c>
      <c r="I138" s="15">
        <f t="shared" si="10"/>
        <v>-659.7</v>
      </c>
      <c r="J138" s="15"/>
      <c r="K138" s="15"/>
      <c r="L138" s="61"/>
      <c r="M138" s="15">
        <f t="shared" si="11"/>
        <v>-659.7</v>
      </c>
      <c r="N138" s="15"/>
    </row>
    <row r="139" spans="1:14" ht="15.75" customHeight="1" hidden="1">
      <c r="A139" s="119"/>
      <c r="B139" s="123"/>
      <c r="C139" s="16" t="s">
        <v>49</v>
      </c>
      <c r="D139" s="18" t="s">
        <v>86</v>
      </c>
      <c r="E139" s="63"/>
      <c r="F139" s="11"/>
      <c r="G139" s="11"/>
      <c r="H139" s="11"/>
      <c r="I139" s="15">
        <f t="shared" si="10"/>
        <v>0</v>
      </c>
      <c r="J139" s="15" t="e">
        <f t="shared" si="12"/>
        <v>#DIV/0!</v>
      </c>
      <c r="K139" s="15" t="e">
        <f t="shared" si="13"/>
        <v>#DIV/0!</v>
      </c>
      <c r="L139" s="61"/>
      <c r="M139" s="15">
        <f t="shared" si="11"/>
        <v>0</v>
      </c>
      <c r="N139" s="15" t="e">
        <f t="shared" si="14"/>
        <v>#DIV/0!</v>
      </c>
    </row>
    <row r="140" spans="1:14" ht="15.75" customHeight="1">
      <c r="A140" s="119"/>
      <c r="B140" s="123"/>
      <c r="C140" s="16" t="s">
        <v>50</v>
      </c>
      <c r="D140" s="18" t="s">
        <v>87</v>
      </c>
      <c r="E140" s="11">
        <v>6729.8</v>
      </c>
      <c r="F140" s="11">
        <v>3601.4</v>
      </c>
      <c r="G140" s="11">
        <v>2929</v>
      </c>
      <c r="H140" s="11">
        <v>2929</v>
      </c>
      <c r="I140" s="15">
        <f t="shared" si="10"/>
        <v>0</v>
      </c>
      <c r="J140" s="15">
        <f t="shared" si="12"/>
        <v>100</v>
      </c>
      <c r="K140" s="15">
        <f t="shared" si="13"/>
        <v>81.32948297884155</v>
      </c>
      <c r="L140" s="61"/>
      <c r="M140" s="15">
        <f t="shared" si="11"/>
        <v>-3800.8</v>
      </c>
      <c r="N140" s="15">
        <f t="shared" si="14"/>
        <v>43.52283871734672</v>
      </c>
    </row>
    <row r="141" spans="1:14" ht="15.75">
      <c r="A141" s="119"/>
      <c r="B141" s="123"/>
      <c r="C141" s="16" t="s">
        <v>52</v>
      </c>
      <c r="D141" s="20" t="s">
        <v>53</v>
      </c>
      <c r="E141" s="11">
        <v>6015.8</v>
      </c>
      <c r="F141" s="11">
        <v>7152.5</v>
      </c>
      <c r="G141" s="11">
        <v>7152.5</v>
      </c>
      <c r="H141" s="11">
        <v>7152.5</v>
      </c>
      <c r="I141" s="15">
        <f t="shared" si="10"/>
        <v>0</v>
      </c>
      <c r="J141" s="15">
        <f t="shared" si="12"/>
        <v>100</v>
      </c>
      <c r="K141" s="15">
        <f t="shared" si="13"/>
        <v>100</v>
      </c>
      <c r="L141" s="61"/>
      <c r="M141" s="15">
        <f t="shared" si="11"/>
        <v>1136.6999999999998</v>
      </c>
      <c r="N141" s="15">
        <f t="shared" si="14"/>
        <v>118.89524252800958</v>
      </c>
    </row>
    <row r="142" spans="1:14" s="26" customFormat="1" ht="31.5">
      <c r="A142" s="119"/>
      <c r="B142" s="123"/>
      <c r="C142" s="28"/>
      <c r="D142" s="24" t="s">
        <v>211</v>
      </c>
      <c r="E142" s="25">
        <f>E143-E138</f>
        <v>14990.400000000001</v>
      </c>
      <c r="F142" s="25">
        <f>F143-F138</f>
        <v>12241.1</v>
      </c>
      <c r="G142" s="25">
        <f>G143-G138</f>
        <v>11568.7</v>
      </c>
      <c r="H142" s="25">
        <f>H143-H138</f>
        <v>11188.400000000001</v>
      </c>
      <c r="I142" s="57">
        <f t="shared" si="10"/>
        <v>-380.2999999999993</v>
      </c>
      <c r="J142" s="57">
        <f t="shared" si="12"/>
        <v>96.71268163233553</v>
      </c>
      <c r="K142" s="57">
        <f t="shared" si="13"/>
        <v>91.40028265433664</v>
      </c>
      <c r="L142" s="62"/>
      <c r="M142" s="57">
        <f t="shared" si="11"/>
        <v>-3802</v>
      </c>
      <c r="N142" s="57">
        <f t="shared" si="14"/>
        <v>74.63710107802328</v>
      </c>
    </row>
    <row r="143" spans="1:14" s="26" customFormat="1" ht="31.5" customHeight="1">
      <c r="A143" s="120"/>
      <c r="B143" s="124"/>
      <c r="C143" s="36"/>
      <c r="D143" s="24" t="s">
        <v>212</v>
      </c>
      <c r="E143" s="37">
        <f>SUM(E131:E133,E136:E141)</f>
        <v>14990.400000000001</v>
      </c>
      <c r="F143" s="37">
        <f>SUM(F131:F133,F136:F141)</f>
        <v>12241.1</v>
      </c>
      <c r="G143" s="37">
        <f>SUM(G131:G133,G136:G141)</f>
        <v>11568.7</v>
      </c>
      <c r="H143" s="37">
        <f>SUM(H131:H133,H136:H141)</f>
        <v>10528.7</v>
      </c>
      <c r="I143" s="57">
        <f t="shared" si="10"/>
        <v>-1040</v>
      </c>
      <c r="J143" s="57">
        <f t="shared" si="12"/>
        <v>91.01022586807507</v>
      </c>
      <c r="K143" s="57">
        <f t="shared" si="13"/>
        <v>86.0110610974504</v>
      </c>
      <c r="L143" s="62"/>
      <c r="M143" s="57">
        <f t="shared" si="11"/>
        <v>-4461.700000000001</v>
      </c>
      <c r="N143" s="57">
        <f t="shared" si="14"/>
        <v>70.23628455544882</v>
      </c>
    </row>
    <row r="144" spans="1:14" ht="31.5" customHeight="1">
      <c r="A144" s="121" t="s">
        <v>99</v>
      </c>
      <c r="B144" s="122" t="s">
        <v>100</v>
      </c>
      <c r="C144" s="16" t="s">
        <v>16</v>
      </c>
      <c r="D144" s="21" t="s">
        <v>17</v>
      </c>
      <c r="E144" s="11">
        <v>141</v>
      </c>
      <c r="F144" s="11"/>
      <c r="G144" s="11"/>
      <c r="H144" s="11">
        <v>45.9</v>
      </c>
      <c r="I144" s="15">
        <f t="shared" si="10"/>
        <v>45.9</v>
      </c>
      <c r="J144" s="15"/>
      <c r="K144" s="15"/>
      <c r="L144" s="61"/>
      <c r="M144" s="15">
        <f t="shared" si="11"/>
        <v>-95.1</v>
      </c>
      <c r="N144" s="15">
        <f t="shared" si="14"/>
        <v>32.5531914893617</v>
      </c>
    </row>
    <row r="145" spans="1:14" ht="15.75" customHeight="1" hidden="1">
      <c r="A145" s="121"/>
      <c r="B145" s="122"/>
      <c r="C145" s="16" t="s">
        <v>101</v>
      </c>
      <c r="D145" s="18" t="s">
        <v>102</v>
      </c>
      <c r="E145" s="11"/>
      <c r="F145" s="11"/>
      <c r="G145" s="11"/>
      <c r="H145" s="11"/>
      <c r="I145" s="15">
        <f t="shared" si="10"/>
        <v>0</v>
      </c>
      <c r="J145" s="15"/>
      <c r="K145" s="15"/>
      <c r="L145" s="61"/>
      <c r="M145" s="15">
        <f t="shared" si="11"/>
        <v>0</v>
      </c>
      <c r="N145" s="15" t="e">
        <f t="shared" si="14"/>
        <v>#DIV/0!</v>
      </c>
    </row>
    <row r="146" spans="1:14" ht="31.5" customHeight="1" hidden="1">
      <c r="A146" s="125"/>
      <c r="B146" s="126"/>
      <c r="C146" s="16" t="s">
        <v>97</v>
      </c>
      <c r="D146" s="18" t="s">
        <v>98</v>
      </c>
      <c r="E146" s="11"/>
      <c r="F146" s="11"/>
      <c r="G146" s="11"/>
      <c r="H146" s="11"/>
      <c r="I146" s="15">
        <f t="shared" si="10"/>
        <v>0</v>
      </c>
      <c r="J146" s="15"/>
      <c r="K146" s="15"/>
      <c r="L146" s="61"/>
      <c r="M146" s="15">
        <f t="shared" si="11"/>
        <v>0</v>
      </c>
      <c r="N146" s="15" t="e">
        <f t="shared" si="14"/>
        <v>#DIV/0!</v>
      </c>
    </row>
    <row r="147" spans="1:14" ht="15.75">
      <c r="A147" s="125"/>
      <c r="B147" s="126"/>
      <c r="C147" s="16" t="s">
        <v>22</v>
      </c>
      <c r="D147" s="18" t="s">
        <v>23</v>
      </c>
      <c r="E147" s="11">
        <f>E148</f>
        <v>10.8</v>
      </c>
      <c r="F147" s="11">
        <f>F148</f>
        <v>0</v>
      </c>
      <c r="G147" s="11">
        <f>G148</f>
        <v>0</v>
      </c>
      <c r="H147" s="11">
        <f>H148</f>
        <v>2</v>
      </c>
      <c r="I147" s="15">
        <f t="shared" si="10"/>
        <v>2</v>
      </c>
      <c r="J147" s="15"/>
      <c r="K147" s="15"/>
      <c r="L147" s="61"/>
      <c r="M147" s="15">
        <f t="shared" si="11"/>
        <v>-8.8</v>
      </c>
      <c r="N147" s="15">
        <f t="shared" si="14"/>
        <v>18.51851851851852</v>
      </c>
    </row>
    <row r="148" spans="1:14" ht="47.25" customHeight="1" hidden="1">
      <c r="A148" s="125"/>
      <c r="B148" s="126"/>
      <c r="C148" s="19" t="s">
        <v>25</v>
      </c>
      <c r="D148" s="20" t="s">
        <v>26</v>
      </c>
      <c r="E148" s="11">
        <v>10.8</v>
      </c>
      <c r="F148" s="11"/>
      <c r="G148" s="11"/>
      <c r="H148" s="11">
        <v>2</v>
      </c>
      <c r="I148" s="15">
        <f t="shared" si="10"/>
        <v>2</v>
      </c>
      <c r="J148" s="15"/>
      <c r="K148" s="15"/>
      <c r="L148" s="61"/>
      <c r="M148" s="15">
        <f t="shared" si="11"/>
        <v>-8.8</v>
      </c>
      <c r="N148" s="15">
        <f t="shared" si="14"/>
        <v>18.51851851851852</v>
      </c>
    </row>
    <row r="149" spans="1:14" ht="15.75" customHeight="1">
      <c r="A149" s="125"/>
      <c r="B149" s="126"/>
      <c r="C149" s="16" t="s">
        <v>27</v>
      </c>
      <c r="D149" s="18" t="s">
        <v>28</v>
      </c>
      <c r="E149" s="11">
        <v>9.9</v>
      </c>
      <c r="F149" s="11"/>
      <c r="G149" s="11"/>
      <c r="H149" s="11">
        <v>-2</v>
      </c>
      <c r="I149" s="15">
        <f t="shared" si="10"/>
        <v>-2</v>
      </c>
      <c r="J149" s="15"/>
      <c r="K149" s="15"/>
      <c r="L149" s="61"/>
      <c r="M149" s="15">
        <f t="shared" si="11"/>
        <v>-11.9</v>
      </c>
      <c r="N149" s="15">
        <f t="shared" si="14"/>
        <v>-20.2020202020202</v>
      </c>
    </row>
    <row r="150" spans="1:14" ht="15.75">
      <c r="A150" s="125"/>
      <c r="B150" s="126"/>
      <c r="C150" s="16" t="s">
        <v>29</v>
      </c>
      <c r="D150" s="18" t="s">
        <v>30</v>
      </c>
      <c r="E150" s="11">
        <v>1537.3</v>
      </c>
      <c r="F150" s="11">
        <v>734.1</v>
      </c>
      <c r="G150" s="11">
        <v>719.1</v>
      </c>
      <c r="H150" s="11">
        <v>877.3</v>
      </c>
      <c r="I150" s="15">
        <f t="shared" si="10"/>
        <v>158.19999999999993</v>
      </c>
      <c r="J150" s="15">
        <f t="shared" si="12"/>
        <v>121.99972187456542</v>
      </c>
      <c r="K150" s="15">
        <f t="shared" si="13"/>
        <v>119.50687917177495</v>
      </c>
      <c r="L150" s="61"/>
      <c r="M150" s="15">
        <f t="shared" si="11"/>
        <v>-660</v>
      </c>
      <c r="N150" s="15">
        <f t="shared" si="14"/>
        <v>57.06758602745072</v>
      </c>
    </row>
    <row r="151" spans="1:14" ht="15.75">
      <c r="A151" s="125"/>
      <c r="B151" s="126"/>
      <c r="C151" s="16" t="s">
        <v>217</v>
      </c>
      <c r="D151" s="18" t="s">
        <v>46</v>
      </c>
      <c r="E151" s="11"/>
      <c r="F151" s="11"/>
      <c r="G151" s="11"/>
      <c r="H151" s="11">
        <v>-679.5</v>
      </c>
      <c r="I151" s="15">
        <f t="shared" si="10"/>
        <v>-679.5</v>
      </c>
      <c r="J151" s="15"/>
      <c r="K151" s="15"/>
      <c r="L151" s="61"/>
      <c r="M151" s="15">
        <f t="shared" si="11"/>
        <v>-679.5</v>
      </c>
      <c r="N151" s="15"/>
    </row>
    <row r="152" spans="1:14" ht="15.75" customHeight="1" hidden="1">
      <c r="A152" s="125"/>
      <c r="B152" s="126"/>
      <c r="C152" s="16" t="s">
        <v>49</v>
      </c>
      <c r="D152" s="18" t="s">
        <v>86</v>
      </c>
      <c r="E152" s="11"/>
      <c r="F152" s="11"/>
      <c r="G152" s="11"/>
      <c r="H152" s="11"/>
      <c r="I152" s="15">
        <f t="shared" si="10"/>
        <v>0</v>
      </c>
      <c r="J152" s="15" t="e">
        <f t="shared" si="12"/>
        <v>#DIV/0!</v>
      </c>
      <c r="K152" s="15" t="e">
        <f t="shared" si="13"/>
        <v>#DIV/0!</v>
      </c>
      <c r="L152" s="61"/>
      <c r="M152" s="15">
        <f t="shared" si="11"/>
        <v>0</v>
      </c>
      <c r="N152" s="15" t="e">
        <f t="shared" si="14"/>
        <v>#DIV/0!</v>
      </c>
    </row>
    <row r="153" spans="1:14" ht="15.75">
      <c r="A153" s="125"/>
      <c r="B153" s="126"/>
      <c r="C153" s="16" t="s">
        <v>50</v>
      </c>
      <c r="D153" s="18" t="s">
        <v>87</v>
      </c>
      <c r="E153" s="11">
        <v>18776.5</v>
      </c>
      <c r="F153" s="11">
        <v>6669</v>
      </c>
      <c r="G153" s="11">
        <v>5358.5</v>
      </c>
      <c r="H153" s="11">
        <v>5358.5</v>
      </c>
      <c r="I153" s="15">
        <f t="shared" si="10"/>
        <v>0</v>
      </c>
      <c r="J153" s="15">
        <f t="shared" si="12"/>
        <v>100</v>
      </c>
      <c r="K153" s="15">
        <f t="shared" si="13"/>
        <v>80.34937771779877</v>
      </c>
      <c r="L153" s="61"/>
      <c r="M153" s="15">
        <f t="shared" si="11"/>
        <v>-13418</v>
      </c>
      <c r="N153" s="15">
        <f t="shared" si="14"/>
        <v>28.538332490080688</v>
      </c>
    </row>
    <row r="154" spans="1:14" ht="15.75">
      <c r="A154" s="125"/>
      <c r="B154" s="126"/>
      <c r="C154" s="16" t="s">
        <v>52</v>
      </c>
      <c r="D154" s="20" t="s">
        <v>53</v>
      </c>
      <c r="E154" s="11">
        <v>23849.7</v>
      </c>
      <c r="F154" s="11">
        <v>27815.2</v>
      </c>
      <c r="G154" s="11">
        <v>27815.2</v>
      </c>
      <c r="H154" s="11">
        <v>27815.2</v>
      </c>
      <c r="I154" s="15">
        <f t="shared" si="10"/>
        <v>0</v>
      </c>
      <c r="J154" s="15">
        <f t="shared" si="12"/>
        <v>100</v>
      </c>
      <c r="K154" s="15">
        <f t="shared" si="13"/>
        <v>100</v>
      </c>
      <c r="L154" s="61"/>
      <c r="M154" s="15">
        <f t="shared" si="11"/>
        <v>3965.5</v>
      </c>
      <c r="N154" s="15">
        <f t="shared" si="14"/>
        <v>116.62704352675294</v>
      </c>
    </row>
    <row r="155" spans="1:14" s="26" customFormat="1" ht="31.5" customHeight="1">
      <c r="A155" s="125"/>
      <c r="B155" s="126"/>
      <c r="C155" s="28"/>
      <c r="D155" s="24" t="s">
        <v>211</v>
      </c>
      <c r="E155" s="25">
        <f>E156-E151</f>
        <v>44325.2</v>
      </c>
      <c r="F155" s="25">
        <f>F156-F151</f>
        <v>35218.3</v>
      </c>
      <c r="G155" s="25">
        <f>G156-G151</f>
        <v>33892.8</v>
      </c>
      <c r="H155" s="25">
        <f>H156-H151</f>
        <v>34096.9</v>
      </c>
      <c r="I155" s="57">
        <f t="shared" si="10"/>
        <v>204.09999999999854</v>
      </c>
      <c r="J155" s="57">
        <f t="shared" si="12"/>
        <v>100.60219279611009</v>
      </c>
      <c r="K155" s="57">
        <f t="shared" si="13"/>
        <v>96.81585993645349</v>
      </c>
      <c r="L155" s="62"/>
      <c r="M155" s="57">
        <f t="shared" si="11"/>
        <v>-10228.299999999996</v>
      </c>
      <c r="N155" s="57">
        <f t="shared" si="14"/>
        <v>76.92441320061727</v>
      </c>
    </row>
    <row r="156" spans="1:14" s="26" customFormat="1" ht="31.5">
      <c r="A156" s="125"/>
      <c r="B156" s="126"/>
      <c r="C156" s="36"/>
      <c r="D156" s="24" t="s">
        <v>212</v>
      </c>
      <c r="E156" s="37">
        <f>SUM(E144:E147,E149:E154)</f>
        <v>44325.2</v>
      </c>
      <c r="F156" s="37">
        <f>SUM(F144:F147,F149:F154)</f>
        <v>35218.3</v>
      </c>
      <c r="G156" s="37">
        <f>SUM(G144:G147,G149:G154)</f>
        <v>33892.8</v>
      </c>
      <c r="H156" s="37">
        <f>SUM(H144:H147,H149:H154)</f>
        <v>33417.4</v>
      </c>
      <c r="I156" s="57">
        <f t="shared" si="10"/>
        <v>-475.40000000000146</v>
      </c>
      <c r="J156" s="57">
        <f t="shared" si="12"/>
        <v>98.59734220837464</v>
      </c>
      <c r="K156" s="57">
        <f t="shared" si="13"/>
        <v>94.88646527515525</v>
      </c>
      <c r="L156" s="62"/>
      <c r="M156" s="57">
        <f t="shared" si="11"/>
        <v>-10907.799999999996</v>
      </c>
      <c r="N156" s="57">
        <f t="shared" si="14"/>
        <v>75.39142519379496</v>
      </c>
    </row>
    <row r="157" spans="1:14" ht="31.5" customHeight="1">
      <c r="A157" s="121" t="s">
        <v>103</v>
      </c>
      <c r="B157" s="122" t="s">
        <v>104</v>
      </c>
      <c r="C157" s="16" t="s">
        <v>16</v>
      </c>
      <c r="D157" s="21" t="s">
        <v>17</v>
      </c>
      <c r="E157" s="11">
        <v>4.7</v>
      </c>
      <c r="F157" s="11"/>
      <c r="G157" s="11"/>
      <c r="H157" s="11">
        <v>508.7</v>
      </c>
      <c r="I157" s="15">
        <f t="shared" si="10"/>
        <v>508.7</v>
      </c>
      <c r="J157" s="15"/>
      <c r="K157" s="15"/>
      <c r="L157" s="61"/>
      <c r="M157" s="15">
        <f t="shared" si="11"/>
        <v>504</v>
      </c>
      <c r="N157" s="15">
        <f t="shared" si="14"/>
        <v>10823.404255319148</v>
      </c>
    </row>
    <row r="158" spans="1:14" ht="15.75" customHeight="1" hidden="1">
      <c r="A158" s="121"/>
      <c r="B158" s="122"/>
      <c r="C158" s="16" t="s">
        <v>101</v>
      </c>
      <c r="D158" s="18" t="s">
        <v>102</v>
      </c>
      <c r="E158" s="11"/>
      <c r="F158" s="11"/>
      <c r="G158" s="11"/>
      <c r="H158" s="11"/>
      <c r="I158" s="15">
        <f t="shared" si="10"/>
        <v>0</v>
      </c>
      <c r="J158" s="15"/>
      <c r="K158" s="15"/>
      <c r="L158" s="61"/>
      <c r="M158" s="15">
        <f t="shared" si="11"/>
        <v>0</v>
      </c>
      <c r="N158" s="15" t="e">
        <f t="shared" si="14"/>
        <v>#DIV/0!</v>
      </c>
    </row>
    <row r="159" spans="1:14" ht="31.5" customHeight="1" hidden="1">
      <c r="A159" s="125"/>
      <c r="B159" s="126"/>
      <c r="C159" s="16" t="s">
        <v>97</v>
      </c>
      <c r="D159" s="18" t="s">
        <v>98</v>
      </c>
      <c r="E159" s="11"/>
      <c r="F159" s="11"/>
      <c r="G159" s="11"/>
      <c r="H159" s="11"/>
      <c r="I159" s="15">
        <f t="shared" si="10"/>
        <v>0</v>
      </c>
      <c r="J159" s="15"/>
      <c r="K159" s="15"/>
      <c r="L159" s="61"/>
      <c r="M159" s="15">
        <f t="shared" si="11"/>
        <v>0</v>
      </c>
      <c r="N159" s="15" t="e">
        <f t="shared" si="14"/>
        <v>#DIV/0!</v>
      </c>
    </row>
    <row r="160" spans="1:14" ht="15.75">
      <c r="A160" s="125"/>
      <c r="B160" s="126"/>
      <c r="C160" s="16" t="s">
        <v>22</v>
      </c>
      <c r="D160" s="18" t="s">
        <v>23</v>
      </c>
      <c r="E160" s="11">
        <f>E161</f>
        <v>2.4</v>
      </c>
      <c r="F160" s="11">
        <f>F161</f>
        <v>0</v>
      </c>
      <c r="G160" s="11">
        <f>G161</f>
        <v>0</v>
      </c>
      <c r="H160" s="11">
        <f>H161</f>
        <v>418.2</v>
      </c>
      <c r="I160" s="15">
        <f t="shared" si="10"/>
        <v>418.2</v>
      </c>
      <c r="J160" s="15"/>
      <c r="K160" s="15"/>
      <c r="L160" s="61"/>
      <c r="M160" s="15">
        <f t="shared" si="11"/>
        <v>415.8</v>
      </c>
      <c r="N160" s="15">
        <f t="shared" si="14"/>
        <v>17425</v>
      </c>
    </row>
    <row r="161" spans="1:14" ht="47.25" customHeight="1" hidden="1">
      <c r="A161" s="125"/>
      <c r="B161" s="126"/>
      <c r="C161" s="19" t="s">
        <v>25</v>
      </c>
      <c r="D161" s="20" t="s">
        <v>26</v>
      </c>
      <c r="E161" s="11">
        <v>2.4</v>
      </c>
      <c r="F161" s="11"/>
      <c r="G161" s="11"/>
      <c r="H161" s="11">
        <v>418.2</v>
      </c>
      <c r="I161" s="15">
        <f t="shared" si="10"/>
        <v>418.2</v>
      </c>
      <c r="J161" s="15"/>
      <c r="K161" s="15"/>
      <c r="L161" s="61"/>
      <c r="M161" s="15">
        <f t="shared" si="11"/>
        <v>415.8</v>
      </c>
      <c r="N161" s="15">
        <f t="shared" si="14"/>
        <v>17425</v>
      </c>
    </row>
    <row r="162" spans="1:14" ht="15.75">
      <c r="A162" s="125"/>
      <c r="B162" s="126"/>
      <c r="C162" s="16" t="s">
        <v>27</v>
      </c>
      <c r="D162" s="18" t="s">
        <v>28</v>
      </c>
      <c r="E162" s="11">
        <v>9</v>
      </c>
      <c r="F162" s="11"/>
      <c r="G162" s="11"/>
      <c r="H162" s="11"/>
      <c r="I162" s="15">
        <f t="shared" si="10"/>
        <v>0</v>
      </c>
      <c r="J162" s="15"/>
      <c r="K162" s="15"/>
      <c r="L162" s="61"/>
      <c r="M162" s="15">
        <f t="shared" si="11"/>
        <v>-9</v>
      </c>
      <c r="N162" s="15">
        <f t="shared" si="14"/>
        <v>0</v>
      </c>
    </row>
    <row r="163" spans="1:14" ht="15.75">
      <c r="A163" s="125"/>
      <c r="B163" s="126"/>
      <c r="C163" s="16" t="s">
        <v>29</v>
      </c>
      <c r="D163" s="18" t="s">
        <v>30</v>
      </c>
      <c r="E163" s="11">
        <v>876.7</v>
      </c>
      <c r="F163" s="11">
        <v>237.9</v>
      </c>
      <c r="G163" s="11">
        <v>237.9</v>
      </c>
      <c r="H163" s="11">
        <v>666.3</v>
      </c>
      <c r="I163" s="15">
        <f t="shared" si="10"/>
        <v>428.4</v>
      </c>
      <c r="J163" s="15">
        <f t="shared" si="12"/>
        <v>280.07566204287514</v>
      </c>
      <c r="K163" s="15">
        <f t="shared" si="13"/>
        <v>280.07566204287514</v>
      </c>
      <c r="L163" s="61"/>
      <c r="M163" s="15">
        <f t="shared" si="11"/>
        <v>-210.4000000000001</v>
      </c>
      <c r="N163" s="15">
        <f t="shared" si="14"/>
        <v>76.0009125128322</v>
      </c>
    </row>
    <row r="164" spans="1:14" ht="15.75" customHeight="1">
      <c r="A164" s="125"/>
      <c r="B164" s="126"/>
      <c r="C164" s="16" t="s">
        <v>217</v>
      </c>
      <c r="D164" s="18" t="s">
        <v>46</v>
      </c>
      <c r="E164" s="11"/>
      <c r="F164" s="11"/>
      <c r="G164" s="11"/>
      <c r="H164" s="11">
        <v>-1007.6</v>
      </c>
      <c r="I164" s="15">
        <f t="shared" si="10"/>
        <v>-1007.6</v>
      </c>
      <c r="J164" s="15"/>
      <c r="K164" s="15"/>
      <c r="L164" s="61"/>
      <c r="M164" s="15">
        <f t="shared" si="11"/>
        <v>-1007.6</v>
      </c>
      <c r="N164" s="15"/>
    </row>
    <row r="165" spans="1:14" ht="15.75" customHeight="1" hidden="1">
      <c r="A165" s="125"/>
      <c r="B165" s="126"/>
      <c r="C165" s="16" t="s">
        <v>49</v>
      </c>
      <c r="D165" s="18" t="s">
        <v>86</v>
      </c>
      <c r="E165" s="11"/>
      <c r="F165" s="11"/>
      <c r="G165" s="11"/>
      <c r="H165" s="11"/>
      <c r="I165" s="15">
        <f t="shared" si="10"/>
        <v>0</v>
      </c>
      <c r="J165" s="15" t="e">
        <f t="shared" si="12"/>
        <v>#DIV/0!</v>
      </c>
      <c r="K165" s="15" t="e">
        <f t="shared" si="13"/>
        <v>#DIV/0!</v>
      </c>
      <c r="L165" s="61"/>
      <c r="M165" s="15">
        <f t="shared" si="11"/>
        <v>0</v>
      </c>
      <c r="N165" s="15" t="e">
        <f t="shared" si="14"/>
        <v>#DIV/0!</v>
      </c>
    </row>
    <row r="166" spans="1:14" ht="15.75">
      <c r="A166" s="125"/>
      <c r="B166" s="126"/>
      <c r="C166" s="16" t="s">
        <v>50</v>
      </c>
      <c r="D166" s="18" t="s">
        <v>87</v>
      </c>
      <c r="E166" s="11">
        <v>18570.5</v>
      </c>
      <c r="F166" s="11">
        <v>6217.4</v>
      </c>
      <c r="G166" s="11">
        <v>4664</v>
      </c>
      <c r="H166" s="11">
        <v>4664</v>
      </c>
      <c r="I166" s="15">
        <f t="shared" si="10"/>
        <v>0</v>
      </c>
      <c r="J166" s="15">
        <f t="shared" si="12"/>
        <v>100</v>
      </c>
      <c r="K166" s="15">
        <f t="shared" si="13"/>
        <v>75.01527969890952</v>
      </c>
      <c r="L166" s="61"/>
      <c r="M166" s="15">
        <f t="shared" si="11"/>
        <v>-13906.5</v>
      </c>
      <c r="N166" s="15">
        <f t="shared" si="14"/>
        <v>25.1151019089416</v>
      </c>
    </row>
    <row r="167" spans="1:14" ht="15.75" customHeight="1">
      <c r="A167" s="125"/>
      <c r="B167" s="126"/>
      <c r="C167" s="16" t="s">
        <v>52</v>
      </c>
      <c r="D167" s="20" t="s">
        <v>53</v>
      </c>
      <c r="E167" s="11">
        <v>21251.1</v>
      </c>
      <c r="F167" s="11">
        <v>24857.2</v>
      </c>
      <c r="G167" s="11">
        <v>24857.2</v>
      </c>
      <c r="H167" s="11">
        <v>24857.2</v>
      </c>
      <c r="I167" s="15">
        <f t="shared" si="10"/>
        <v>0</v>
      </c>
      <c r="J167" s="15">
        <f t="shared" si="12"/>
        <v>100</v>
      </c>
      <c r="K167" s="15">
        <f t="shared" si="13"/>
        <v>100</v>
      </c>
      <c r="L167" s="61"/>
      <c r="M167" s="15">
        <f t="shared" si="11"/>
        <v>3606.100000000002</v>
      </c>
      <c r="N167" s="15">
        <f t="shared" si="14"/>
        <v>116.96900395744221</v>
      </c>
    </row>
    <row r="168" spans="1:14" s="26" customFormat="1" ht="31.5">
      <c r="A168" s="125"/>
      <c r="B168" s="126"/>
      <c r="C168" s="28"/>
      <c r="D168" s="24" t="s">
        <v>211</v>
      </c>
      <c r="E168" s="25">
        <f>E169-E164</f>
        <v>40714.399999999994</v>
      </c>
      <c r="F168" s="25">
        <f>F169-F164</f>
        <v>31312.5</v>
      </c>
      <c r="G168" s="25">
        <f>G169-G164</f>
        <v>29759.1</v>
      </c>
      <c r="H168" s="25">
        <f>H169-H164</f>
        <v>31114.399999999998</v>
      </c>
      <c r="I168" s="57">
        <f t="shared" si="10"/>
        <v>1355.2999999999993</v>
      </c>
      <c r="J168" s="57">
        <f t="shared" si="12"/>
        <v>104.55423719131292</v>
      </c>
      <c r="K168" s="57">
        <f t="shared" si="13"/>
        <v>99.36734530938122</v>
      </c>
      <c r="L168" s="62"/>
      <c r="M168" s="57">
        <f t="shared" si="11"/>
        <v>-9599.999999999996</v>
      </c>
      <c r="N168" s="57">
        <f t="shared" si="14"/>
        <v>76.42111881791209</v>
      </c>
    </row>
    <row r="169" spans="1:14" s="26" customFormat="1" ht="31.5">
      <c r="A169" s="125"/>
      <c r="B169" s="126"/>
      <c r="C169" s="36"/>
      <c r="D169" s="24" t="s">
        <v>212</v>
      </c>
      <c r="E169" s="37">
        <f>SUM(E157:E160,E162:E167)</f>
        <v>40714.399999999994</v>
      </c>
      <c r="F169" s="37">
        <f>SUM(F157:F160,F162:F167)</f>
        <v>31312.5</v>
      </c>
      <c r="G169" s="37">
        <f>SUM(G157:G160,G162:G167)</f>
        <v>29759.1</v>
      </c>
      <c r="H169" s="37">
        <f>SUM(H157:H160,H162:H167)</f>
        <v>30106.8</v>
      </c>
      <c r="I169" s="57">
        <f t="shared" si="10"/>
        <v>347.7000000000007</v>
      </c>
      <c r="J169" s="57">
        <f t="shared" si="12"/>
        <v>101.16838210832991</v>
      </c>
      <c r="K169" s="57">
        <f t="shared" si="13"/>
        <v>96.14946107784431</v>
      </c>
      <c r="L169" s="62"/>
      <c r="M169" s="57">
        <f t="shared" si="11"/>
        <v>-10607.599999999995</v>
      </c>
      <c r="N169" s="57">
        <f t="shared" si="14"/>
        <v>73.94631874717545</v>
      </c>
    </row>
    <row r="170" spans="1:14" ht="31.5" customHeight="1">
      <c r="A170" s="121" t="s">
        <v>105</v>
      </c>
      <c r="B170" s="122" t="s">
        <v>106</v>
      </c>
      <c r="C170" s="16" t="s">
        <v>16</v>
      </c>
      <c r="D170" s="21" t="s">
        <v>17</v>
      </c>
      <c r="E170" s="11">
        <v>46.5</v>
      </c>
      <c r="F170" s="11"/>
      <c r="G170" s="11"/>
      <c r="H170" s="11">
        <v>70.1</v>
      </c>
      <c r="I170" s="15">
        <f t="shared" si="10"/>
        <v>70.1</v>
      </c>
      <c r="J170" s="15"/>
      <c r="K170" s="15"/>
      <c r="L170" s="61"/>
      <c r="M170" s="15">
        <f t="shared" si="11"/>
        <v>23.599999999999994</v>
      </c>
      <c r="N170" s="15">
        <f t="shared" si="14"/>
        <v>150.75268817204298</v>
      </c>
    </row>
    <row r="171" spans="1:14" ht="15.75" customHeight="1" hidden="1">
      <c r="A171" s="121"/>
      <c r="B171" s="122"/>
      <c r="C171" s="16" t="s">
        <v>101</v>
      </c>
      <c r="D171" s="18" t="s">
        <v>102</v>
      </c>
      <c r="E171" s="11"/>
      <c r="F171" s="11"/>
      <c r="G171" s="11"/>
      <c r="H171" s="11"/>
      <c r="I171" s="15">
        <f t="shared" si="10"/>
        <v>0</v>
      </c>
      <c r="J171" s="15"/>
      <c r="K171" s="15"/>
      <c r="L171" s="61"/>
      <c r="M171" s="15">
        <f t="shared" si="11"/>
        <v>0</v>
      </c>
      <c r="N171" s="15" t="e">
        <f t="shared" si="14"/>
        <v>#DIV/0!</v>
      </c>
    </row>
    <row r="172" spans="1:14" ht="31.5" customHeight="1" hidden="1">
      <c r="A172" s="125"/>
      <c r="B172" s="126"/>
      <c r="C172" s="16" t="s">
        <v>97</v>
      </c>
      <c r="D172" s="18" t="s">
        <v>98</v>
      </c>
      <c r="E172" s="11"/>
      <c r="F172" s="11"/>
      <c r="G172" s="11"/>
      <c r="H172" s="11"/>
      <c r="I172" s="15">
        <f t="shared" si="10"/>
        <v>0</v>
      </c>
      <c r="J172" s="15"/>
      <c r="K172" s="15"/>
      <c r="L172" s="61"/>
      <c r="M172" s="15">
        <f t="shared" si="11"/>
        <v>0</v>
      </c>
      <c r="N172" s="15" t="e">
        <f t="shared" si="14"/>
        <v>#DIV/0!</v>
      </c>
    </row>
    <row r="173" spans="1:14" ht="15.75" customHeight="1">
      <c r="A173" s="125"/>
      <c r="B173" s="126"/>
      <c r="C173" s="16" t="s">
        <v>22</v>
      </c>
      <c r="D173" s="18" t="s">
        <v>23</v>
      </c>
      <c r="E173" s="11">
        <f>SUM(E174:E175)</f>
        <v>121.3</v>
      </c>
      <c r="F173" s="11">
        <f>SUM(F174:F175)</f>
        <v>0</v>
      </c>
      <c r="G173" s="11">
        <f>SUM(G174:G175)</f>
        <v>0</v>
      </c>
      <c r="H173" s="11">
        <f>SUM(H174:H175)</f>
        <v>100.4</v>
      </c>
      <c r="I173" s="15">
        <f t="shared" si="10"/>
        <v>100.4</v>
      </c>
      <c r="J173" s="15"/>
      <c r="K173" s="15"/>
      <c r="L173" s="61"/>
      <c r="M173" s="15">
        <f t="shared" si="11"/>
        <v>-20.89999999999999</v>
      </c>
      <c r="N173" s="15">
        <f t="shared" si="14"/>
        <v>82.76999175597692</v>
      </c>
    </row>
    <row r="174" spans="1:14" ht="63" customHeight="1" hidden="1">
      <c r="A174" s="125"/>
      <c r="B174" s="126"/>
      <c r="C174" s="19" t="s">
        <v>197</v>
      </c>
      <c r="D174" s="58" t="s">
        <v>24</v>
      </c>
      <c r="E174" s="11">
        <v>117.3</v>
      </c>
      <c r="F174" s="11"/>
      <c r="G174" s="11"/>
      <c r="H174" s="11"/>
      <c r="I174" s="15">
        <f t="shared" si="10"/>
        <v>0</v>
      </c>
      <c r="J174" s="15"/>
      <c r="K174" s="15"/>
      <c r="L174" s="61"/>
      <c r="M174" s="15">
        <f t="shared" si="11"/>
        <v>-117.3</v>
      </c>
      <c r="N174" s="15">
        <f t="shared" si="14"/>
        <v>0</v>
      </c>
    </row>
    <row r="175" spans="1:14" ht="47.25" customHeight="1" hidden="1">
      <c r="A175" s="125"/>
      <c r="B175" s="126"/>
      <c r="C175" s="19" t="s">
        <v>25</v>
      </c>
      <c r="D175" s="20" t="s">
        <v>26</v>
      </c>
      <c r="E175" s="11">
        <v>4</v>
      </c>
      <c r="F175" s="11"/>
      <c r="G175" s="11"/>
      <c r="H175" s="11">
        <v>100.4</v>
      </c>
      <c r="I175" s="15">
        <f t="shared" si="10"/>
        <v>100.4</v>
      </c>
      <c r="J175" s="15"/>
      <c r="K175" s="15"/>
      <c r="L175" s="61"/>
      <c r="M175" s="15">
        <f t="shared" si="11"/>
        <v>96.4</v>
      </c>
      <c r="N175" s="15">
        <f t="shared" si="14"/>
        <v>2510</v>
      </c>
    </row>
    <row r="176" spans="1:14" ht="15.75" customHeight="1">
      <c r="A176" s="125"/>
      <c r="B176" s="126"/>
      <c r="C176" s="16" t="s">
        <v>27</v>
      </c>
      <c r="D176" s="18" t="s">
        <v>28</v>
      </c>
      <c r="E176" s="11"/>
      <c r="F176" s="11"/>
      <c r="G176" s="11"/>
      <c r="H176" s="11">
        <v>1.2</v>
      </c>
      <c r="I176" s="15">
        <f t="shared" si="10"/>
        <v>1.2</v>
      </c>
      <c r="J176" s="15"/>
      <c r="K176" s="15"/>
      <c r="L176" s="61"/>
      <c r="M176" s="15">
        <f t="shared" si="11"/>
        <v>1.2</v>
      </c>
      <c r="N176" s="15"/>
    </row>
    <row r="177" spans="1:14" ht="15.75">
      <c r="A177" s="125"/>
      <c r="B177" s="126"/>
      <c r="C177" s="16" t="s">
        <v>29</v>
      </c>
      <c r="D177" s="18" t="s">
        <v>30</v>
      </c>
      <c r="E177" s="11">
        <v>872.7</v>
      </c>
      <c r="F177" s="11">
        <v>114.1</v>
      </c>
      <c r="G177" s="11">
        <v>114.1</v>
      </c>
      <c r="H177" s="11">
        <v>1151.2</v>
      </c>
      <c r="I177" s="15">
        <f t="shared" si="10"/>
        <v>1037.1000000000001</v>
      </c>
      <c r="J177" s="15">
        <f t="shared" si="12"/>
        <v>1008.9395267309378</v>
      </c>
      <c r="K177" s="15">
        <f t="shared" si="13"/>
        <v>1008.9395267309378</v>
      </c>
      <c r="L177" s="61"/>
      <c r="M177" s="15">
        <f t="shared" si="11"/>
        <v>278.5</v>
      </c>
      <c r="N177" s="15">
        <f t="shared" si="14"/>
        <v>131.91245559757076</v>
      </c>
    </row>
    <row r="178" spans="1:14" ht="15.75">
      <c r="A178" s="125"/>
      <c r="B178" s="126"/>
      <c r="C178" s="16" t="s">
        <v>217</v>
      </c>
      <c r="D178" s="18" t="s">
        <v>46</v>
      </c>
      <c r="E178" s="11"/>
      <c r="F178" s="63"/>
      <c r="G178" s="11"/>
      <c r="H178" s="11">
        <v>-454.8</v>
      </c>
      <c r="I178" s="15">
        <f t="shared" si="10"/>
        <v>-454.8</v>
      </c>
      <c r="J178" s="15"/>
      <c r="K178" s="15"/>
      <c r="L178" s="61"/>
      <c r="M178" s="15">
        <f t="shared" si="11"/>
        <v>-454.8</v>
      </c>
      <c r="N178" s="15"/>
    </row>
    <row r="179" spans="1:14" ht="15.75" customHeight="1" hidden="1">
      <c r="A179" s="125"/>
      <c r="B179" s="126"/>
      <c r="C179" s="16" t="s">
        <v>49</v>
      </c>
      <c r="D179" s="18" t="s">
        <v>86</v>
      </c>
      <c r="E179" s="11"/>
      <c r="F179" s="11"/>
      <c r="G179" s="11"/>
      <c r="H179" s="11"/>
      <c r="I179" s="15">
        <f t="shared" si="10"/>
        <v>0</v>
      </c>
      <c r="J179" s="15" t="e">
        <f t="shared" si="12"/>
        <v>#DIV/0!</v>
      </c>
      <c r="K179" s="15" t="e">
        <f t="shared" si="13"/>
        <v>#DIV/0!</v>
      </c>
      <c r="L179" s="61"/>
      <c r="M179" s="15">
        <f t="shared" si="11"/>
        <v>0</v>
      </c>
      <c r="N179" s="15" t="e">
        <f t="shared" si="14"/>
        <v>#DIV/0!</v>
      </c>
    </row>
    <row r="180" spans="1:14" ht="15.75">
      <c r="A180" s="125"/>
      <c r="B180" s="126"/>
      <c r="C180" s="16" t="s">
        <v>50</v>
      </c>
      <c r="D180" s="18" t="s">
        <v>87</v>
      </c>
      <c r="E180" s="11">
        <v>15258.9</v>
      </c>
      <c r="F180" s="11">
        <v>4733.4</v>
      </c>
      <c r="G180" s="11">
        <v>3689.6</v>
      </c>
      <c r="H180" s="11">
        <v>3689.6</v>
      </c>
      <c r="I180" s="15">
        <f t="shared" si="10"/>
        <v>0</v>
      </c>
      <c r="J180" s="15">
        <f t="shared" si="12"/>
        <v>100</v>
      </c>
      <c r="K180" s="15">
        <f t="shared" si="13"/>
        <v>77.94819791270547</v>
      </c>
      <c r="L180" s="61"/>
      <c r="M180" s="15">
        <f t="shared" si="11"/>
        <v>-11569.3</v>
      </c>
      <c r="N180" s="15">
        <f t="shared" si="14"/>
        <v>24.179986761824246</v>
      </c>
    </row>
    <row r="181" spans="1:14" ht="15.75">
      <c r="A181" s="125"/>
      <c r="B181" s="126"/>
      <c r="C181" s="16" t="s">
        <v>52</v>
      </c>
      <c r="D181" s="20" t="s">
        <v>53</v>
      </c>
      <c r="E181" s="11">
        <v>16896.4</v>
      </c>
      <c r="F181" s="11">
        <v>21104.5</v>
      </c>
      <c r="G181" s="11">
        <v>21104.5</v>
      </c>
      <c r="H181" s="11">
        <v>21104.6</v>
      </c>
      <c r="I181" s="15">
        <f t="shared" si="10"/>
        <v>0.09999999999854481</v>
      </c>
      <c r="J181" s="15">
        <f t="shared" si="12"/>
        <v>100.00047383259493</v>
      </c>
      <c r="K181" s="15">
        <f t="shared" si="13"/>
        <v>100.00047383259493</v>
      </c>
      <c r="L181" s="61"/>
      <c r="M181" s="15">
        <f t="shared" si="11"/>
        <v>4208.199999999997</v>
      </c>
      <c r="N181" s="15">
        <f t="shared" si="14"/>
        <v>124.90589711417815</v>
      </c>
    </row>
    <row r="182" spans="1:14" s="26" customFormat="1" ht="31.5" customHeight="1">
      <c r="A182" s="125"/>
      <c r="B182" s="126"/>
      <c r="C182" s="28"/>
      <c r="D182" s="24" t="s">
        <v>211</v>
      </c>
      <c r="E182" s="25">
        <f>E183-E178</f>
        <v>33195.8</v>
      </c>
      <c r="F182" s="25">
        <f>F183-F178</f>
        <v>25952</v>
      </c>
      <c r="G182" s="25">
        <f>G183-G178</f>
        <v>24908.2</v>
      </c>
      <c r="H182" s="25">
        <f>H183-H178</f>
        <v>26117.1</v>
      </c>
      <c r="I182" s="57">
        <f t="shared" si="10"/>
        <v>1208.8999999999978</v>
      </c>
      <c r="J182" s="57">
        <f t="shared" si="12"/>
        <v>104.85342176472004</v>
      </c>
      <c r="K182" s="57">
        <f t="shared" si="13"/>
        <v>100.63617447595561</v>
      </c>
      <c r="L182" s="62"/>
      <c r="M182" s="57">
        <f t="shared" si="11"/>
        <v>-7078.700000000004</v>
      </c>
      <c r="N182" s="57">
        <f t="shared" si="14"/>
        <v>78.67591683285234</v>
      </c>
    </row>
    <row r="183" spans="1:14" s="26" customFormat="1" ht="31.5">
      <c r="A183" s="125"/>
      <c r="B183" s="126"/>
      <c r="C183" s="36"/>
      <c r="D183" s="24" t="s">
        <v>212</v>
      </c>
      <c r="E183" s="37">
        <f>SUM(E170:E173,E176:E181)</f>
        <v>33195.8</v>
      </c>
      <c r="F183" s="37">
        <f>SUM(F170:F173,F176:F181)</f>
        <v>25952</v>
      </c>
      <c r="G183" s="37">
        <f>SUM(G170:G173,G176:G181)</f>
        <v>24908.2</v>
      </c>
      <c r="H183" s="37">
        <f>SUM(H170:H173,H176:H181)</f>
        <v>25662.3</v>
      </c>
      <c r="I183" s="57">
        <f t="shared" si="10"/>
        <v>754.0999999999985</v>
      </c>
      <c r="J183" s="57">
        <f t="shared" si="12"/>
        <v>103.02751704258036</v>
      </c>
      <c r="K183" s="57">
        <f t="shared" si="13"/>
        <v>98.88370838471023</v>
      </c>
      <c r="L183" s="62"/>
      <c r="M183" s="57">
        <f t="shared" si="11"/>
        <v>-7533.500000000004</v>
      </c>
      <c r="N183" s="57">
        <f t="shared" si="14"/>
        <v>77.30586399484271</v>
      </c>
    </row>
    <row r="184" spans="1:14" ht="31.5" customHeight="1" hidden="1">
      <c r="A184" s="121" t="s">
        <v>107</v>
      </c>
      <c r="B184" s="122" t="s">
        <v>108</v>
      </c>
      <c r="C184" s="16" t="s">
        <v>16</v>
      </c>
      <c r="D184" s="21" t="s">
        <v>17</v>
      </c>
      <c r="E184" s="11"/>
      <c r="F184" s="11"/>
      <c r="G184" s="11"/>
      <c r="H184" s="11"/>
      <c r="I184" s="15">
        <f t="shared" si="10"/>
        <v>0</v>
      </c>
      <c r="J184" s="15" t="e">
        <f t="shared" si="12"/>
        <v>#DIV/0!</v>
      </c>
      <c r="K184" s="15" t="e">
        <f t="shared" si="13"/>
        <v>#DIV/0!</v>
      </c>
      <c r="L184" s="61"/>
      <c r="M184" s="15">
        <f t="shared" si="11"/>
        <v>0</v>
      </c>
      <c r="N184" s="15" t="e">
        <f t="shared" si="14"/>
        <v>#DIV/0!</v>
      </c>
    </row>
    <row r="185" spans="1:14" ht="15.75" customHeight="1" hidden="1">
      <c r="A185" s="121"/>
      <c r="B185" s="122"/>
      <c r="C185" s="16" t="s">
        <v>101</v>
      </c>
      <c r="D185" s="18" t="s">
        <v>102</v>
      </c>
      <c r="E185" s="11"/>
      <c r="F185" s="11"/>
      <c r="G185" s="11"/>
      <c r="H185" s="11"/>
      <c r="I185" s="15">
        <f t="shared" si="10"/>
        <v>0</v>
      </c>
      <c r="J185" s="15" t="e">
        <f t="shared" si="12"/>
        <v>#DIV/0!</v>
      </c>
      <c r="K185" s="15" t="e">
        <f t="shared" si="13"/>
        <v>#DIV/0!</v>
      </c>
      <c r="L185" s="61"/>
      <c r="M185" s="15">
        <f t="shared" si="11"/>
        <v>0</v>
      </c>
      <c r="N185" s="15" t="e">
        <f t="shared" si="14"/>
        <v>#DIV/0!</v>
      </c>
    </row>
    <row r="186" spans="1:14" ht="31.5" customHeight="1" hidden="1">
      <c r="A186" s="125"/>
      <c r="B186" s="126"/>
      <c r="C186" s="16" t="s">
        <v>97</v>
      </c>
      <c r="D186" s="18" t="s">
        <v>98</v>
      </c>
      <c r="E186" s="11"/>
      <c r="F186" s="11"/>
      <c r="G186" s="11"/>
      <c r="H186" s="11"/>
      <c r="I186" s="15">
        <f t="shared" si="10"/>
        <v>0</v>
      </c>
      <c r="J186" s="15" t="e">
        <f t="shared" si="12"/>
        <v>#DIV/0!</v>
      </c>
      <c r="K186" s="15" t="e">
        <f t="shared" si="13"/>
        <v>#DIV/0!</v>
      </c>
      <c r="L186" s="61"/>
      <c r="M186" s="15">
        <f t="shared" si="11"/>
        <v>0</v>
      </c>
      <c r="N186" s="15" t="e">
        <f t="shared" si="14"/>
        <v>#DIV/0!</v>
      </c>
    </row>
    <row r="187" spans="1:14" ht="15.75">
      <c r="A187" s="125"/>
      <c r="B187" s="126"/>
      <c r="C187" s="16" t="s">
        <v>22</v>
      </c>
      <c r="D187" s="18" t="s">
        <v>23</v>
      </c>
      <c r="E187" s="11">
        <f>E188</f>
        <v>0</v>
      </c>
      <c r="F187" s="11">
        <f>F188</f>
        <v>0</v>
      </c>
      <c r="G187" s="11">
        <f>G188</f>
        <v>0</v>
      </c>
      <c r="H187" s="11">
        <f>H188</f>
        <v>0</v>
      </c>
      <c r="I187" s="15">
        <f t="shared" si="10"/>
        <v>0</v>
      </c>
      <c r="J187" s="15"/>
      <c r="K187" s="15"/>
      <c r="L187" s="61"/>
      <c r="M187" s="15">
        <f t="shared" si="11"/>
        <v>0</v>
      </c>
      <c r="N187" s="15"/>
    </row>
    <row r="188" spans="1:14" ht="47.25" customHeight="1" hidden="1">
      <c r="A188" s="125"/>
      <c r="B188" s="126"/>
      <c r="C188" s="19" t="s">
        <v>25</v>
      </c>
      <c r="D188" s="20" t="s">
        <v>26</v>
      </c>
      <c r="E188" s="11"/>
      <c r="F188" s="11"/>
      <c r="G188" s="11"/>
      <c r="H188" s="11"/>
      <c r="I188" s="15">
        <f t="shared" si="10"/>
        <v>0</v>
      </c>
      <c r="J188" s="15"/>
      <c r="K188" s="15"/>
      <c r="L188" s="61"/>
      <c r="M188" s="15">
        <f t="shared" si="11"/>
        <v>0</v>
      </c>
      <c r="N188" s="15"/>
    </row>
    <row r="189" spans="1:14" ht="15.75">
      <c r="A189" s="125"/>
      <c r="B189" s="126"/>
      <c r="C189" s="16" t="s">
        <v>27</v>
      </c>
      <c r="D189" s="18" t="s">
        <v>28</v>
      </c>
      <c r="E189" s="11"/>
      <c r="F189" s="11"/>
      <c r="G189" s="11"/>
      <c r="H189" s="11">
        <v>0.2</v>
      </c>
      <c r="I189" s="15">
        <f t="shared" si="10"/>
        <v>0.2</v>
      </c>
      <c r="J189" s="15"/>
      <c r="K189" s="15"/>
      <c r="L189" s="61"/>
      <c r="M189" s="15">
        <f t="shared" si="11"/>
        <v>0.2</v>
      </c>
      <c r="N189" s="15"/>
    </row>
    <row r="190" spans="1:14" ht="15.75">
      <c r="A190" s="125"/>
      <c r="B190" s="126"/>
      <c r="C190" s="16" t="s">
        <v>29</v>
      </c>
      <c r="D190" s="18" t="s">
        <v>30</v>
      </c>
      <c r="E190" s="11">
        <v>482.6</v>
      </c>
      <c r="F190" s="11">
        <v>322.5</v>
      </c>
      <c r="G190" s="11">
        <v>322.5</v>
      </c>
      <c r="H190" s="11">
        <v>518.4</v>
      </c>
      <c r="I190" s="15">
        <f t="shared" si="10"/>
        <v>195.89999999999998</v>
      </c>
      <c r="J190" s="15">
        <f t="shared" si="12"/>
        <v>160.74418604651163</v>
      </c>
      <c r="K190" s="15">
        <f t="shared" si="13"/>
        <v>160.74418604651163</v>
      </c>
      <c r="L190" s="61"/>
      <c r="M190" s="15">
        <f t="shared" si="11"/>
        <v>35.799999999999955</v>
      </c>
      <c r="N190" s="15">
        <f t="shared" si="14"/>
        <v>107.4181516784086</v>
      </c>
    </row>
    <row r="191" spans="1:14" ht="15.75" customHeight="1">
      <c r="A191" s="125"/>
      <c r="B191" s="126"/>
      <c r="C191" s="16" t="s">
        <v>217</v>
      </c>
      <c r="D191" s="18" t="s">
        <v>46</v>
      </c>
      <c r="E191" s="11"/>
      <c r="F191" s="11"/>
      <c r="G191" s="11"/>
      <c r="H191" s="11">
        <v>-731.7</v>
      </c>
      <c r="I191" s="15">
        <f t="shared" si="10"/>
        <v>-731.7</v>
      </c>
      <c r="J191" s="15"/>
      <c r="K191" s="15"/>
      <c r="L191" s="61"/>
      <c r="M191" s="15">
        <f t="shared" si="11"/>
        <v>-731.7</v>
      </c>
      <c r="N191" s="15"/>
    </row>
    <row r="192" spans="1:14" ht="15.75" customHeight="1" hidden="1">
      <c r="A192" s="125"/>
      <c r="B192" s="126"/>
      <c r="C192" s="16" t="s">
        <v>49</v>
      </c>
      <c r="D192" s="18" t="s">
        <v>86</v>
      </c>
      <c r="E192" s="11"/>
      <c r="F192" s="11"/>
      <c r="G192" s="11"/>
      <c r="H192" s="11"/>
      <c r="I192" s="15">
        <f t="shared" si="10"/>
        <v>0</v>
      </c>
      <c r="J192" s="15" t="e">
        <f t="shared" si="12"/>
        <v>#DIV/0!</v>
      </c>
      <c r="K192" s="15" t="e">
        <f t="shared" si="13"/>
        <v>#DIV/0!</v>
      </c>
      <c r="L192" s="61"/>
      <c r="M192" s="15">
        <f t="shared" si="11"/>
        <v>0</v>
      </c>
      <c r="N192" s="15" t="e">
        <f t="shared" si="14"/>
        <v>#DIV/0!</v>
      </c>
    </row>
    <row r="193" spans="1:14" ht="15.75">
      <c r="A193" s="125"/>
      <c r="B193" s="126"/>
      <c r="C193" s="16" t="s">
        <v>50</v>
      </c>
      <c r="D193" s="18" t="s">
        <v>87</v>
      </c>
      <c r="E193" s="11">
        <v>16317.4</v>
      </c>
      <c r="F193" s="11">
        <v>4842.7</v>
      </c>
      <c r="G193" s="11">
        <v>3857</v>
      </c>
      <c r="H193" s="11">
        <v>3857</v>
      </c>
      <c r="I193" s="15">
        <f t="shared" si="10"/>
        <v>0</v>
      </c>
      <c r="J193" s="15">
        <f t="shared" si="12"/>
        <v>100</v>
      </c>
      <c r="K193" s="15">
        <f t="shared" si="13"/>
        <v>79.64565221880356</v>
      </c>
      <c r="L193" s="61"/>
      <c r="M193" s="15">
        <f t="shared" si="11"/>
        <v>-12460.4</v>
      </c>
      <c r="N193" s="15">
        <f t="shared" si="14"/>
        <v>23.637344184735316</v>
      </c>
    </row>
    <row r="194" spans="1:14" ht="15.75" customHeight="1">
      <c r="A194" s="125"/>
      <c r="B194" s="126"/>
      <c r="C194" s="16" t="s">
        <v>52</v>
      </c>
      <c r="D194" s="20" t="s">
        <v>53</v>
      </c>
      <c r="E194" s="11">
        <v>19032.3</v>
      </c>
      <c r="F194" s="11">
        <v>22541.4</v>
      </c>
      <c r="G194" s="11">
        <v>22541.4</v>
      </c>
      <c r="H194" s="11">
        <v>22541.4</v>
      </c>
      <c r="I194" s="15">
        <f t="shared" si="10"/>
        <v>0</v>
      </c>
      <c r="J194" s="15">
        <f t="shared" si="12"/>
        <v>100</v>
      </c>
      <c r="K194" s="15">
        <f t="shared" si="13"/>
        <v>100</v>
      </c>
      <c r="L194" s="61"/>
      <c r="M194" s="15">
        <f t="shared" si="11"/>
        <v>3509.100000000002</v>
      </c>
      <c r="N194" s="15">
        <f t="shared" si="14"/>
        <v>118.4376034425687</v>
      </c>
    </row>
    <row r="195" spans="1:14" s="26" customFormat="1" ht="31.5">
      <c r="A195" s="125"/>
      <c r="B195" s="126"/>
      <c r="C195" s="28"/>
      <c r="D195" s="24" t="s">
        <v>211</v>
      </c>
      <c r="E195" s="25">
        <f>E196-E191</f>
        <v>35832.3</v>
      </c>
      <c r="F195" s="25">
        <f>F196-F191</f>
        <v>27706.600000000002</v>
      </c>
      <c r="G195" s="25">
        <f>G196-G191</f>
        <v>26720.9</v>
      </c>
      <c r="H195" s="25">
        <f>H196-H191</f>
        <v>26917.000000000004</v>
      </c>
      <c r="I195" s="57">
        <f t="shared" si="10"/>
        <v>196.10000000000218</v>
      </c>
      <c r="J195" s="57">
        <f t="shared" si="12"/>
        <v>100.7338824665337</v>
      </c>
      <c r="K195" s="57">
        <f t="shared" si="13"/>
        <v>97.15013751236168</v>
      </c>
      <c r="L195" s="62"/>
      <c r="M195" s="57">
        <f t="shared" si="11"/>
        <v>-8915.3</v>
      </c>
      <c r="N195" s="57">
        <f t="shared" si="14"/>
        <v>75.11937553548056</v>
      </c>
    </row>
    <row r="196" spans="1:14" s="26" customFormat="1" ht="31.5">
      <c r="A196" s="125"/>
      <c r="B196" s="126"/>
      <c r="C196" s="36"/>
      <c r="D196" s="24" t="s">
        <v>212</v>
      </c>
      <c r="E196" s="37">
        <f>SUM(E184:E187,E189:E194)</f>
        <v>35832.3</v>
      </c>
      <c r="F196" s="37">
        <f>SUM(F184:F187,F189:F194)</f>
        <v>27706.600000000002</v>
      </c>
      <c r="G196" s="37">
        <f>SUM(G184:G187,G189:G194)</f>
        <v>26720.9</v>
      </c>
      <c r="H196" s="37">
        <f>SUM(H184:H187,H189:H194)</f>
        <v>26185.300000000003</v>
      </c>
      <c r="I196" s="57">
        <f t="shared" si="10"/>
        <v>-535.5999999999985</v>
      </c>
      <c r="J196" s="57">
        <f t="shared" si="12"/>
        <v>97.99557649630066</v>
      </c>
      <c r="K196" s="57">
        <f t="shared" si="13"/>
        <v>94.50925050349015</v>
      </c>
      <c r="L196" s="62"/>
      <c r="M196" s="57">
        <f t="shared" si="11"/>
        <v>-9647</v>
      </c>
      <c r="N196" s="57">
        <f t="shared" si="14"/>
        <v>73.07736316117023</v>
      </c>
    </row>
    <row r="197" spans="1:14" s="26" customFormat="1" ht="15.75" customHeight="1">
      <c r="A197" s="113">
        <v>936</v>
      </c>
      <c r="B197" s="113" t="s">
        <v>109</v>
      </c>
      <c r="C197" s="16" t="s">
        <v>22</v>
      </c>
      <c r="D197" s="18" t="s">
        <v>23</v>
      </c>
      <c r="E197" s="11">
        <f>E198</f>
        <v>0</v>
      </c>
      <c r="F197" s="11">
        <f>F198</f>
        <v>0</v>
      </c>
      <c r="G197" s="11">
        <f>G198</f>
        <v>0</v>
      </c>
      <c r="H197" s="11">
        <f>H198</f>
        <v>278</v>
      </c>
      <c r="I197" s="15">
        <f t="shared" si="10"/>
        <v>278</v>
      </c>
      <c r="J197" s="15"/>
      <c r="K197" s="15"/>
      <c r="L197" s="61"/>
      <c r="M197" s="15">
        <f t="shared" si="11"/>
        <v>278</v>
      </c>
      <c r="N197" s="15"/>
    </row>
    <row r="198" spans="1:14" s="26" customFormat="1" ht="47.25" customHeight="1" hidden="1">
      <c r="A198" s="119"/>
      <c r="B198" s="123"/>
      <c r="C198" s="19" t="s">
        <v>25</v>
      </c>
      <c r="D198" s="20" t="s">
        <v>26</v>
      </c>
      <c r="E198" s="11"/>
      <c r="F198" s="11"/>
      <c r="G198" s="11"/>
      <c r="H198" s="11">
        <v>278</v>
      </c>
      <c r="I198" s="15">
        <f t="shared" si="10"/>
        <v>278</v>
      </c>
      <c r="J198" s="15" t="e">
        <f t="shared" si="12"/>
        <v>#DIV/0!</v>
      </c>
      <c r="K198" s="15" t="e">
        <f t="shared" si="13"/>
        <v>#DIV/0!</v>
      </c>
      <c r="L198" s="61"/>
      <c r="M198" s="15">
        <f t="shared" si="11"/>
        <v>278</v>
      </c>
      <c r="N198" s="15" t="e">
        <f t="shared" si="14"/>
        <v>#DIV/0!</v>
      </c>
    </row>
    <row r="199" spans="1:14" ht="15.75" customHeight="1" hidden="1">
      <c r="A199" s="119"/>
      <c r="B199" s="123"/>
      <c r="C199" s="16" t="s">
        <v>27</v>
      </c>
      <c r="D199" s="18" t="s">
        <v>28</v>
      </c>
      <c r="E199" s="11"/>
      <c r="F199" s="11"/>
      <c r="G199" s="11"/>
      <c r="H199" s="11"/>
      <c r="I199" s="15">
        <f t="shared" si="10"/>
        <v>0</v>
      </c>
      <c r="J199" s="15" t="e">
        <f t="shared" si="12"/>
        <v>#DIV/0!</v>
      </c>
      <c r="K199" s="15" t="e">
        <f t="shared" si="13"/>
        <v>#DIV/0!</v>
      </c>
      <c r="L199" s="61"/>
      <c r="M199" s="15">
        <f t="shared" si="11"/>
        <v>0</v>
      </c>
      <c r="N199" s="15" t="e">
        <f t="shared" si="14"/>
        <v>#DIV/0!</v>
      </c>
    </row>
    <row r="200" spans="1:14" ht="15.75" customHeight="1">
      <c r="A200" s="119"/>
      <c r="B200" s="123"/>
      <c r="C200" s="16" t="s">
        <v>29</v>
      </c>
      <c r="D200" s="18" t="s">
        <v>30</v>
      </c>
      <c r="E200" s="11">
        <v>179.1</v>
      </c>
      <c r="F200" s="11">
        <v>50</v>
      </c>
      <c r="G200" s="11">
        <v>50</v>
      </c>
      <c r="H200" s="11">
        <v>189.3</v>
      </c>
      <c r="I200" s="15">
        <f aca="true" t="shared" si="15" ref="I200:I263">H200-G200</f>
        <v>139.3</v>
      </c>
      <c r="J200" s="15">
        <f t="shared" si="12"/>
        <v>378.6</v>
      </c>
      <c r="K200" s="15">
        <f t="shared" si="13"/>
        <v>378.6</v>
      </c>
      <c r="L200" s="61"/>
      <c r="M200" s="15">
        <f aca="true" t="shared" si="16" ref="M200:M263">H200-E200</f>
        <v>10.200000000000017</v>
      </c>
      <c r="N200" s="15">
        <f t="shared" si="14"/>
        <v>105.69514237855948</v>
      </c>
    </row>
    <row r="201" spans="1:14" ht="15.75">
      <c r="A201" s="119"/>
      <c r="B201" s="123"/>
      <c r="C201" s="16" t="s">
        <v>217</v>
      </c>
      <c r="D201" s="18" t="s">
        <v>46</v>
      </c>
      <c r="E201" s="11"/>
      <c r="F201" s="11"/>
      <c r="G201" s="11"/>
      <c r="H201" s="11">
        <v>-658.3</v>
      </c>
      <c r="I201" s="15">
        <f t="shared" si="15"/>
        <v>-658.3</v>
      </c>
      <c r="J201" s="15"/>
      <c r="K201" s="15"/>
      <c r="L201" s="61"/>
      <c r="M201" s="15">
        <f t="shared" si="16"/>
        <v>-658.3</v>
      </c>
      <c r="N201" s="15"/>
    </row>
    <row r="202" spans="1:14" ht="15.75">
      <c r="A202" s="119"/>
      <c r="B202" s="123"/>
      <c r="C202" s="16" t="s">
        <v>49</v>
      </c>
      <c r="D202" s="18" t="s">
        <v>86</v>
      </c>
      <c r="E202" s="11">
        <v>24210.2</v>
      </c>
      <c r="F202" s="11">
        <v>3000</v>
      </c>
      <c r="G202" s="11"/>
      <c r="H202" s="11"/>
      <c r="I202" s="15">
        <f t="shared" si="15"/>
        <v>0</v>
      </c>
      <c r="J202" s="15"/>
      <c r="K202" s="15">
        <f aca="true" t="shared" si="17" ref="K202:K259">H202/F202*100</f>
        <v>0</v>
      </c>
      <c r="L202" s="61"/>
      <c r="M202" s="15">
        <f t="shared" si="16"/>
        <v>-24210.2</v>
      </c>
      <c r="N202" s="15">
        <f aca="true" t="shared" si="18" ref="N202:N265">H202/E202*100</f>
        <v>0</v>
      </c>
    </row>
    <row r="203" spans="1:14" ht="15.75" customHeight="1">
      <c r="A203" s="119"/>
      <c r="B203" s="123"/>
      <c r="C203" s="16" t="s">
        <v>50</v>
      </c>
      <c r="D203" s="18" t="s">
        <v>87</v>
      </c>
      <c r="E203" s="11">
        <v>16516</v>
      </c>
      <c r="F203" s="11">
        <v>4566.4</v>
      </c>
      <c r="G203" s="11">
        <v>3484.8</v>
      </c>
      <c r="H203" s="11">
        <v>3484.8</v>
      </c>
      <c r="I203" s="15">
        <f t="shared" si="15"/>
        <v>0</v>
      </c>
      <c r="J203" s="15">
        <f aca="true" t="shared" si="19" ref="J203:J259">H203/G203*100</f>
        <v>100</v>
      </c>
      <c r="K203" s="15">
        <f t="shared" si="17"/>
        <v>76.31394533987387</v>
      </c>
      <c r="L203" s="61"/>
      <c r="M203" s="15">
        <f t="shared" si="16"/>
        <v>-13031.2</v>
      </c>
      <c r="N203" s="15">
        <f t="shared" si="18"/>
        <v>21.099539840155003</v>
      </c>
    </row>
    <row r="204" spans="1:14" ht="15.75">
      <c r="A204" s="119"/>
      <c r="B204" s="123"/>
      <c r="C204" s="16" t="s">
        <v>52</v>
      </c>
      <c r="D204" s="20" t="s">
        <v>53</v>
      </c>
      <c r="E204" s="11">
        <v>14606.4</v>
      </c>
      <c r="F204" s="11">
        <v>19727.4</v>
      </c>
      <c r="G204" s="11">
        <v>19727.4</v>
      </c>
      <c r="H204" s="11">
        <v>19727.4</v>
      </c>
      <c r="I204" s="15">
        <f t="shared" si="15"/>
        <v>0</v>
      </c>
      <c r="J204" s="15">
        <f t="shared" si="19"/>
        <v>100</v>
      </c>
      <c r="K204" s="15">
        <f t="shared" si="17"/>
        <v>100</v>
      </c>
      <c r="L204" s="61"/>
      <c r="M204" s="15">
        <f t="shared" si="16"/>
        <v>5121.000000000002</v>
      </c>
      <c r="N204" s="15">
        <f t="shared" si="18"/>
        <v>135.05997371015445</v>
      </c>
    </row>
    <row r="205" spans="1:14" s="26" customFormat="1" ht="31.5">
      <c r="A205" s="119"/>
      <c r="B205" s="123"/>
      <c r="C205" s="28"/>
      <c r="D205" s="24" t="s">
        <v>211</v>
      </c>
      <c r="E205" s="25">
        <f>E206-E201</f>
        <v>55511.700000000004</v>
      </c>
      <c r="F205" s="25">
        <f>F206-F201</f>
        <v>27343.800000000003</v>
      </c>
      <c r="G205" s="25">
        <f>G206-G201</f>
        <v>23262.2</v>
      </c>
      <c r="H205" s="25">
        <f>H206-H201</f>
        <v>23679.5</v>
      </c>
      <c r="I205" s="57">
        <f t="shared" si="15"/>
        <v>417.2999999999993</v>
      </c>
      <c r="J205" s="57">
        <f t="shared" si="19"/>
        <v>101.79389739577512</v>
      </c>
      <c r="K205" s="57">
        <f t="shared" si="17"/>
        <v>86.599155932972</v>
      </c>
      <c r="L205" s="62"/>
      <c r="M205" s="57">
        <f t="shared" si="16"/>
        <v>-31832.200000000004</v>
      </c>
      <c r="N205" s="57">
        <f t="shared" si="18"/>
        <v>42.65677325680892</v>
      </c>
    </row>
    <row r="206" spans="1:14" s="26" customFormat="1" ht="31.5" customHeight="1">
      <c r="A206" s="120"/>
      <c r="B206" s="124"/>
      <c r="C206" s="36"/>
      <c r="D206" s="24" t="s">
        <v>212</v>
      </c>
      <c r="E206" s="37">
        <f>SUM(E197,E199:E204)</f>
        <v>55511.700000000004</v>
      </c>
      <c r="F206" s="37">
        <f>SUM(F197,F199:F204)</f>
        <v>27343.800000000003</v>
      </c>
      <c r="G206" s="37">
        <f>SUM(G197,G199:G204)</f>
        <v>23262.2</v>
      </c>
      <c r="H206" s="37">
        <f>SUM(H197,H199:H204)</f>
        <v>23021.2</v>
      </c>
      <c r="I206" s="57">
        <f t="shared" si="15"/>
        <v>-241</v>
      </c>
      <c r="J206" s="57">
        <f t="shared" si="19"/>
        <v>98.96398448985909</v>
      </c>
      <c r="K206" s="57">
        <f t="shared" si="17"/>
        <v>84.1916631923873</v>
      </c>
      <c r="L206" s="62"/>
      <c r="M206" s="57">
        <f t="shared" si="16"/>
        <v>-32490.500000000004</v>
      </c>
      <c r="N206" s="57">
        <f t="shared" si="18"/>
        <v>41.47089712619142</v>
      </c>
    </row>
    <row r="207" spans="1:14" ht="31.5" customHeight="1">
      <c r="A207" s="121" t="s">
        <v>110</v>
      </c>
      <c r="B207" s="122" t="s">
        <v>111</v>
      </c>
      <c r="C207" s="16" t="s">
        <v>16</v>
      </c>
      <c r="D207" s="21" t="s">
        <v>17</v>
      </c>
      <c r="E207" s="11">
        <v>10.7</v>
      </c>
      <c r="F207" s="11"/>
      <c r="G207" s="11"/>
      <c r="H207" s="11">
        <v>81.1</v>
      </c>
      <c r="I207" s="15">
        <f t="shared" si="15"/>
        <v>81.1</v>
      </c>
      <c r="J207" s="15"/>
      <c r="K207" s="15"/>
      <c r="L207" s="61"/>
      <c r="M207" s="15">
        <f t="shared" si="16"/>
        <v>70.39999999999999</v>
      </c>
      <c r="N207" s="15">
        <f t="shared" si="18"/>
        <v>757.9439252336448</v>
      </c>
    </row>
    <row r="208" spans="1:14" ht="15.75" customHeight="1" hidden="1">
      <c r="A208" s="121"/>
      <c r="B208" s="122"/>
      <c r="C208" s="16" t="s">
        <v>101</v>
      </c>
      <c r="D208" s="18" t="s">
        <v>102</v>
      </c>
      <c r="E208" s="11"/>
      <c r="F208" s="11"/>
      <c r="G208" s="11"/>
      <c r="H208" s="11"/>
      <c r="I208" s="15">
        <f t="shared" si="15"/>
        <v>0</v>
      </c>
      <c r="J208" s="15"/>
      <c r="K208" s="15"/>
      <c r="L208" s="61"/>
      <c r="M208" s="15">
        <f t="shared" si="16"/>
        <v>0</v>
      </c>
      <c r="N208" s="15" t="e">
        <f t="shared" si="18"/>
        <v>#DIV/0!</v>
      </c>
    </row>
    <row r="209" spans="1:14" ht="31.5" customHeight="1" hidden="1">
      <c r="A209" s="125"/>
      <c r="B209" s="126"/>
      <c r="C209" s="16" t="s">
        <v>97</v>
      </c>
      <c r="D209" s="18" t="s">
        <v>98</v>
      </c>
      <c r="E209" s="11"/>
      <c r="F209" s="11"/>
      <c r="G209" s="11"/>
      <c r="H209" s="11"/>
      <c r="I209" s="15">
        <f t="shared" si="15"/>
        <v>0</v>
      </c>
      <c r="J209" s="15"/>
      <c r="K209" s="15"/>
      <c r="L209" s="61"/>
      <c r="M209" s="15">
        <f t="shared" si="16"/>
        <v>0</v>
      </c>
      <c r="N209" s="15" t="e">
        <f t="shared" si="18"/>
        <v>#DIV/0!</v>
      </c>
    </row>
    <row r="210" spans="1:14" ht="15.75">
      <c r="A210" s="125"/>
      <c r="B210" s="126"/>
      <c r="C210" s="16" t="s">
        <v>22</v>
      </c>
      <c r="D210" s="18" t="s">
        <v>23</v>
      </c>
      <c r="E210" s="11">
        <f>E211</f>
        <v>1.7</v>
      </c>
      <c r="F210" s="11">
        <f>F211</f>
        <v>0</v>
      </c>
      <c r="G210" s="11">
        <f>G211</f>
        <v>0</v>
      </c>
      <c r="H210" s="11">
        <f>H211</f>
        <v>0.5</v>
      </c>
      <c r="I210" s="15">
        <f t="shared" si="15"/>
        <v>0.5</v>
      </c>
      <c r="J210" s="15"/>
      <c r="K210" s="15"/>
      <c r="L210" s="61"/>
      <c r="M210" s="15">
        <f t="shared" si="16"/>
        <v>-1.2</v>
      </c>
      <c r="N210" s="15">
        <f t="shared" si="18"/>
        <v>29.411764705882355</v>
      </c>
    </row>
    <row r="211" spans="1:14" ht="47.25" customHeight="1" hidden="1">
      <c r="A211" s="125"/>
      <c r="B211" s="126"/>
      <c r="C211" s="19" t="s">
        <v>25</v>
      </c>
      <c r="D211" s="20" t="s">
        <v>26</v>
      </c>
      <c r="E211" s="11">
        <v>1.7</v>
      </c>
      <c r="F211" s="11"/>
      <c r="G211" s="11"/>
      <c r="H211" s="11">
        <v>0.5</v>
      </c>
      <c r="I211" s="15">
        <f t="shared" si="15"/>
        <v>0.5</v>
      </c>
      <c r="J211" s="15" t="e">
        <f t="shared" si="19"/>
        <v>#DIV/0!</v>
      </c>
      <c r="K211" s="15" t="e">
        <f t="shared" si="17"/>
        <v>#DIV/0!</v>
      </c>
      <c r="L211" s="61"/>
      <c r="M211" s="15">
        <f t="shared" si="16"/>
        <v>-1.2</v>
      </c>
      <c r="N211" s="15">
        <f t="shared" si="18"/>
        <v>29.411764705882355</v>
      </c>
    </row>
    <row r="212" spans="1:14" ht="15.75" customHeight="1" hidden="1">
      <c r="A212" s="125"/>
      <c r="B212" s="126"/>
      <c r="C212" s="16" t="s">
        <v>27</v>
      </c>
      <c r="D212" s="18" t="s">
        <v>28</v>
      </c>
      <c r="E212" s="11"/>
      <c r="F212" s="11"/>
      <c r="G212" s="11"/>
      <c r="H212" s="11"/>
      <c r="I212" s="15">
        <f t="shared" si="15"/>
        <v>0</v>
      </c>
      <c r="J212" s="15" t="e">
        <f t="shared" si="19"/>
        <v>#DIV/0!</v>
      </c>
      <c r="K212" s="15" t="e">
        <f t="shared" si="17"/>
        <v>#DIV/0!</v>
      </c>
      <c r="L212" s="61"/>
      <c r="M212" s="15">
        <f t="shared" si="16"/>
        <v>0</v>
      </c>
      <c r="N212" s="15" t="e">
        <f t="shared" si="18"/>
        <v>#DIV/0!</v>
      </c>
    </row>
    <row r="213" spans="1:14" ht="15.75">
      <c r="A213" s="125"/>
      <c r="B213" s="126"/>
      <c r="C213" s="16" t="s">
        <v>29</v>
      </c>
      <c r="D213" s="18" t="s">
        <v>30</v>
      </c>
      <c r="E213" s="11">
        <v>430</v>
      </c>
      <c r="F213" s="11">
        <v>120</v>
      </c>
      <c r="G213" s="11">
        <v>120</v>
      </c>
      <c r="H213" s="11">
        <v>663.1</v>
      </c>
      <c r="I213" s="15">
        <f t="shared" si="15"/>
        <v>543.1</v>
      </c>
      <c r="J213" s="15">
        <f t="shared" si="19"/>
        <v>552.5833333333334</v>
      </c>
      <c r="K213" s="15">
        <f t="shared" si="17"/>
        <v>552.5833333333334</v>
      </c>
      <c r="L213" s="61"/>
      <c r="M213" s="15">
        <f t="shared" si="16"/>
        <v>233.10000000000002</v>
      </c>
      <c r="N213" s="15">
        <f t="shared" si="18"/>
        <v>154.2093023255814</v>
      </c>
    </row>
    <row r="214" spans="1:14" ht="15.75">
      <c r="A214" s="125"/>
      <c r="B214" s="126"/>
      <c r="C214" s="16" t="s">
        <v>217</v>
      </c>
      <c r="D214" s="18" t="s">
        <v>46</v>
      </c>
      <c r="E214" s="11"/>
      <c r="F214" s="11"/>
      <c r="G214" s="11"/>
      <c r="H214" s="11">
        <v>-331</v>
      </c>
      <c r="I214" s="15">
        <f t="shared" si="15"/>
        <v>-331</v>
      </c>
      <c r="J214" s="15"/>
      <c r="K214" s="15"/>
      <c r="L214" s="61"/>
      <c r="M214" s="15">
        <f t="shared" si="16"/>
        <v>-331</v>
      </c>
      <c r="N214" s="15"/>
    </row>
    <row r="215" spans="1:14" ht="15.75" customHeight="1" hidden="1">
      <c r="A215" s="125"/>
      <c r="B215" s="126"/>
      <c r="C215" s="16" t="s">
        <v>49</v>
      </c>
      <c r="D215" s="18" t="s">
        <v>86</v>
      </c>
      <c r="E215" s="11"/>
      <c r="F215" s="11"/>
      <c r="G215" s="11"/>
      <c r="H215" s="11"/>
      <c r="I215" s="15">
        <f t="shared" si="15"/>
        <v>0</v>
      </c>
      <c r="J215" s="15" t="e">
        <f t="shared" si="19"/>
        <v>#DIV/0!</v>
      </c>
      <c r="K215" s="15" t="e">
        <f t="shared" si="17"/>
        <v>#DIV/0!</v>
      </c>
      <c r="L215" s="61"/>
      <c r="M215" s="15">
        <f t="shared" si="16"/>
        <v>0</v>
      </c>
      <c r="N215" s="15" t="e">
        <f t="shared" si="18"/>
        <v>#DIV/0!</v>
      </c>
    </row>
    <row r="216" spans="1:14" ht="15.75">
      <c r="A216" s="125"/>
      <c r="B216" s="126"/>
      <c r="C216" s="16" t="s">
        <v>50</v>
      </c>
      <c r="D216" s="18" t="s">
        <v>87</v>
      </c>
      <c r="E216" s="11">
        <v>14372.8</v>
      </c>
      <c r="F216" s="11">
        <v>4263.8</v>
      </c>
      <c r="G216" s="11">
        <v>3354.4</v>
      </c>
      <c r="H216" s="11">
        <v>3354.4</v>
      </c>
      <c r="I216" s="15">
        <f t="shared" si="15"/>
        <v>0</v>
      </c>
      <c r="J216" s="15">
        <f t="shared" si="19"/>
        <v>100</v>
      </c>
      <c r="K216" s="15">
        <f t="shared" si="17"/>
        <v>78.67160748627984</v>
      </c>
      <c r="L216" s="61"/>
      <c r="M216" s="15">
        <f t="shared" si="16"/>
        <v>-11018.4</v>
      </c>
      <c r="N216" s="15">
        <f t="shared" si="18"/>
        <v>23.338528331292444</v>
      </c>
    </row>
    <row r="217" spans="1:14" ht="15.75">
      <c r="A217" s="125"/>
      <c r="B217" s="126"/>
      <c r="C217" s="16" t="s">
        <v>52</v>
      </c>
      <c r="D217" s="20" t="s">
        <v>53</v>
      </c>
      <c r="E217" s="11">
        <v>13325</v>
      </c>
      <c r="F217" s="11">
        <v>15565.4</v>
      </c>
      <c r="G217" s="11">
        <v>15565.4</v>
      </c>
      <c r="H217" s="11">
        <v>15565.4</v>
      </c>
      <c r="I217" s="15">
        <f t="shared" si="15"/>
        <v>0</v>
      </c>
      <c r="J217" s="15">
        <f t="shared" si="19"/>
        <v>100</v>
      </c>
      <c r="K217" s="15">
        <f t="shared" si="17"/>
        <v>100</v>
      </c>
      <c r="L217" s="61"/>
      <c r="M217" s="15">
        <f t="shared" si="16"/>
        <v>2240.3999999999996</v>
      </c>
      <c r="N217" s="15">
        <f t="shared" si="18"/>
        <v>116.81350844277674</v>
      </c>
    </row>
    <row r="218" spans="1:14" s="26" customFormat="1" ht="31.5" customHeight="1">
      <c r="A218" s="125"/>
      <c r="B218" s="126"/>
      <c r="C218" s="28"/>
      <c r="D218" s="24" t="s">
        <v>211</v>
      </c>
      <c r="E218" s="25">
        <f>E219-E214</f>
        <v>28140.199999999997</v>
      </c>
      <c r="F218" s="25">
        <f>F219-F214</f>
        <v>19949.2</v>
      </c>
      <c r="G218" s="25">
        <f>G219-G214</f>
        <v>19039.8</v>
      </c>
      <c r="H218" s="25">
        <f>H219-H214</f>
        <v>19664.5</v>
      </c>
      <c r="I218" s="57">
        <f t="shared" si="15"/>
        <v>624.7000000000007</v>
      </c>
      <c r="J218" s="57">
        <f t="shared" si="19"/>
        <v>103.28102185947333</v>
      </c>
      <c r="K218" s="57">
        <f t="shared" si="17"/>
        <v>98.572875102761</v>
      </c>
      <c r="L218" s="62"/>
      <c r="M218" s="57">
        <f t="shared" si="16"/>
        <v>-8475.699999999997</v>
      </c>
      <c r="N218" s="57">
        <f t="shared" si="18"/>
        <v>69.88045571815411</v>
      </c>
    </row>
    <row r="219" spans="1:14" s="26" customFormat="1" ht="31.5">
      <c r="A219" s="125"/>
      <c r="B219" s="126"/>
      <c r="C219" s="36"/>
      <c r="D219" s="24" t="s">
        <v>212</v>
      </c>
      <c r="E219" s="37">
        <f>SUM(E207:E210,E212:E217)</f>
        <v>28140.199999999997</v>
      </c>
      <c r="F219" s="37">
        <f>SUM(F207:F210,F212:F217)</f>
        <v>19949.2</v>
      </c>
      <c r="G219" s="37">
        <f>SUM(G207:G210,G212:G217)</f>
        <v>19039.8</v>
      </c>
      <c r="H219" s="37">
        <f>SUM(H207:H210,H212:H217)</f>
        <v>19333.5</v>
      </c>
      <c r="I219" s="57">
        <f t="shared" si="15"/>
        <v>293.7000000000007</v>
      </c>
      <c r="J219" s="57">
        <f t="shared" si="19"/>
        <v>101.54255822014937</v>
      </c>
      <c r="K219" s="57">
        <f t="shared" si="17"/>
        <v>96.91366069817336</v>
      </c>
      <c r="L219" s="62"/>
      <c r="M219" s="57">
        <f t="shared" si="16"/>
        <v>-8806.699999999997</v>
      </c>
      <c r="N219" s="57">
        <f t="shared" si="18"/>
        <v>68.70420252876667</v>
      </c>
    </row>
    <row r="220" spans="1:14" ht="31.5" customHeight="1">
      <c r="A220" s="121" t="s">
        <v>112</v>
      </c>
      <c r="B220" s="113" t="s">
        <v>113</v>
      </c>
      <c r="C220" s="16" t="s">
        <v>16</v>
      </c>
      <c r="D220" s="21" t="s">
        <v>17</v>
      </c>
      <c r="E220" s="11">
        <v>11.9</v>
      </c>
      <c r="F220" s="11"/>
      <c r="G220" s="11"/>
      <c r="H220" s="11">
        <v>50.6</v>
      </c>
      <c r="I220" s="15">
        <f t="shared" si="15"/>
        <v>50.6</v>
      </c>
      <c r="J220" s="15"/>
      <c r="K220" s="15"/>
      <c r="L220" s="61"/>
      <c r="M220" s="15">
        <f t="shared" si="16"/>
        <v>38.7</v>
      </c>
      <c r="N220" s="15">
        <f t="shared" si="18"/>
        <v>425.21008403361344</v>
      </c>
    </row>
    <row r="221" spans="1:14" ht="15.75" customHeight="1" hidden="1">
      <c r="A221" s="121"/>
      <c r="B221" s="123"/>
      <c r="C221" s="16" t="s">
        <v>101</v>
      </c>
      <c r="D221" s="18" t="s">
        <v>102</v>
      </c>
      <c r="E221" s="11"/>
      <c r="F221" s="11"/>
      <c r="G221" s="11"/>
      <c r="H221" s="11"/>
      <c r="I221" s="15">
        <f t="shared" si="15"/>
        <v>0</v>
      </c>
      <c r="J221" s="15"/>
      <c r="K221" s="15"/>
      <c r="L221" s="61"/>
      <c r="M221" s="15">
        <f t="shared" si="16"/>
        <v>0</v>
      </c>
      <c r="N221" s="15" t="e">
        <f t="shared" si="18"/>
        <v>#DIV/0!</v>
      </c>
    </row>
    <row r="222" spans="1:14" ht="31.5" customHeight="1" hidden="1">
      <c r="A222" s="125"/>
      <c r="B222" s="123"/>
      <c r="C222" s="16" t="s">
        <v>97</v>
      </c>
      <c r="D222" s="18" t="s">
        <v>98</v>
      </c>
      <c r="E222" s="11"/>
      <c r="F222" s="11"/>
      <c r="G222" s="11"/>
      <c r="H222" s="11"/>
      <c r="I222" s="15">
        <f t="shared" si="15"/>
        <v>0</v>
      </c>
      <c r="J222" s="15"/>
      <c r="K222" s="15"/>
      <c r="L222" s="61"/>
      <c r="M222" s="15">
        <f t="shared" si="16"/>
        <v>0</v>
      </c>
      <c r="N222" s="15" t="e">
        <f t="shared" si="18"/>
        <v>#DIV/0!</v>
      </c>
    </row>
    <row r="223" spans="1:14" ht="15.75" customHeight="1" hidden="1">
      <c r="A223" s="125"/>
      <c r="B223" s="123"/>
      <c r="C223" s="16" t="s">
        <v>22</v>
      </c>
      <c r="D223" s="18" t="s">
        <v>23</v>
      </c>
      <c r="E223" s="11">
        <f>E224</f>
        <v>0</v>
      </c>
      <c r="F223" s="11">
        <f>F224</f>
        <v>0</v>
      </c>
      <c r="G223" s="11">
        <f>G224</f>
        <v>0</v>
      </c>
      <c r="H223" s="11">
        <f>H224</f>
        <v>0</v>
      </c>
      <c r="I223" s="15">
        <f t="shared" si="15"/>
        <v>0</v>
      </c>
      <c r="J223" s="15"/>
      <c r="K223" s="15"/>
      <c r="L223" s="61"/>
      <c r="M223" s="15">
        <f t="shared" si="16"/>
        <v>0</v>
      </c>
      <c r="N223" s="15" t="e">
        <f t="shared" si="18"/>
        <v>#DIV/0!</v>
      </c>
    </row>
    <row r="224" spans="1:14" ht="47.25" customHeight="1" hidden="1">
      <c r="A224" s="125"/>
      <c r="B224" s="123"/>
      <c r="C224" s="19" t="s">
        <v>25</v>
      </c>
      <c r="D224" s="20" t="s">
        <v>26</v>
      </c>
      <c r="E224" s="11"/>
      <c r="F224" s="11"/>
      <c r="G224" s="11"/>
      <c r="H224" s="11"/>
      <c r="I224" s="15">
        <f t="shared" si="15"/>
        <v>0</v>
      </c>
      <c r="J224" s="15"/>
      <c r="K224" s="15"/>
      <c r="L224" s="61"/>
      <c r="M224" s="15">
        <f t="shared" si="16"/>
        <v>0</v>
      </c>
      <c r="N224" s="15" t="e">
        <f t="shared" si="18"/>
        <v>#DIV/0!</v>
      </c>
    </row>
    <row r="225" spans="1:14" ht="15.75">
      <c r="A225" s="125"/>
      <c r="B225" s="123"/>
      <c r="C225" s="16" t="s">
        <v>27</v>
      </c>
      <c r="D225" s="18" t="s">
        <v>28</v>
      </c>
      <c r="E225" s="63"/>
      <c r="F225" s="11"/>
      <c r="G225" s="11"/>
      <c r="H225" s="11">
        <v>7</v>
      </c>
      <c r="I225" s="15">
        <f t="shared" si="15"/>
        <v>7</v>
      </c>
      <c r="J225" s="15"/>
      <c r="K225" s="15"/>
      <c r="L225" s="61"/>
      <c r="M225" s="15">
        <f t="shared" si="16"/>
        <v>7</v>
      </c>
      <c r="N225" s="15"/>
    </row>
    <row r="226" spans="1:14" ht="15.75">
      <c r="A226" s="125"/>
      <c r="B226" s="123"/>
      <c r="C226" s="16" t="s">
        <v>29</v>
      </c>
      <c r="D226" s="18" t="s">
        <v>30</v>
      </c>
      <c r="E226" s="11">
        <v>8.4</v>
      </c>
      <c r="F226" s="11"/>
      <c r="G226" s="11"/>
      <c r="H226" s="11">
        <v>44</v>
      </c>
      <c r="I226" s="15">
        <f t="shared" si="15"/>
        <v>44</v>
      </c>
      <c r="J226" s="15"/>
      <c r="K226" s="15"/>
      <c r="L226" s="61"/>
      <c r="M226" s="15">
        <f t="shared" si="16"/>
        <v>35.6</v>
      </c>
      <c r="N226" s="15">
        <f t="shared" si="18"/>
        <v>523.8095238095239</v>
      </c>
    </row>
    <row r="227" spans="1:14" ht="15.75" customHeight="1">
      <c r="A227" s="125"/>
      <c r="B227" s="123"/>
      <c r="C227" s="16" t="s">
        <v>217</v>
      </c>
      <c r="D227" s="18" t="s">
        <v>46</v>
      </c>
      <c r="E227" s="11"/>
      <c r="F227" s="11"/>
      <c r="G227" s="11"/>
      <c r="H227" s="11">
        <v>-1</v>
      </c>
      <c r="I227" s="15">
        <f t="shared" si="15"/>
        <v>-1</v>
      </c>
      <c r="J227" s="15"/>
      <c r="K227" s="15"/>
      <c r="L227" s="61"/>
      <c r="M227" s="15">
        <f t="shared" si="16"/>
        <v>-1</v>
      </c>
      <c r="N227" s="15"/>
    </row>
    <row r="228" spans="1:14" ht="15.75" customHeight="1" hidden="1">
      <c r="A228" s="125"/>
      <c r="B228" s="123"/>
      <c r="C228" s="16" t="s">
        <v>49</v>
      </c>
      <c r="D228" s="18" t="s">
        <v>86</v>
      </c>
      <c r="E228" s="11"/>
      <c r="F228" s="11"/>
      <c r="G228" s="11"/>
      <c r="H228" s="11"/>
      <c r="I228" s="15">
        <f t="shared" si="15"/>
        <v>0</v>
      </c>
      <c r="J228" s="15" t="e">
        <f t="shared" si="19"/>
        <v>#DIV/0!</v>
      </c>
      <c r="K228" s="15" t="e">
        <f t="shared" si="17"/>
        <v>#DIV/0!</v>
      </c>
      <c r="L228" s="61"/>
      <c r="M228" s="15">
        <f t="shared" si="16"/>
        <v>0</v>
      </c>
      <c r="N228" s="15" t="e">
        <f t="shared" si="18"/>
        <v>#DIV/0!</v>
      </c>
    </row>
    <row r="229" spans="1:14" ht="15.75">
      <c r="A229" s="125"/>
      <c r="B229" s="123"/>
      <c r="C229" s="16" t="s">
        <v>50</v>
      </c>
      <c r="D229" s="18" t="s">
        <v>87</v>
      </c>
      <c r="E229" s="11">
        <v>675.2</v>
      </c>
      <c r="F229" s="11">
        <v>845.6</v>
      </c>
      <c r="G229" s="11">
        <v>707</v>
      </c>
      <c r="H229" s="11">
        <v>707</v>
      </c>
      <c r="I229" s="15">
        <f t="shared" si="15"/>
        <v>0</v>
      </c>
      <c r="J229" s="15">
        <f t="shared" si="19"/>
        <v>100</v>
      </c>
      <c r="K229" s="15">
        <f t="shared" si="17"/>
        <v>83.6092715231788</v>
      </c>
      <c r="L229" s="61"/>
      <c r="M229" s="15">
        <f t="shared" si="16"/>
        <v>31.799999999999955</v>
      </c>
      <c r="N229" s="15">
        <f t="shared" si="18"/>
        <v>104.70971563981041</v>
      </c>
    </row>
    <row r="230" spans="1:14" ht="15.75" customHeight="1">
      <c r="A230" s="125"/>
      <c r="B230" s="123"/>
      <c r="C230" s="16" t="s">
        <v>52</v>
      </c>
      <c r="D230" s="20" t="s">
        <v>53</v>
      </c>
      <c r="E230" s="11">
        <v>2005.4</v>
      </c>
      <c r="F230" s="11">
        <v>1402.7</v>
      </c>
      <c r="G230" s="11">
        <v>1402.7</v>
      </c>
      <c r="H230" s="11">
        <v>1402.7</v>
      </c>
      <c r="I230" s="15">
        <f t="shared" si="15"/>
        <v>0</v>
      </c>
      <c r="J230" s="15">
        <f t="shared" si="19"/>
        <v>100</v>
      </c>
      <c r="K230" s="15">
        <f t="shared" si="17"/>
        <v>100</v>
      </c>
      <c r="L230" s="61"/>
      <c r="M230" s="15">
        <f t="shared" si="16"/>
        <v>-602.7</v>
      </c>
      <c r="N230" s="15">
        <f t="shared" si="18"/>
        <v>69.94614540740002</v>
      </c>
    </row>
    <row r="231" spans="1:14" s="26" customFormat="1" ht="31.5">
      <c r="A231" s="125"/>
      <c r="B231" s="123"/>
      <c r="C231" s="28"/>
      <c r="D231" s="24" t="s">
        <v>211</v>
      </c>
      <c r="E231" s="25">
        <f>E232-E227</f>
        <v>2700.9</v>
      </c>
      <c r="F231" s="25">
        <f>F232-F227</f>
        <v>2248.3</v>
      </c>
      <c r="G231" s="25">
        <f>G232-G227</f>
        <v>2109.7</v>
      </c>
      <c r="H231" s="25">
        <f>H232-H227</f>
        <v>2211.3</v>
      </c>
      <c r="I231" s="57">
        <f t="shared" si="15"/>
        <v>101.60000000000036</v>
      </c>
      <c r="J231" s="57">
        <f t="shared" si="19"/>
        <v>104.81585059487134</v>
      </c>
      <c r="K231" s="57">
        <f t="shared" si="17"/>
        <v>98.35431214695548</v>
      </c>
      <c r="L231" s="62"/>
      <c r="M231" s="57">
        <f t="shared" si="16"/>
        <v>-489.5999999999999</v>
      </c>
      <c r="N231" s="57">
        <f t="shared" si="18"/>
        <v>81.87270909696768</v>
      </c>
    </row>
    <row r="232" spans="1:14" s="26" customFormat="1" ht="31.5">
      <c r="A232" s="125"/>
      <c r="B232" s="123"/>
      <c r="C232" s="36"/>
      <c r="D232" s="24" t="s">
        <v>212</v>
      </c>
      <c r="E232" s="37">
        <f>SUM(E220:E223,E226:E230)</f>
        <v>2700.9</v>
      </c>
      <c r="F232" s="37">
        <f>SUM(F220:F223,F225:F230)</f>
        <v>2248.3</v>
      </c>
      <c r="G232" s="37">
        <f>SUM(G220:G223,G225:G230)</f>
        <v>2109.7</v>
      </c>
      <c r="H232" s="37">
        <f>SUM(H220:H223,H225:H230)</f>
        <v>2210.3</v>
      </c>
      <c r="I232" s="57">
        <f t="shared" si="15"/>
        <v>100.60000000000036</v>
      </c>
      <c r="J232" s="57">
        <f t="shared" si="19"/>
        <v>104.76845049059109</v>
      </c>
      <c r="K232" s="57">
        <f t="shared" si="17"/>
        <v>98.30983409687319</v>
      </c>
      <c r="L232" s="62"/>
      <c r="M232" s="57">
        <f t="shared" si="16"/>
        <v>-490.5999999999999</v>
      </c>
      <c r="N232" s="57">
        <f t="shared" si="18"/>
        <v>81.8356844014958</v>
      </c>
    </row>
    <row r="233" spans="1:14" ht="78.75">
      <c r="A233" s="110" t="s">
        <v>114</v>
      </c>
      <c r="B233" s="113" t="s">
        <v>115</v>
      </c>
      <c r="C233" s="19" t="s">
        <v>14</v>
      </c>
      <c r="D233" s="20" t="s">
        <v>116</v>
      </c>
      <c r="E233" s="11">
        <v>22855.3</v>
      </c>
      <c r="F233" s="11">
        <v>5183</v>
      </c>
      <c r="G233" s="11">
        <v>3827</v>
      </c>
      <c r="H233" s="11">
        <v>3842.8</v>
      </c>
      <c r="I233" s="15">
        <f t="shared" si="15"/>
        <v>15.800000000000182</v>
      </c>
      <c r="J233" s="15">
        <f t="shared" si="19"/>
        <v>100.41285602299452</v>
      </c>
      <c r="K233" s="15">
        <f t="shared" si="17"/>
        <v>74.14238857804361</v>
      </c>
      <c r="L233" s="61"/>
      <c r="M233" s="15">
        <f t="shared" si="16"/>
        <v>-19012.5</v>
      </c>
      <c r="N233" s="15">
        <f t="shared" si="18"/>
        <v>16.813605596951255</v>
      </c>
    </row>
    <row r="234" spans="1:14" ht="31.5" customHeight="1">
      <c r="A234" s="119"/>
      <c r="B234" s="117"/>
      <c r="C234" s="16" t="s">
        <v>16</v>
      </c>
      <c r="D234" s="21" t="s">
        <v>17</v>
      </c>
      <c r="E234" s="34">
        <v>1242.9</v>
      </c>
      <c r="F234" s="11"/>
      <c r="G234" s="11"/>
      <c r="H234" s="34">
        <v>3424.2</v>
      </c>
      <c r="I234" s="15">
        <f t="shared" si="15"/>
        <v>3424.2</v>
      </c>
      <c r="J234" s="15"/>
      <c r="K234" s="15"/>
      <c r="L234" s="61"/>
      <c r="M234" s="15">
        <f t="shared" si="16"/>
        <v>2181.2999999999997</v>
      </c>
      <c r="N234" s="15">
        <f t="shared" si="18"/>
        <v>275.5008447984552</v>
      </c>
    </row>
    <row r="235" spans="1:14" ht="15.75" customHeight="1">
      <c r="A235" s="119"/>
      <c r="B235" s="117"/>
      <c r="C235" s="16" t="s">
        <v>22</v>
      </c>
      <c r="D235" s="18" t="s">
        <v>23</v>
      </c>
      <c r="E235" s="11">
        <f>SUM(E236:E237)</f>
        <v>0</v>
      </c>
      <c r="F235" s="11">
        <f>SUM(F236:F237)</f>
        <v>0</v>
      </c>
      <c r="G235" s="11">
        <f>SUM(G236:G237)</f>
        <v>0</v>
      </c>
      <c r="H235" s="11">
        <f>SUM(H236:H237)</f>
        <v>819.0999999999999</v>
      </c>
      <c r="I235" s="15">
        <f t="shared" si="15"/>
        <v>819.0999999999999</v>
      </c>
      <c r="J235" s="15"/>
      <c r="K235" s="15"/>
      <c r="L235" s="61"/>
      <c r="M235" s="15">
        <f t="shared" si="16"/>
        <v>819.0999999999999</v>
      </c>
      <c r="N235" s="15"/>
    </row>
    <row r="236" spans="1:14" ht="63" customHeight="1" hidden="1">
      <c r="A236" s="119"/>
      <c r="B236" s="117"/>
      <c r="C236" s="19" t="s">
        <v>197</v>
      </c>
      <c r="D236" s="58" t="s">
        <v>24</v>
      </c>
      <c r="E236" s="11"/>
      <c r="F236" s="11"/>
      <c r="G236" s="11"/>
      <c r="H236" s="11">
        <v>232.2</v>
      </c>
      <c r="I236" s="15">
        <f t="shared" si="15"/>
        <v>232.2</v>
      </c>
      <c r="J236" s="15"/>
      <c r="K236" s="15"/>
      <c r="L236" s="61"/>
      <c r="M236" s="15">
        <f t="shared" si="16"/>
        <v>232.2</v>
      </c>
      <c r="N236" s="15" t="e">
        <f t="shared" si="18"/>
        <v>#DIV/0!</v>
      </c>
    </row>
    <row r="237" spans="1:14" ht="47.25" customHeight="1" hidden="1">
      <c r="A237" s="119"/>
      <c r="B237" s="117"/>
      <c r="C237" s="19" t="s">
        <v>25</v>
      </c>
      <c r="D237" s="20" t="s">
        <v>26</v>
      </c>
      <c r="E237" s="11"/>
      <c r="F237" s="11"/>
      <c r="G237" s="11"/>
      <c r="H237" s="11">
        <v>586.9</v>
      </c>
      <c r="I237" s="15">
        <f t="shared" si="15"/>
        <v>586.9</v>
      </c>
      <c r="J237" s="15"/>
      <c r="K237" s="15"/>
      <c r="L237" s="61"/>
      <c r="M237" s="15">
        <f t="shared" si="16"/>
        <v>586.9</v>
      </c>
      <c r="N237" s="15" t="e">
        <f t="shared" si="18"/>
        <v>#DIV/0!</v>
      </c>
    </row>
    <row r="238" spans="1:14" ht="15.75">
      <c r="A238" s="119"/>
      <c r="B238" s="117"/>
      <c r="C238" s="16" t="s">
        <v>27</v>
      </c>
      <c r="D238" s="18" t="s">
        <v>28</v>
      </c>
      <c r="E238" s="11">
        <v>-2.3</v>
      </c>
      <c r="F238" s="11"/>
      <c r="G238" s="11"/>
      <c r="H238" s="11">
        <v>-276.6</v>
      </c>
      <c r="I238" s="15">
        <f t="shared" si="15"/>
        <v>-276.6</v>
      </c>
      <c r="J238" s="15"/>
      <c r="K238" s="15"/>
      <c r="L238" s="61"/>
      <c r="M238" s="15">
        <f t="shared" si="16"/>
        <v>-274.3</v>
      </c>
      <c r="N238" s="15">
        <f t="shared" si="18"/>
        <v>12026.08695652174</v>
      </c>
    </row>
    <row r="239" spans="1:14" ht="15.75" customHeight="1">
      <c r="A239" s="119"/>
      <c r="B239" s="117"/>
      <c r="C239" s="16" t="s">
        <v>217</v>
      </c>
      <c r="D239" s="18" t="s">
        <v>46</v>
      </c>
      <c r="E239" s="11">
        <v>-21942.2</v>
      </c>
      <c r="F239" s="11"/>
      <c r="G239" s="11"/>
      <c r="H239" s="11">
        <v>-63962.9</v>
      </c>
      <c r="I239" s="15">
        <f t="shared" si="15"/>
        <v>-63962.9</v>
      </c>
      <c r="J239" s="15"/>
      <c r="K239" s="15"/>
      <c r="L239" s="61"/>
      <c r="M239" s="15">
        <f t="shared" si="16"/>
        <v>-42020.7</v>
      </c>
      <c r="N239" s="15">
        <f t="shared" si="18"/>
        <v>291.506321152847</v>
      </c>
    </row>
    <row r="240" spans="1:14" ht="15.75">
      <c r="A240" s="119"/>
      <c r="B240" s="117"/>
      <c r="C240" s="16" t="s">
        <v>49</v>
      </c>
      <c r="D240" s="18" t="s">
        <v>86</v>
      </c>
      <c r="E240" s="11">
        <v>734704.5</v>
      </c>
      <c r="F240" s="34">
        <v>495038.6</v>
      </c>
      <c r="G240" s="34">
        <v>495038.6</v>
      </c>
      <c r="H240" s="11">
        <v>495038.6</v>
      </c>
      <c r="I240" s="15">
        <f t="shared" si="15"/>
        <v>0</v>
      </c>
      <c r="J240" s="15">
        <f t="shared" si="19"/>
        <v>100</v>
      </c>
      <c r="K240" s="15">
        <f t="shared" si="17"/>
        <v>100</v>
      </c>
      <c r="L240" s="61"/>
      <c r="M240" s="15">
        <f t="shared" si="16"/>
        <v>-239665.90000000002</v>
      </c>
      <c r="N240" s="15">
        <f t="shared" si="18"/>
        <v>67.37927969680328</v>
      </c>
    </row>
    <row r="241" spans="1:14" ht="15.75">
      <c r="A241" s="119"/>
      <c r="B241" s="117"/>
      <c r="C241" s="16" t="s">
        <v>50</v>
      </c>
      <c r="D241" s="18" t="s">
        <v>87</v>
      </c>
      <c r="E241" s="11"/>
      <c r="F241" s="34">
        <v>94.6</v>
      </c>
      <c r="G241" s="34">
        <v>94.6</v>
      </c>
      <c r="H241" s="11">
        <v>94.6</v>
      </c>
      <c r="I241" s="15">
        <f t="shared" si="15"/>
        <v>0</v>
      </c>
      <c r="J241" s="15">
        <f t="shared" si="19"/>
        <v>100</v>
      </c>
      <c r="K241" s="15">
        <f t="shared" si="17"/>
        <v>100</v>
      </c>
      <c r="L241" s="61"/>
      <c r="M241" s="15">
        <f t="shared" si="16"/>
        <v>94.6</v>
      </c>
      <c r="N241" s="15"/>
    </row>
    <row r="242" spans="1:14" s="26" customFormat="1" ht="15.75" customHeight="1">
      <c r="A242" s="119"/>
      <c r="B242" s="117"/>
      <c r="C242" s="23"/>
      <c r="D242" s="24" t="s">
        <v>31</v>
      </c>
      <c r="E242" s="37">
        <f>SUM(E233:E235,E238:E241)</f>
        <v>736858.2</v>
      </c>
      <c r="F242" s="37">
        <f>SUM(F233:F235,F238:F241)</f>
        <v>500316.19999999995</v>
      </c>
      <c r="G242" s="37">
        <f>SUM(G233:G235,G238:G241)</f>
        <v>498960.19999999995</v>
      </c>
      <c r="H242" s="37">
        <f>SUM(H233:H235,H238:H241)</f>
        <v>438979.79999999993</v>
      </c>
      <c r="I242" s="57">
        <f t="shared" si="15"/>
        <v>-59980.40000000002</v>
      </c>
      <c r="J242" s="57">
        <f t="shared" si="19"/>
        <v>87.9789209640368</v>
      </c>
      <c r="K242" s="57">
        <f t="shared" si="17"/>
        <v>87.74047292492227</v>
      </c>
      <c r="L242" s="62"/>
      <c r="M242" s="57">
        <f t="shared" si="16"/>
        <v>-297878.4</v>
      </c>
      <c r="N242" s="57">
        <f t="shared" si="18"/>
        <v>59.57452872207977</v>
      </c>
    </row>
    <row r="243" spans="1:14" ht="15.75">
      <c r="A243" s="119"/>
      <c r="B243" s="117"/>
      <c r="C243" s="16" t="s">
        <v>22</v>
      </c>
      <c r="D243" s="18" t="s">
        <v>23</v>
      </c>
      <c r="E243" s="11">
        <f>E244</f>
        <v>1398</v>
      </c>
      <c r="F243" s="11">
        <f>F244</f>
        <v>6990</v>
      </c>
      <c r="G243" s="11">
        <f>G244</f>
        <v>4804</v>
      </c>
      <c r="H243" s="11">
        <f>H244</f>
        <v>6387.6</v>
      </c>
      <c r="I243" s="15">
        <f t="shared" si="15"/>
        <v>1583.6000000000004</v>
      </c>
      <c r="J243" s="15">
        <f t="shared" si="19"/>
        <v>132.96419650291423</v>
      </c>
      <c r="K243" s="15">
        <f t="shared" si="17"/>
        <v>91.38197424892705</v>
      </c>
      <c r="L243" s="61"/>
      <c r="M243" s="15">
        <f t="shared" si="16"/>
        <v>4989.6</v>
      </c>
      <c r="N243" s="15">
        <f t="shared" si="18"/>
        <v>456.9098712446352</v>
      </c>
    </row>
    <row r="244" spans="1:14" ht="47.25">
      <c r="A244" s="119"/>
      <c r="B244" s="117"/>
      <c r="C244" s="19" t="s">
        <v>25</v>
      </c>
      <c r="D244" s="20" t="s">
        <v>26</v>
      </c>
      <c r="E244" s="11">
        <v>1398</v>
      </c>
      <c r="F244" s="11">
        <v>6990</v>
      </c>
      <c r="G244" s="11">
        <v>4804</v>
      </c>
      <c r="H244" s="11">
        <v>6387.6</v>
      </c>
      <c r="I244" s="15">
        <f t="shared" si="15"/>
        <v>1583.6000000000004</v>
      </c>
      <c r="J244" s="15">
        <f t="shared" si="19"/>
        <v>132.96419650291423</v>
      </c>
      <c r="K244" s="15">
        <f t="shared" si="17"/>
        <v>91.38197424892705</v>
      </c>
      <c r="L244" s="61"/>
      <c r="M244" s="15">
        <f t="shared" si="16"/>
        <v>4989.6</v>
      </c>
      <c r="N244" s="15">
        <f t="shared" si="18"/>
        <v>456.9098712446352</v>
      </c>
    </row>
    <row r="245" spans="1:14" s="26" customFormat="1" ht="15.75" customHeight="1">
      <c r="A245" s="119"/>
      <c r="B245" s="117"/>
      <c r="C245" s="23"/>
      <c r="D245" s="24" t="s">
        <v>34</v>
      </c>
      <c r="E245" s="37">
        <f>E243</f>
        <v>1398</v>
      </c>
      <c r="F245" s="37">
        <f>F243</f>
        <v>6990</v>
      </c>
      <c r="G245" s="37">
        <f>G243</f>
        <v>4804</v>
      </c>
      <c r="H245" s="37">
        <f>H243</f>
        <v>6387.6</v>
      </c>
      <c r="I245" s="57">
        <f t="shared" si="15"/>
        <v>1583.6000000000004</v>
      </c>
      <c r="J245" s="57">
        <f t="shared" si="19"/>
        <v>132.96419650291423</v>
      </c>
      <c r="K245" s="57">
        <f t="shared" si="17"/>
        <v>91.38197424892705</v>
      </c>
      <c r="L245" s="62"/>
      <c r="M245" s="57">
        <f t="shared" si="16"/>
        <v>4989.6</v>
      </c>
      <c r="N245" s="57">
        <f t="shared" si="18"/>
        <v>456.9098712446352</v>
      </c>
    </row>
    <row r="246" spans="1:14" s="26" customFormat="1" ht="31.5">
      <c r="A246" s="119"/>
      <c r="B246" s="117"/>
      <c r="C246" s="23"/>
      <c r="D246" s="24" t="s">
        <v>211</v>
      </c>
      <c r="E246" s="37">
        <f>E247-E239</f>
        <v>760198.3999999999</v>
      </c>
      <c r="F246" s="37">
        <f>F247-F239</f>
        <v>507306.19999999995</v>
      </c>
      <c r="G246" s="37">
        <f>G247-G239</f>
        <v>503764.19999999995</v>
      </c>
      <c r="H246" s="37">
        <f>H247-H239</f>
        <v>509330.29999999993</v>
      </c>
      <c r="I246" s="57">
        <f t="shared" si="15"/>
        <v>5566.099999999977</v>
      </c>
      <c r="J246" s="57">
        <f t="shared" si="19"/>
        <v>101.1049018568608</v>
      </c>
      <c r="K246" s="57">
        <f t="shared" si="17"/>
        <v>100.39898980142566</v>
      </c>
      <c r="L246" s="62"/>
      <c r="M246" s="57">
        <f t="shared" si="16"/>
        <v>-250868.09999999998</v>
      </c>
      <c r="N246" s="57">
        <f t="shared" si="18"/>
        <v>66.99965430077201</v>
      </c>
    </row>
    <row r="247" spans="1:14" s="26" customFormat="1" ht="31.5">
      <c r="A247" s="120"/>
      <c r="B247" s="118"/>
      <c r="C247" s="23"/>
      <c r="D247" s="24" t="s">
        <v>212</v>
      </c>
      <c r="E247" s="37">
        <f>E242+E245</f>
        <v>738256.2</v>
      </c>
      <c r="F247" s="37">
        <f>F242+F245</f>
        <v>507306.19999999995</v>
      </c>
      <c r="G247" s="37">
        <f>G242+G245</f>
        <v>503764.19999999995</v>
      </c>
      <c r="H247" s="37">
        <f>H242+H245</f>
        <v>445367.3999999999</v>
      </c>
      <c r="I247" s="57">
        <f t="shared" si="15"/>
        <v>-58396.80000000005</v>
      </c>
      <c r="J247" s="57">
        <f t="shared" si="19"/>
        <v>88.40790989117527</v>
      </c>
      <c r="K247" s="57">
        <f t="shared" si="17"/>
        <v>87.79064793609854</v>
      </c>
      <c r="L247" s="62"/>
      <c r="M247" s="57">
        <f t="shared" si="16"/>
        <v>-292888.80000000005</v>
      </c>
      <c r="N247" s="57">
        <f t="shared" si="18"/>
        <v>60.32694341070213</v>
      </c>
    </row>
    <row r="248" spans="1:14" s="26" customFormat="1" ht="31.5" customHeight="1">
      <c r="A248" s="113">
        <v>943</v>
      </c>
      <c r="B248" s="113" t="s">
        <v>117</v>
      </c>
      <c r="C248" s="16" t="s">
        <v>16</v>
      </c>
      <c r="D248" s="21" t="s">
        <v>17</v>
      </c>
      <c r="E248" s="34">
        <v>24.2</v>
      </c>
      <c r="F248" s="37"/>
      <c r="G248" s="37"/>
      <c r="H248" s="34">
        <v>415.2</v>
      </c>
      <c r="I248" s="15">
        <f t="shared" si="15"/>
        <v>415.2</v>
      </c>
      <c r="J248" s="15"/>
      <c r="K248" s="15"/>
      <c r="L248" s="61"/>
      <c r="M248" s="15">
        <f t="shared" si="16"/>
        <v>391</v>
      </c>
      <c r="N248" s="15">
        <f t="shared" si="18"/>
        <v>1715.702479338843</v>
      </c>
    </row>
    <row r="249" spans="1:14" s="26" customFormat="1" ht="78.75">
      <c r="A249" s="119"/>
      <c r="B249" s="123"/>
      <c r="C249" s="19" t="s">
        <v>18</v>
      </c>
      <c r="D249" s="22" t="s">
        <v>19</v>
      </c>
      <c r="E249" s="34">
        <v>69.6</v>
      </c>
      <c r="F249" s="37"/>
      <c r="G249" s="37"/>
      <c r="H249" s="34">
        <v>39.6</v>
      </c>
      <c r="I249" s="15">
        <f t="shared" si="15"/>
        <v>39.6</v>
      </c>
      <c r="J249" s="15"/>
      <c r="K249" s="15"/>
      <c r="L249" s="61"/>
      <c r="M249" s="15">
        <f t="shared" si="16"/>
        <v>-29.999999999999993</v>
      </c>
      <c r="N249" s="15">
        <f t="shared" si="18"/>
        <v>56.896551724137936</v>
      </c>
    </row>
    <row r="250" spans="1:14" s="26" customFormat="1" ht="15.75" customHeight="1">
      <c r="A250" s="119"/>
      <c r="B250" s="123"/>
      <c r="C250" s="16" t="s">
        <v>22</v>
      </c>
      <c r="D250" s="18" t="s">
        <v>23</v>
      </c>
      <c r="E250" s="11">
        <f>SUM(E251:E252)</f>
        <v>9</v>
      </c>
      <c r="F250" s="11">
        <f>SUM(F251:F252)</f>
        <v>0</v>
      </c>
      <c r="G250" s="11">
        <f>SUM(G251:G252)</f>
        <v>0</v>
      </c>
      <c r="H250" s="11">
        <f>SUM(H251:H252)</f>
        <v>0</v>
      </c>
      <c r="I250" s="15">
        <f t="shared" si="15"/>
        <v>0</v>
      </c>
      <c r="J250" s="15"/>
      <c r="K250" s="15"/>
      <c r="L250" s="61"/>
      <c r="M250" s="15">
        <f t="shared" si="16"/>
        <v>-9</v>
      </c>
      <c r="N250" s="15">
        <f t="shared" si="18"/>
        <v>0</v>
      </c>
    </row>
    <row r="251" spans="1:14" s="26" customFormat="1" ht="56.25" customHeight="1" hidden="1">
      <c r="A251" s="119"/>
      <c r="B251" s="123"/>
      <c r="C251" s="19" t="s">
        <v>197</v>
      </c>
      <c r="D251" s="58" t="s">
        <v>24</v>
      </c>
      <c r="E251" s="11">
        <v>4.9</v>
      </c>
      <c r="F251" s="11"/>
      <c r="G251" s="11"/>
      <c r="H251" s="11"/>
      <c r="I251" s="15">
        <f t="shared" si="15"/>
        <v>0</v>
      </c>
      <c r="J251" s="15"/>
      <c r="K251" s="15"/>
      <c r="L251" s="61"/>
      <c r="M251" s="15">
        <f t="shared" si="16"/>
        <v>-4.9</v>
      </c>
      <c r="N251" s="15">
        <f t="shared" si="18"/>
        <v>0</v>
      </c>
    </row>
    <row r="252" spans="1:14" s="26" customFormat="1" ht="47.25" customHeight="1" hidden="1">
      <c r="A252" s="119"/>
      <c r="B252" s="123"/>
      <c r="C252" s="19" t="s">
        <v>25</v>
      </c>
      <c r="D252" s="20" t="s">
        <v>26</v>
      </c>
      <c r="E252" s="11">
        <v>4.1</v>
      </c>
      <c r="F252" s="11"/>
      <c r="G252" s="11"/>
      <c r="H252" s="11"/>
      <c r="I252" s="15">
        <f t="shared" si="15"/>
        <v>0</v>
      </c>
      <c r="J252" s="15"/>
      <c r="K252" s="15"/>
      <c r="L252" s="61"/>
      <c r="M252" s="15">
        <f t="shared" si="16"/>
        <v>-4.1</v>
      </c>
      <c r="N252" s="15">
        <f t="shared" si="18"/>
        <v>0</v>
      </c>
    </row>
    <row r="253" spans="1:14" s="26" customFormat="1" ht="15.75" customHeight="1">
      <c r="A253" s="119"/>
      <c r="B253" s="123"/>
      <c r="C253" s="16" t="s">
        <v>27</v>
      </c>
      <c r="D253" s="18" t="s">
        <v>28</v>
      </c>
      <c r="E253" s="34"/>
      <c r="F253" s="37"/>
      <c r="G253" s="37"/>
      <c r="H253" s="34">
        <v>100.6</v>
      </c>
      <c r="I253" s="15">
        <f t="shared" si="15"/>
        <v>100.6</v>
      </c>
      <c r="J253" s="15"/>
      <c r="K253" s="15"/>
      <c r="L253" s="61"/>
      <c r="M253" s="15">
        <f t="shared" si="16"/>
        <v>100.6</v>
      </c>
      <c r="N253" s="15"/>
    </row>
    <row r="254" spans="1:14" s="26" customFormat="1" ht="15.75" customHeight="1" hidden="1">
      <c r="A254" s="119"/>
      <c r="B254" s="123"/>
      <c r="C254" s="16" t="s">
        <v>217</v>
      </c>
      <c r="D254" s="18" t="s">
        <v>46</v>
      </c>
      <c r="E254" s="37"/>
      <c r="F254" s="37"/>
      <c r="G254" s="37"/>
      <c r="H254" s="34"/>
      <c r="I254" s="15">
        <f t="shared" si="15"/>
        <v>0</v>
      </c>
      <c r="J254" s="15" t="e">
        <f t="shared" si="19"/>
        <v>#DIV/0!</v>
      </c>
      <c r="K254" s="15" t="e">
        <f t="shared" si="17"/>
        <v>#DIV/0!</v>
      </c>
      <c r="L254" s="61"/>
      <c r="M254" s="15">
        <f t="shared" si="16"/>
        <v>0</v>
      </c>
      <c r="N254" s="15" t="e">
        <f t="shared" si="18"/>
        <v>#DIV/0!</v>
      </c>
    </row>
    <row r="255" spans="1:14" s="26" customFormat="1" ht="16.5" customHeight="1">
      <c r="A255" s="119"/>
      <c r="B255" s="123"/>
      <c r="C255" s="16" t="s">
        <v>49</v>
      </c>
      <c r="D255" s="18" t="s">
        <v>86</v>
      </c>
      <c r="E255" s="34">
        <v>47547</v>
      </c>
      <c r="F255" s="34">
        <v>73099.4</v>
      </c>
      <c r="G255" s="34">
        <v>53054.4</v>
      </c>
      <c r="H255" s="34">
        <v>53054.4</v>
      </c>
      <c r="I255" s="15">
        <f t="shared" si="15"/>
        <v>0</v>
      </c>
      <c r="J255" s="15">
        <f t="shared" si="19"/>
        <v>100</v>
      </c>
      <c r="K255" s="15">
        <f t="shared" si="17"/>
        <v>72.57843429631434</v>
      </c>
      <c r="L255" s="61"/>
      <c r="M255" s="15">
        <f t="shared" si="16"/>
        <v>5507.4000000000015</v>
      </c>
      <c r="N255" s="15">
        <f t="shared" si="18"/>
        <v>111.58306517761373</v>
      </c>
    </row>
    <row r="256" spans="1:14" s="26" customFormat="1" ht="16.5" customHeight="1">
      <c r="A256" s="119"/>
      <c r="B256" s="123"/>
      <c r="C256" s="16" t="s">
        <v>50</v>
      </c>
      <c r="D256" s="18" t="s">
        <v>87</v>
      </c>
      <c r="E256" s="34"/>
      <c r="F256" s="34">
        <v>72.3</v>
      </c>
      <c r="G256" s="34">
        <v>72.3</v>
      </c>
      <c r="H256" s="34">
        <v>72.3</v>
      </c>
      <c r="I256" s="15">
        <f t="shared" si="15"/>
        <v>0</v>
      </c>
      <c r="J256" s="15">
        <f t="shared" si="19"/>
        <v>100</v>
      </c>
      <c r="K256" s="15">
        <f t="shared" si="17"/>
        <v>100</v>
      </c>
      <c r="L256" s="61"/>
      <c r="M256" s="15">
        <f t="shared" si="16"/>
        <v>72.3</v>
      </c>
      <c r="N256" s="15"/>
    </row>
    <row r="257" spans="1:14" s="26" customFormat="1" ht="16.5" customHeight="1" hidden="1">
      <c r="A257" s="119"/>
      <c r="B257" s="123"/>
      <c r="C257" s="16" t="s">
        <v>52</v>
      </c>
      <c r="D257" s="20" t="s">
        <v>53</v>
      </c>
      <c r="E257" s="37"/>
      <c r="F257" s="34"/>
      <c r="G257" s="34"/>
      <c r="H257" s="34"/>
      <c r="I257" s="15">
        <f t="shared" si="15"/>
        <v>0</v>
      </c>
      <c r="J257" s="15" t="e">
        <f t="shared" si="19"/>
        <v>#DIV/0!</v>
      </c>
      <c r="K257" s="15" t="e">
        <f t="shared" si="17"/>
        <v>#DIV/0!</v>
      </c>
      <c r="L257" s="61"/>
      <c r="M257" s="15">
        <f t="shared" si="16"/>
        <v>0</v>
      </c>
      <c r="N257" s="15" t="e">
        <f t="shared" si="18"/>
        <v>#DIV/0!</v>
      </c>
    </row>
    <row r="258" spans="1:14" s="26" customFormat="1" ht="31.5">
      <c r="A258" s="119"/>
      <c r="B258" s="123"/>
      <c r="C258" s="28"/>
      <c r="D258" s="24" t="s">
        <v>211</v>
      </c>
      <c r="E258" s="37">
        <f>E259-E254</f>
        <v>47649.8</v>
      </c>
      <c r="F258" s="37">
        <f>F259-F254</f>
        <v>73171.7</v>
      </c>
      <c r="G258" s="37">
        <f>G259-G254</f>
        <v>53126.700000000004</v>
      </c>
      <c r="H258" s="37">
        <f>H259-H254</f>
        <v>53682.100000000006</v>
      </c>
      <c r="I258" s="57">
        <f t="shared" si="15"/>
        <v>555.4000000000015</v>
      </c>
      <c r="J258" s="57">
        <f t="shared" si="19"/>
        <v>101.04542536991758</v>
      </c>
      <c r="K258" s="57">
        <f t="shared" si="17"/>
        <v>73.36456580891247</v>
      </c>
      <c r="L258" s="62"/>
      <c r="M258" s="57">
        <f t="shared" si="16"/>
        <v>6032.300000000003</v>
      </c>
      <c r="N258" s="57">
        <f t="shared" si="18"/>
        <v>112.6596543951916</v>
      </c>
    </row>
    <row r="259" spans="1:14" s="26" customFormat="1" ht="31.5">
      <c r="A259" s="120"/>
      <c r="B259" s="124"/>
      <c r="C259" s="23"/>
      <c r="D259" s="24" t="s">
        <v>212</v>
      </c>
      <c r="E259" s="37">
        <f>SUM(E248:E250,E253:E257)</f>
        <v>47649.8</v>
      </c>
      <c r="F259" s="37">
        <f>SUM(F248:F250,F253:F257)</f>
        <v>73171.7</v>
      </c>
      <c r="G259" s="37">
        <f>SUM(G248:G250,G253:G257)</f>
        <v>53126.700000000004</v>
      </c>
      <c r="H259" s="37">
        <f>SUM(H248:H250,H253:H257)</f>
        <v>53682.100000000006</v>
      </c>
      <c r="I259" s="57">
        <f t="shared" si="15"/>
        <v>555.4000000000015</v>
      </c>
      <c r="J259" s="57">
        <f t="shared" si="19"/>
        <v>101.04542536991758</v>
      </c>
      <c r="K259" s="57">
        <f t="shared" si="17"/>
        <v>73.36456580891247</v>
      </c>
      <c r="L259" s="62"/>
      <c r="M259" s="57">
        <f t="shared" si="16"/>
        <v>6032.300000000003</v>
      </c>
      <c r="N259" s="57">
        <f t="shared" si="18"/>
        <v>112.6596543951916</v>
      </c>
    </row>
    <row r="260" spans="1:14" ht="31.5" customHeight="1">
      <c r="A260" s="110" t="s">
        <v>118</v>
      </c>
      <c r="B260" s="113" t="s">
        <v>119</v>
      </c>
      <c r="C260" s="16" t="s">
        <v>16</v>
      </c>
      <c r="D260" s="21" t="s">
        <v>17</v>
      </c>
      <c r="E260" s="11"/>
      <c r="F260" s="11"/>
      <c r="G260" s="11"/>
      <c r="H260" s="11">
        <v>951.7</v>
      </c>
      <c r="I260" s="15">
        <f t="shared" si="15"/>
        <v>951.7</v>
      </c>
      <c r="J260" s="15"/>
      <c r="K260" s="15"/>
      <c r="L260" s="61"/>
      <c r="M260" s="15">
        <f t="shared" si="16"/>
        <v>951.7</v>
      </c>
      <c r="N260" s="15"/>
    </row>
    <row r="261" spans="1:14" ht="15.75">
      <c r="A261" s="115"/>
      <c r="B261" s="117"/>
      <c r="C261" s="16" t="s">
        <v>22</v>
      </c>
      <c r="D261" s="18" t="s">
        <v>23</v>
      </c>
      <c r="E261" s="11">
        <f>SUM(E262:E263)</f>
        <v>4338</v>
      </c>
      <c r="F261" s="11">
        <f>SUM(F262:F263)</f>
        <v>0</v>
      </c>
      <c r="G261" s="11">
        <f>SUM(G262:G263)</f>
        <v>0</v>
      </c>
      <c r="H261" s="11">
        <f>SUM(H262:H263)</f>
        <v>311.4</v>
      </c>
      <c r="I261" s="15">
        <f t="shared" si="15"/>
        <v>311.4</v>
      </c>
      <c r="J261" s="15"/>
      <c r="K261" s="15"/>
      <c r="L261" s="61"/>
      <c r="M261" s="15">
        <f t="shared" si="16"/>
        <v>-4026.6</v>
      </c>
      <c r="N261" s="15">
        <f t="shared" si="18"/>
        <v>7.178423236514522</v>
      </c>
    </row>
    <row r="262" spans="1:14" ht="31.5" customHeight="1" hidden="1">
      <c r="A262" s="115"/>
      <c r="B262" s="117"/>
      <c r="C262" s="19" t="s">
        <v>40</v>
      </c>
      <c r="D262" s="20" t="s">
        <v>41</v>
      </c>
      <c r="E262" s="11">
        <v>0.6</v>
      </c>
      <c r="F262" s="11"/>
      <c r="G262" s="11"/>
      <c r="H262" s="11"/>
      <c r="I262" s="15">
        <f t="shared" si="15"/>
        <v>0</v>
      </c>
      <c r="J262" s="15"/>
      <c r="K262" s="15"/>
      <c r="L262" s="61"/>
      <c r="M262" s="15">
        <f t="shared" si="16"/>
        <v>-0.6</v>
      </c>
      <c r="N262" s="15">
        <f t="shared" si="18"/>
        <v>0</v>
      </c>
    </row>
    <row r="263" spans="1:14" ht="47.25" customHeight="1" hidden="1">
      <c r="A263" s="115"/>
      <c r="B263" s="117"/>
      <c r="C263" s="19" t="s">
        <v>25</v>
      </c>
      <c r="D263" s="20" t="s">
        <v>26</v>
      </c>
      <c r="E263" s="11">
        <v>4337.4</v>
      </c>
      <c r="F263" s="11">
        <f>2050.9-2050.9</f>
        <v>0</v>
      </c>
      <c r="G263" s="11"/>
      <c r="H263" s="11">
        <v>311.4</v>
      </c>
      <c r="I263" s="15">
        <f t="shared" si="15"/>
        <v>311.4</v>
      </c>
      <c r="J263" s="15"/>
      <c r="K263" s="15"/>
      <c r="L263" s="61"/>
      <c r="M263" s="15">
        <f t="shared" si="16"/>
        <v>-4025.9999999999995</v>
      </c>
      <c r="N263" s="15">
        <f t="shared" si="18"/>
        <v>7.1794162401438655</v>
      </c>
    </row>
    <row r="264" spans="1:14" ht="15.75" customHeight="1" hidden="1">
      <c r="A264" s="115"/>
      <c r="B264" s="117"/>
      <c r="C264" s="16" t="s">
        <v>27</v>
      </c>
      <c r="D264" s="18" t="s">
        <v>28</v>
      </c>
      <c r="E264" s="11"/>
      <c r="F264" s="11"/>
      <c r="G264" s="11"/>
      <c r="H264" s="11"/>
      <c r="I264" s="15">
        <f aca="true" t="shared" si="20" ref="I264:I327">H264-G264</f>
        <v>0</v>
      </c>
      <c r="J264" s="15"/>
      <c r="K264" s="15"/>
      <c r="L264" s="61"/>
      <c r="M264" s="15">
        <f aca="true" t="shared" si="21" ref="M264:M327">H264-E264</f>
        <v>0</v>
      </c>
      <c r="N264" s="15" t="e">
        <f t="shared" si="18"/>
        <v>#DIV/0!</v>
      </c>
    </row>
    <row r="265" spans="1:14" ht="15.75" customHeight="1" hidden="1">
      <c r="A265" s="115"/>
      <c r="B265" s="117"/>
      <c r="C265" s="16" t="s">
        <v>29</v>
      </c>
      <c r="D265" s="18" t="s">
        <v>30</v>
      </c>
      <c r="E265" s="11"/>
      <c r="F265" s="11"/>
      <c r="G265" s="11"/>
      <c r="H265" s="11"/>
      <c r="I265" s="15">
        <f t="shared" si="20"/>
        <v>0</v>
      </c>
      <c r="J265" s="15"/>
      <c r="K265" s="15"/>
      <c r="L265" s="61"/>
      <c r="M265" s="15">
        <f t="shared" si="21"/>
        <v>0</v>
      </c>
      <c r="N265" s="15" t="e">
        <f t="shared" si="18"/>
        <v>#DIV/0!</v>
      </c>
    </row>
    <row r="266" spans="1:14" ht="15.75" customHeight="1">
      <c r="A266" s="115"/>
      <c r="B266" s="117"/>
      <c r="C266" s="16" t="s">
        <v>217</v>
      </c>
      <c r="D266" s="18" t="s">
        <v>46</v>
      </c>
      <c r="E266" s="11"/>
      <c r="F266" s="11"/>
      <c r="G266" s="11"/>
      <c r="H266" s="11">
        <v>-799.6</v>
      </c>
      <c r="I266" s="15">
        <f t="shared" si="20"/>
        <v>-799.6</v>
      </c>
      <c r="J266" s="15"/>
      <c r="K266" s="15"/>
      <c r="L266" s="61"/>
      <c r="M266" s="15">
        <f t="shared" si="21"/>
        <v>-799.6</v>
      </c>
      <c r="N266" s="15"/>
    </row>
    <row r="267" spans="1:14" ht="15.75">
      <c r="A267" s="115"/>
      <c r="B267" s="117"/>
      <c r="C267" s="16" t="s">
        <v>49</v>
      </c>
      <c r="D267" s="18" t="s">
        <v>120</v>
      </c>
      <c r="E267" s="11">
        <v>245341.7</v>
      </c>
      <c r="F267" s="11">
        <v>801878.4</v>
      </c>
      <c r="G267" s="11">
        <v>235049.6</v>
      </c>
      <c r="H267" s="11">
        <v>128519.5</v>
      </c>
      <c r="I267" s="15">
        <f t="shared" si="20"/>
        <v>-106530.1</v>
      </c>
      <c r="J267" s="15">
        <f aca="true" t="shared" si="22" ref="J267:J327">H267/G267*100</f>
        <v>54.677608470722774</v>
      </c>
      <c r="K267" s="15">
        <f aca="true" t="shared" si="23" ref="K267:K327">H267/F267*100</f>
        <v>16.027305386951436</v>
      </c>
      <c r="L267" s="61"/>
      <c r="M267" s="15">
        <f t="shared" si="21"/>
        <v>-116822.20000000001</v>
      </c>
      <c r="N267" s="15">
        <f aca="true" t="shared" si="24" ref="N267:N330">H267/E267*100</f>
        <v>52.383879299768445</v>
      </c>
    </row>
    <row r="268" spans="1:14" ht="15.75">
      <c r="A268" s="115"/>
      <c r="B268" s="117"/>
      <c r="C268" s="16" t="s">
        <v>50</v>
      </c>
      <c r="D268" s="18" t="s">
        <v>87</v>
      </c>
      <c r="E268" s="11"/>
      <c r="F268" s="11">
        <v>16.7</v>
      </c>
      <c r="G268" s="11">
        <v>16.7</v>
      </c>
      <c r="H268" s="11">
        <v>16.7</v>
      </c>
      <c r="I268" s="15">
        <f t="shared" si="20"/>
        <v>0</v>
      </c>
      <c r="J268" s="15">
        <f t="shared" si="22"/>
        <v>100</v>
      </c>
      <c r="K268" s="15">
        <f t="shared" si="23"/>
        <v>100</v>
      </c>
      <c r="L268" s="61"/>
      <c r="M268" s="15">
        <f t="shared" si="21"/>
        <v>16.7</v>
      </c>
      <c r="N268" s="15"/>
    </row>
    <row r="269" spans="1:14" s="26" customFormat="1" ht="31.5" customHeight="1">
      <c r="A269" s="115"/>
      <c r="B269" s="117"/>
      <c r="C269" s="28"/>
      <c r="D269" s="24" t="s">
        <v>211</v>
      </c>
      <c r="E269" s="25">
        <f>E270-E266</f>
        <v>249679.7</v>
      </c>
      <c r="F269" s="25">
        <f>F270-F266</f>
        <v>801895.1</v>
      </c>
      <c r="G269" s="25">
        <f>G270-G266</f>
        <v>235066.30000000002</v>
      </c>
      <c r="H269" s="25">
        <f>H270-H266</f>
        <v>129799.3</v>
      </c>
      <c r="I269" s="57">
        <f t="shared" si="20"/>
        <v>-105267.00000000001</v>
      </c>
      <c r="J269" s="57">
        <f t="shared" si="22"/>
        <v>55.21816610888077</v>
      </c>
      <c r="K269" s="57">
        <f t="shared" si="23"/>
        <v>16.186568542444018</v>
      </c>
      <c r="L269" s="62"/>
      <c r="M269" s="57">
        <f t="shared" si="21"/>
        <v>-119880.40000000001</v>
      </c>
      <c r="N269" s="57">
        <f t="shared" si="24"/>
        <v>51.98632487943553</v>
      </c>
    </row>
    <row r="270" spans="1:14" s="26" customFormat="1" ht="31.5">
      <c r="A270" s="116"/>
      <c r="B270" s="118"/>
      <c r="C270" s="28"/>
      <c r="D270" s="24" t="s">
        <v>212</v>
      </c>
      <c r="E270" s="25">
        <f>SUM(E260:E261,E264:E268)</f>
        <v>249679.7</v>
      </c>
      <c r="F270" s="25">
        <f>SUM(F260:F261,F264:F268)</f>
        <v>801895.1</v>
      </c>
      <c r="G270" s="25">
        <f>SUM(G260:G261,G264:G268)</f>
        <v>235066.30000000002</v>
      </c>
      <c r="H270" s="25">
        <f>SUM(H260:H261,H264:H268)</f>
        <v>128999.7</v>
      </c>
      <c r="I270" s="57">
        <f t="shared" si="20"/>
        <v>-106066.60000000002</v>
      </c>
      <c r="J270" s="57">
        <f t="shared" si="22"/>
        <v>54.87800675809334</v>
      </c>
      <c r="K270" s="57">
        <f t="shared" si="23"/>
        <v>16.086854751949474</v>
      </c>
      <c r="L270" s="62"/>
      <c r="M270" s="57">
        <f t="shared" si="21"/>
        <v>-120680.00000000001</v>
      </c>
      <c r="N270" s="57">
        <f t="shared" si="24"/>
        <v>51.66607457474516</v>
      </c>
    </row>
    <row r="271" spans="1:14" s="26" customFormat="1" ht="15.75" customHeight="1">
      <c r="A271" s="110" t="s">
        <v>123</v>
      </c>
      <c r="B271" s="113" t="s">
        <v>124</v>
      </c>
      <c r="C271" s="16" t="s">
        <v>16</v>
      </c>
      <c r="D271" s="21" t="s">
        <v>17</v>
      </c>
      <c r="E271" s="11">
        <v>-61.7</v>
      </c>
      <c r="F271" s="11"/>
      <c r="G271" s="11"/>
      <c r="H271" s="11">
        <v>14005.3</v>
      </c>
      <c r="I271" s="15">
        <f t="shared" si="20"/>
        <v>14005.3</v>
      </c>
      <c r="J271" s="15"/>
      <c r="K271" s="15"/>
      <c r="L271" s="61"/>
      <c r="M271" s="15">
        <f t="shared" si="21"/>
        <v>14067</v>
      </c>
      <c r="N271" s="15">
        <f t="shared" si="24"/>
        <v>-22699.027552674226</v>
      </c>
    </row>
    <row r="272" spans="1:14" s="26" customFormat="1" ht="15.75" customHeight="1">
      <c r="A272" s="115"/>
      <c r="B272" s="117"/>
      <c r="C272" s="16" t="s">
        <v>27</v>
      </c>
      <c r="D272" s="18" t="s">
        <v>28</v>
      </c>
      <c r="E272" s="25"/>
      <c r="F272" s="11"/>
      <c r="G272" s="11"/>
      <c r="H272" s="11">
        <v>-833.8</v>
      </c>
      <c r="I272" s="15">
        <f t="shared" si="20"/>
        <v>-833.8</v>
      </c>
      <c r="J272" s="15"/>
      <c r="K272" s="15"/>
      <c r="L272" s="61"/>
      <c r="M272" s="15">
        <f t="shared" si="21"/>
        <v>-833.8</v>
      </c>
      <c r="N272" s="15"/>
    </row>
    <row r="273" spans="1:14" s="26" customFormat="1" ht="63" customHeight="1">
      <c r="A273" s="119"/>
      <c r="B273" s="119"/>
      <c r="C273" s="16" t="s">
        <v>29</v>
      </c>
      <c r="D273" s="18" t="s">
        <v>202</v>
      </c>
      <c r="E273" s="11">
        <v>76.1</v>
      </c>
      <c r="F273" s="11">
        <v>268501.4</v>
      </c>
      <c r="G273" s="11">
        <v>201375</v>
      </c>
      <c r="H273" s="11">
        <v>109571.7</v>
      </c>
      <c r="I273" s="15">
        <f t="shared" si="20"/>
        <v>-91803.3</v>
      </c>
      <c r="J273" s="15">
        <f t="shared" si="22"/>
        <v>54.411769087523275</v>
      </c>
      <c r="K273" s="15">
        <f t="shared" si="23"/>
        <v>40.8086140332974</v>
      </c>
      <c r="L273" s="61"/>
      <c r="M273" s="15">
        <f t="shared" si="21"/>
        <v>109495.59999999999</v>
      </c>
      <c r="N273" s="15">
        <f t="shared" si="24"/>
        <v>143983.8370565046</v>
      </c>
    </row>
    <row r="274" spans="1:14" s="26" customFormat="1" ht="15.75">
      <c r="A274" s="119"/>
      <c r="B274" s="119"/>
      <c r="C274" s="16" t="s">
        <v>217</v>
      </c>
      <c r="D274" s="18" t="s">
        <v>46</v>
      </c>
      <c r="E274" s="25"/>
      <c r="F274" s="11"/>
      <c r="G274" s="11"/>
      <c r="H274" s="11">
        <v>-591.6</v>
      </c>
      <c r="I274" s="15">
        <f t="shared" si="20"/>
        <v>-591.6</v>
      </c>
      <c r="J274" s="15"/>
      <c r="K274" s="15"/>
      <c r="L274" s="61"/>
      <c r="M274" s="15">
        <f t="shared" si="21"/>
        <v>-591.6</v>
      </c>
      <c r="N274" s="15"/>
    </row>
    <row r="275" spans="1:14" s="26" customFormat="1" ht="15.75" customHeight="1">
      <c r="A275" s="119"/>
      <c r="B275" s="119"/>
      <c r="C275" s="16" t="s">
        <v>50</v>
      </c>
      <c r="D275" s="18" t="s">
        <v>87</v>
      </c>
      <c r="E275" s="11">
        <v>23.6</v>
      </c>
      <c r="F275" s="11">
        <v>23.5</v>
      </c>
      <c r="G275" s="11">
        <v>23.5</v>
      </c>
      <c r="H275" s="11">
        <v>23.5</v>
      </c>
      <c r="I275" s="15">
        <f t="shared" si="20"/>
        <v>0</v>
      </c>
      <c r="J275" s="15">
        <f t="shared" si="22"/>
        <v>100</v>
      </c>
      <c r="K275" s="15">
        <f t="shared" si="23"/>
        <v>100</v>
      </c>
      <c r="L275" s="61"/>
      <c r="M275" s="15">
        <f t="shared" si="21"/>
        <v>-0.10000000000000142</v>
      </c>
      <c r="N275" s="15">
        <f t="shared" si="24"/>
        <v>99.57627118644066</v>
      </c>
    </row>
    <row r="276" spans="1:14" s="26" customFormat="1" ht="15.75" customHeight="1">
      <c r="A276" s="119"/>
      <c r="B276" s="119"/>
      <c r="C276" s="16" t="s">
        <v>52</v>
      </c>
      <c r="D276" s="20" t="s">
        <v>53</v>
      </c>
      <c r="E276" s="11"/>
      <c r="F276" s="11">
        <v>37573.3</v>
      </c>
      <c r="G276" s="11"/>
      <c r="H276" s="11">
        <v>37573.3</v>
      </c>
      <c r="I276" s="15">
        <f t="shared" si="20"/>
        <v>37573.3</v>
      </c>
      <c r="J276" s="15"/>
      <c r="K276" s="15">
        <f t="shared" si="23"/>
        <v>100</v>
      </c>
      <c r="L276" s="61"/>
      <c r="M276" s="15">
        <f t="shared" si="21"/>
        <v>37573.3</v>
      </c>
      <c r="N276" s="15"/>
    </row>
    <row r="277" spans="1:14" s="26" customFormat="1" ht="15.75" customHeight="1">
      <c r="A277" s="119"/>
      <c r="B277" s="119"/>
      <c r="C277" s="28"/>
      <c r="D277" s="24" t="s">
        <v>31</v>
      </c>
      <c r="E277" s="25">
        <f>SUM(E271:E276)</f>
        <v>37.99999999999999</v>
      </c>
      <c r="F277" s="25">
        <f>SUM(F271:F276)</f>
        <v>306098.2</v>
      </c>
      <c r="G277" s="25">
        <f>SUM(G271:G276)</f>
        <v>201398.5</v>
      </c>
      <c r="H277" s="25">
        <f>SUM(H271:H276)</f>
        <v>159748.4</v>
      </c>
      <c r="I277" s="57">
        <f t="shared" si="20"/>
        <v>-41650.100000000006</v>
      </c>
      <c r="J277" s="57">
        <f t="shared" si="22"/>
        <v>79.31955799074967</v>
      </c>
      <c r="K277" s="57">
        <f t="shared" si="23"/>
        <v>52.188611367201766</v>
      </c>
      <c r="L277" s="62"/>
      <c r="M277" s="57">
        <f t="shared" si="21"/>
        <v>159710.4</v>
      </c>
      <c r="N277" s="57">
        <f t="shared" si="24"/>
        <v>420390.5263157895</v>
      </c>
    </row>
    <row r="278" spans="1:14" ht="15.75" customHeight="1">
      <c r="A278" s="119"/>
      <c r="B278" s="119"/>
      <c r="C278" s="16" t="s">
        <v>125</v>
      </c>
      <c r="D278" s="27" t="s">
        <v>126</v>
      </c>
      <c r="E278" s="11">
        <v>341139.8</v>
      </c>
      <c r="F278" s="11">
        <v>666607.6</v>
      </c>
      <c r="G278" s="11">
        <v>470740.9</v>
      </c>
      <c r="H278" s="11">
        <v>442608</v>
      </c>
      <c r="I278" s="15">
        <f t="shared" si="20"/>
        <v>-28132.900000000023</v>
      </c>
      <c r="J278" s="15">
        <f t="shared" si="22"/>
        <v>94.0236975372227</v>
      </c>
      <c r="K278" s="15">
        <f t="shared" si="23"/>
        <v>66.39708278153445</v>
      </c>
      <c r="L278" s="61"/>
      <c r="M278" s="15">
        <f t="shared" si="21"/>
        <v>101468.20000000001</v>
      </c>
      <c r="N278" s="15">
        <f t="shared" si="24"/>
        <v>129.74387626421776</v>
      </c>
    </row>
    <row r="279" spans="1:14" ht="15.75">
      <c r="A279" s="119"/>
      <c r="B279" s="119"/>
      <c r="C279" s="16" t="s">
        <v>121</v>
      </c>
      <c r="D279" s="18" t="s">
        <v>122</v>
      </c>
      <c r="E279" s="11">
        <v>48195.2</v>
      </c>
      <c r="F279" s="11">
        <v>162783.8</v>
      </c>
      <c r="G279" s="11">
        <v>121869.6</v>
      </c>
      <c r="H279" s="11">
        <v>133324.3</v>
      </c>
      <c r="I279" s="15">
        <f t="shared" si="20"/>
        <v>11454.699999999983</v>
      </c>
      <c r="J279" s="15">
        <f t="shared" si="22"/>
        <v>109.39914465953773</v>
      </c>
      <c r="K279" s="15">
        <f t="shared" si="23"/>
        <v>81.90268319083349</v>
      </c>
      <c r="L279" s="61"/>
      <c r="M279" s="15">
        <f t="shared" si="21"/>
        <v>85129.09999999999</v>
      </c>
      <c r="N279" s="15">
        <f t="shared" si="24"/>
        <v>276.63398014740056</v>
      </c>
    </row>
    <row r="280" spans="1:14" ht="15.75">
      <c r="A280" s="119"/>
      <c r="B280" s="119"/>
      <c r="C280" s="16" t="s">
        <v>22</v>
      </c>
      <c r="D280" s="18" t="s">
        <v>23</v>
      </c>
      <c r="E280" s="11">
        <f>E281+E282</f>
        <v>59206.3</v>
      </c>
      <c r="F280" s="11">
        <f>F281+F282</f>
        <v>81131.59999999999</v>
      </c>
      <c r="G280" s="11">
        <f>G281+G282</f>
        <v>57677.9</v>
      </c>
      <c r="H280" s="11">
        <f>H281+H282</f>
        <v>48181.700000000004</v>
      </c>
      <c r="I280" s="15">
        <f t="shared" si="20"/>
        <v>-9496.199999999997</v>
      </c>
      <c r="J280" s="15">
        <f t="shared" si="22"/>
        <v>83.53580834253674</v>
      </c>
      <c r="K280" s="15">
        <f t="shared" si="23"/>
        <v>59.387094547623875</v>
      </c>
      <c r="L280" s="61"/>
      <c r="M280" s="15">
        <f t="shared" si="21"/>
        <v>-11024.599999999999</v>
      </c>
      <c r="N280" s="15">
        <f t="shared" si="24"/>
        <v>81.37934645468472</v>
      </c>
    </row>
    <row r="281" spans="1:14" s="26" customFormat="1" ht="31.5" customHeight="1" hidden="1">
      <c r="A281" s="119"/>
      <c r="B281" s="119"/>
      <c r="C281" s="19" t="s">
        <v>127</v>
      </c>
      <c r="D281" s="20" t="s">
        <v>128</v>
      </c>
      <c r="E281" s="11">
        <v>59023</v>
      </c>
      <c r="F281" s="11">
        <f>6+81034.2</f>
        <v>81040.2</v>
      </c>
      <c r="G281" s="11">
        <v>57609.4</v>
      </c>
      <c r="H281" s="11">
        <v>48088.9</v>
      </c>
      <c r="I281" s="15">
        <f t="shared" si="20"/>
        <v>-9520.5</v>
      </c>
      <c r="J281" s="15">
        <f t="shared" si="22"/>
        <v>83.47405110971474</v>
      </c>
      <c r="K281" s="15">
        <f t="shared" si="23"/>
        <v>59.339562340665495</v>
      </c>
      <c r="L281" s="61"/>
      <c r="M281" s="15">
        <f t="shared" si="21"/>
        <v>-10934.099999999999</v>
      </c>
      <c r="N281" s="15">
        <f t="shared" si="24"/>
        <v>81.4748487877607</v>
      </c>
    </row>
    <row r="282" spans="1:14" s="26" customFormat="1" ht="31.5" customHeight="1" hidden="1">
      <c r="A282" s="119"/>
      <c r="B282" s="119"/>
      <c r="C282" s="19" t="s">
        <v>25</v>
      </c>
      <c r="D282" s="20" t="s">
        <v>26</v>
      </c>
      <c r="E282" s="11">
        <v>183.3</v>
      </c>
      <c r="F282" s="11">
        <v>91.4</v>
      </c>
      <c r="G282" s="11">
        <v>68.5</v>
      </c>
      <c r="H282" s="11">
        <v>92.8</v>
      </c>
      <c r="I282" s="15">
        <f t="shared" si="20"/>
        <v>24.299999999999997</v>
      </c>
      <c r="J282" s="15">
        <f t="shared" si="22"/>
        <v>135.47445255474452</v>
      </c>
      <c r="K282" s="15">
        <f t="shared" si="23"/>
        <v>101.53172866520788</v>
      </c>
      <c r="L282" s="61"/>
      <c r="M282" s="15">
        <f t="shared" si="21"/>
        <v>-90.50000000000001</v>
      </c>
      <c r="N282" s="15">
        <f t="shared" si="24"/>
        <v>50.62738679759956</v>
      </c>
    </row>
    <row r="283" spans="1:14" s="26" customFormat="1" ht="15.75" customHeight="1">
      <c r="A283" s="119"/>
      <c r="B283" s="119"/>
      <c r="C283" s="28"/>
      <c r="D283" s="24" t="s">
        <v>34</v>
      </c>
      <c r="E283" s="25">
        <f>SUM(E278:E280)</f>
        <v>448541.3</v>
      </c>
      <c r="F283" s="25">
        <f>SUM(F278:F280)</f>
        <v>910522.9999999999</v>
      </c>
      <c r="G283" s="25">
        <f>SUM(G278:G280)</f>
        <v>650288.4</v>
      </c>
      <c r="H283" s="25">
        <f>SUM(H278:H280)</f>
        <v>624114</v>
      </c>
      <c r="I283" s="57">
        <f t="shared" si="20"/>
        <v>-26174.400000000023</v>
      </c>
      <c r="J283" s="57">
        <f t="shared" si="22"/>
        <v>95.97495511222405</v>
      </c>
      <c r="K283" s="57">
        <f t="shared" si="23"/>
        <v>68.54456175187228</v>
      </c>
      <c r="L283" s="62"/>
      <c r="M283" s="57">
        <f t="shared" si="21"/>
        <v>175572.7</v>
      </c>
      <c r="N283" s="57">
        <f t="shared" si="24"/>
        <v>139.14303989398525</v>
      </c>
    </row>
    <row r="284" spans="1:14" s="26" customFormat="1" ht="31.5" customHeight="1">
      <c r="A284" s="119"/>
      <c r="B284" s="119"/>
      <c r="C284" s="28"/>
      <c r="D284" s="24" t="s">
        <v>211</v>
      </c>
      <c r="E284" s="25">
        <f>E285-E274</f>
        <v>448579.3</v>
      </c>
      <c r="F284" s="25">
        <f>F285-F274</f>
        <v>1216621.2</v>
      </c>
      <c r="G284" s="25">
        <f>G285-G274</f>
        <v>851686.9</v>
      </c>
      <c r="H284" s="25">
        <f>H285-H274</f>
        <v>784454</v>
      </c>
      <c r="I284" s="57">
        <f t="shared" si="20"/>
        <v>-67232.90000000002</v>
      </c>
      <c r="J284" s="57">
        <f t="shared" si="22"/>
        <v>92.10591356988114</v>
      </c>
      <c r="K284" s="57">
        <f t="shared" si="23"/>
        <v>64.47808076992247</v>
      </c>
      <c r="L284" s="62"/>
      <c r="M284" s="57">
        <f t="shared" si="21"/>
        <v>335874.7</v>
      </c>
      <c r="N284" s="57">
        <f t="shared" si="24"/>
        <v>174.87521158466296</v>
      </c>
    </row>
    <row r="285" spans="1:14" s="26" customFormat="1" ht="31.5">
      <c r="A285" s="120"/>
      <c r="B285" s="120"/>
      <c r="C285" s="28"/>
      <c r="D285" s="24" t="s">
        <v>212</v>
      </c>
      <c r="E285" s="25">
        <f>E277+E283</f>
        <v>448579.3</v>
      </c>
      <c r="F285" s="25">
        <f>F277+F283</f>
        <v>1216621.2</v>
      </c>
      <c r="G285" s="25">
        <f>G277+G283</f>
        <v>851686.9</v>
      </c>
      <c r="H285" s="25">
        <f>H277+H283</f>
        <v>783862.4</v>
      </c>
      <c r="I285" s="57">
        <f t="shared" si="20"/>
        <v>-67824.5</v>
      </c>
      <c r="J285" s="57">
        <f t="shared" si="22"/>
        <v>92.03645142363936</v>
      </c>
      <c r="K285" s="57">
        <f t="shared" si="23"/>
        <v>64.42945429522354</v>
      </c>
      <c r="L285" s="62"/>
      <c r="M285" s="57">
        <f t="shared" si="21"/>
        <v>335283.10000000003</v>
      </c>
      <c r="N285" s="57">
        <f t="shared" si="24"/>
        <v>174.7433285485978</v>
      </c>
    </row>
    <row r="286" spans="1:14" s="26" customFormat="1" ht="15.75" customHeight="1">
      <c r="A286" s="110" t="s">
        <v>129</v>
      </c>
      <c r="B286" s="113" t="s">
        <v>130</v>
      </c>
      <c r="C286" s="16" t="s">
        <v>16</v>
      </c>
      <c r="D286" s="21" t="s">
        <v>17</v>
      </c>
      <c r="E286" s="11">
        <v>9.2</v>
      </c>
      <c r="F286" s="25"/>
      <c r="G286" s="25"/>
      <c r="H286" s="11">
        <v>15.3</v>
      </c>
      <c r="I286" s="15">
        <f t="shared" si="20"/>
        <v>15.3</v>
      </c>
      <c r="J286" s="15"/>
      <c r="K286" s="15"/>
      <c r="L286" s="61"/>
      <c r="M286" s="15">
        <f t="shared" si="21"/>
        <v>6.100000000000001</v>
      </c>
      <c r="N286" s="15">
        <f t="shared" si="24"/>
        <v>166.304347826087</v>
      </c>
    </row>
    <row r="287" spans="1:14" s="26" customFormat="1" ht="15.75" customHeight="1" hidden="1">
      <c r="A287" s="115"/>
      <c r="B287" s="117"/>
      <c r="C287" s="16" t="s">
        <v>217</v>
      </c>
      <c r="D287" s="18" t="s">
        <v>46</v>
      </c>
      <c r="E287" s="11"/>
      <c r="F287" s="11"/>
      <c r="G287" s="11"/>
      <c r="H287" s="11"/>
      <c r="I287" s="15">
        <f t="shared" si="20"/>
        <v>0</v>
      </c>
      <c r="J287" s="15" t="e">
        <f t="shared" si="22"/>
        <v>#DIV/0!</v>
      </c>
      <c r="K287" s="15" t="e">
        <f t="shared" si="23"/>
        <v>#DIV/0!</v>
      </c>
      <c r="L287" s="61"/>
      <c r="M287" s="15">
        <f t="shared" si="21"/>
        <v>0</v>
      </c>
      <c r="N287" s="15" t="e">
        <f t="shared" si="24"/>
        <v>#DIV/0!</v>
      </c>
    </row>
    <row r="288" spans="1:14" s="26" customFormat="1" ht="15.75" customHeight="1">
      <c r="A288" s="115"/>
      <c r="B288" s="117"/>
      <c r="C288" s="16" t="s">
        <v>52</v>
      </c>
      <c r="D288" s="20" t="s">
        <v>53</v>
      </c>
      <c r="E288" s="11"/>
      <c r="F288" s="11">
        <v>8922.8</v>
      </c>
      <c r="G288" s="11">
        <v>2866.4</v>
      </c>
      <c r="H288" s="11"/>
      <c r="I288" s="15">
        <f t="shared" si="20"/>
        <v>-2866.4</v>
      </c>
      <c r="J288" s="15">
        <f t="shared" si="22"/>
        <v>0</v>
      </c>
      <c r="K288" s="15">
        <f t="shared" si="23"/>
        <v>0</v>
      </c>
      <c r="L288" s="61"/>
      <c r="M288" s="15">
        <f t="shared" si="21"/>
        <v>0</v>
      </c>
      <c r="N288" s="15"/>
    </row>
    <row r="289" spans="1:14" s="26" customFormat="1" ht="15.75" customHeight="1">
      <c r="A289" s="119"/>
      <c r="B289" s="119"/>
      <c r="C289" s="28"/>
      <c r="D289" s="24" t="s">
        <v>31</v>
      </c>
      <c r="E289" s="25">
        <f>E286+E287+E288</f>
        <v>9.2</v>
      </c>
      <c r="F289" s="25">
        <f>F286+F287+F288</f>
        <v>8922.8</v>
      </c>
      <c r="G289" s="25">
        <f>G286+G287+G288</f>
        <v>2866.4</v>
      </c>
      <c r="H289" s="25">
        <f>H286+H287+H288</f>
        <v>15.3</v>
      </c>
      <c r="I289" s="57">
        <f t="shared" si="20"/>
        <v>-2851.1</v>
      </c>
      <c r="J289" s="57">
        <f t="shared" si="22"/>
        <v>0.5337705833100754</v>
      </c>
      <c r="K289" s="57">
        <f t="shared" si="23"/>
        <v>0.17147083875016814</v>
      </c>
      <c r="L289" s="62"/>
      <c r="M289" s="57">
        <f t="shared" si="21"/>
        <v>6.100000000000001</v>
      </c>
      <c r="N289" s="57">
        <f t="shared" si="24"/>
        <v>166.304347826087</v>
      </c>
    </row>
    <row r="290" spans="1:14" ht="15.75" customHeight="1">
      <c r="A290" s="119"/>
      <c r="B290" s="119"/>
      <c r="C290" s="16" t="s">
        <v>131</v>
      </c>
      <c r="D290" s="18" t="s">
        <v>132</v>
      </c>
      <c r="E290" s="11">
        <v>4191674.9</v>
      </c>
      <c r="F290" s="14">
        <v>5868800.8</v>
      </c>
      <c r="G290" s="11">
        <v>4206244.1</v>
      </c>
      <c r="H290" s="11">
        <v>4471573.5</v>
      </c>
      <c r="I290" s="15">
        <f t="shared" si="20"/>
        <v>265329.4000000004</v>
      </c>
      <c r="J290" s="15">
        <f t="shared" si="22"/>
        <v>106.30798864003161</v>
      </c>
      <c r="K290" s="15">
        <f t="shared" si="23"/>
        <v>76.19228616517364</v>
      </c>
      <c r="L290" s="61"/>
      <c r="M290" s="15">
        <f t="shared" si="21"/>
        <v>279898.6000000001</v>
      </c>
      <c r="N290" s="15">
        <f t="shared" si="24"/>
        <v>106.6774882756294</v>
      </c>
    </row>
    <row r="291" spans="1:14" ht="15.75">
      <c r="A291" s="119"/>
      <c r="B291" s="119"/>
      <c r="C291" s="16" t="s">
        <v>133</v>
      </c>
      <c r="D291" s="18" t="s">
        <v>134</v>
      </c>
      <c r="E291" s="11">
        <v>314431.8</v>
      </c>
      <c r="F291" s="11">
        <v>432143.8</v>
      </c>
      <c r="G291" s="11">
        <v>321830.2</v>
      </c>
      <c r="H291" s="11">
        <v>325134.5</v>
      </c>
      <c r="I291" s="15">
        <f t="shared" si="20"/>
        <v>3304.2999999999884</v>
      </c>
      <c r="J291" s="15">
        <f t="shared" si="22"/>
        <v>101.02672154446661</v>
      </c>
      <c r="K291" s="15">
        <f t="shared" si="23"/>
        <v>75.2375713824889</v>
      </c>
      <c r="L291" s="61"/>
      <c r="M291" s="15">
        <f t="shared" si="21"/>
        <v>10702.700000000012</v>
      </c>
      <c r="N291" s="15">
        <f t="shared" si="24"/>
        <v>103.40382238692143</v>
      </c>
    </row>
    <row r="292" spans="1:14" ht="31.5" customHeight="1" hidden="1">
      <c r="A292" s="119"/>
      <c r="B292" s="119"/>
      <c r="C292" s="16" t="s">
        <v>16</v>
      </c>
      <c r="D292" s="21" t="s">
        <v>17</v>
      </c>
      <c r="E292" s="11"/>
      <c r="F292" s="11"/>
      <c r="G292" s="11"/>
      <c r="H292" s="11"/>
      <c r="I292" s="15">
        <f t="shared" si="20"/>
        <v>0</v>
      </c>
      <c r="J292" s="15" t="e">
        <f t="shared" si="22"/>
        <v>#DIV/0!</v>
      </c>
      <c r="K292" s="15" t="e">
        <f t="shared" si="23"/>
        <v>#DIV/0!</v>
      </c>
      <c r="L292" s="61"/>
      <c r="M292" s="15">
        <f t="shared" si="21"/>
        <v>0</v>
      </c>
      <c r="N292" s="15" t="e">
        <f t="shared" si="24"/>
        <v>#DIV/0!</v>
      </c>
    </row>
    <row r="293" spans="1:14" ht="15.75" customHeight="1">
      <c r="A293" s="119"/>
      <c r="B293" s="119"/>
      <c r="C293" s="16" t="s">
        <v>22</v>
      </c>
      <c r="D293" s="18" t="s">
        <v>23</v>
      </c>
      <c r="E293" s="11">
        <f>E294+E295+E296</f>
        <v>9062</v>
      </c>
      <c r="F293" s="11">
        <f>F294+F295+F296</f>
        <v>15126</v>
      </c>
      <c r="G293" s="11">
        <f>G294+G295+G296</f>
        <v>11988.800000000001</v>
      </c>
      <c r="H293" s="11">
        <f>H294+H295+H296</f>
        <v>3704.7</v>
      </c>
      <c r="I293" s="15">
        <f t="shared" si="20"/>
        <v>-8284.100000000002</v>
      </c>
      <c r="J293" s="15">
        <f t="shared" si="22"/>
        <v>30.901341251835042</v>
      </c>
      <c r="K293" s="15">
        <f t="shared" si="23"/>
        <v>24.492264974216578</v>
      </c>
      <c r="L293" s="61"/>
      <c r="M293" s="15">
        <f t="shared" si="21"/>
        <v>-5357.3</v>
      </c>
      <c r="N293" s="15">
        <f t="shared" si="24"/>
        <v>40.88170381814169</v>
      </c>
    </row>
    <row r="294" spans="1:14" ht="78.75" customHeight="1" hidden="1">
      <c r="A294" s="119"/>
      <c r="B294" s="119"/>
      <c r="C294" s="19" t="s">
        <v>135</v>
      </c>
      <c r="D294" s="20" t="s">
        <v>136</v>
      </c>
      <c r="E294" s="11">
        <v>2015.2</v>
      </c>
      <c r="F294" s="11">
        <v>2072</v>
      </c>
      <c r="G294" s="11">
        <v>1441.6</v>
      </c>
      <c r="H294" s="11">
        <v>1625.9</v>
      </c>
      <c r="I294" s="15">
        <f t="shared" si="20"/>
        <v>184.30000000000018</v>
      </c>
      <c r="J294" s="15">
        <f t="shared" si="22"/>
        <v>112.78440621531634</v>
      </c>
      <c r="K294" s="15">
        <f t="shared" si="23"/>
        <v>78.47007722007723</v>
      </c>
      <c r="L294" s="61"/>
      <c r="M294" s="15">
        <f t="shared" si="21"/>
        <v>-389.29999999999995</v>
      </c>
      <c r="N294" s="15">
        <f t="shared" si="24"/>
        <v>80.68181818181819</v>
      </c>
    </row>
    <row r="295" spans="1:14" ht="63" customHeight="1" hidden="1">
      <c r="A295" s="119"/>
      <c r="B295" s="119"/>
      <c r="C295" s="19" t="s">
        <v>137</v>
      </c>
      <c r="D295" s="20" t="s">
        <v>138</v>
      </c>
      <c r="E295" s="11">
        <v>5717.1</v>
      </c>
      <c r="F295" s="11">
        <f>11654.7+335.4</f>
        <v>11990.1</v>
      </c>
      <c r="G295" s="11">
        <v>9802.2</v>
      </c>
      <c r="H295" s="11">
        <v>853.8</v>
      </c>
      <c r="I295" s="15">
        <f t="shared" si="20"/>
        <v>-8948.400000000001</v>
      </c>
      <c r="J295" s="15">
        <f t="shared" si="22"/>
        <v>8.710289526840914</v>
      </c>
      <c r="K295" s="15">
        <f t="shared" si="23"/>
        <v>7.1208747216453565</v>
      </c>
      <c r="L295" s="61"/>
      <c r="M295" s="15">
        <f t="shared" si="21"/>
        <v>-4863.3</v>
      </c>
      <c r="N295" s="15">
        <f t="shared" si="24"/>
        <v>14.93414493362019</v>
      </c>
    </row>
    <row r="296" spans="1:14" ht="47.25" customHeight="1" hidden="1">
      <c r="A296" s="119"/>
      <c r="B296" s="119"/>
      <c r="C296" s="19" t="s">
        <v>25</v>
      </c>
      <c r="D296" s="20" t="s">
        <v>26</v>
      </c>
      <c r="E296" s="11">
        <v>1329.7</v>
      </c>
      <c r="F296" s="11">
        <f>1000+63.9</f>
        <v>1063.9</v>
      </c>
      <c r="G296" s="11">
        <v>745</v>
      </c>
      <c r="H296" s="11">
        <v>1225</v>
      </c>
      <c r="I296" s="15">
        <f t="shared" si="20"/>
        <v>480</v>
      </c>
      <c r="J296" s="15">
        <f t="shared" si="22"/>
        <v>164.4295302013423</v>
      </c>
      <c r="K296" s="15">
        <f t="shared" si="23"/>
        <v>115.1424006015603</v>
      </c>
      <c r="L296" s="61"/>
      <c r="M296" s="15">
        <f t="shared" si="21"/>
        <v>-104.70000000000005</v>
      </c>
      <c r="N296" s="15">
        <f t="shared" si="24"/>
        <v>92.12604346845153</v>
      </c>
    </row>
    <row r="297" spans="1:14" s="26" customFormat="1" ht="15.75">
      <c r="A297" s="119"/>
      <c r="B297" s="119"/>
      <c r="C297" s="38"/>
      <c r="D297" s="24" t="s">
        <v>34</v>
      </c>
      <c r="E297" s="25">
        <f>E290+E291+E292+E293</f>
        <v>4515168.7</v>
      </c>
      <c r="F297" s="25">
        <f>F290+F291+F292+F293</f>
        <v>6316070.6</v>
      </c>
      <c r="G297" s="25">
        <f>G290+G291+G292+G293</f>
        <v>4540063.1</v>
      </c>
      <c r="H297" s="25">
        <f>H290+H291+H292+H293</f>
        <v>4800412.7</v>
      </c>
      <c r="I297" s="57">
        <f t="shared" si="20"/>
        <v>260349.60000000056</v>
      </c>
      <c r="J297" s="57">
        <f t="shared" si="22"/>
        <v>105.7344929853508</v>
      </c>
      <c r="K297" s="57">
        <f t="shared" si="23"/>
        <v>76.0031513897264</v>
      </c>
      <c r="L297" s="62"/>
      <c r="M297" s="57">
        <f t="shared" si="21"/>
        <v>285244</v>
      </c>
      <c r="N297" s="57">
        <f t="shared" si="24"/>
        <v>106.31746051924927</v>
      </c>
    </row>
    <row r="298" spans="1:14" s="26" customFormat="1" ht="31.5">
      <c r="A298" s="119"/>
      <c r="B298" s="119"/>
      <c r="C298" s="38"/>
      <c r="D298" s="24" t="s">
        <v>211</v>
      </c>
      <c r="E298" s="25">
        <f>E289+E297-E287</f>
        <v>4515177.9</v>
      </c>
      <c r="F298" s="25">
        <f>F289+F297-F287</f>
        <v>6324993.399999999</v>
      </c>
      <c r="G298" s="25">
        <f>G289+G297-G287</f>
        <v>4542929.5</v>
      </c>
      <c r="H298" s="25">
        <f>H289+H297-H287</f>
        <v>4800428</v>
      </c>
      <c r="I298" s="57">
        <f t="shared" si="20"/>
        <v>257498.5</v>
      </c>
      <c r="J298" s="57">
        <f t="shared" si="22"/>
        <v>105.66811569494969</v>
      </c>
      <c r="K298" s="57">
        <f t="shared" si="23"/>
        <v>75.89617405766779</v>
      </c>
      <c r="L298" s="62"/>
      <c r="M298" s="57">
        <f t="shared" si="21"/>
        <v>285250.0999999996</v>
      </c>
      <c r="N298" s="57">
        <f t="shared" si="24"/>
        <v>106.31758274685035</v>
      </c>
    </row>
    <row r="299" spans="1:14" s="26" customFormat="1" ht="31.5" customHeight="1">
      <c r="A299" s="120"/>
      <c r="B299" s="120"/>
      <c r="C299" s="28"/>
      <c r="D299" s="24" t="s">
        <v>212</v>
      </c>
      <c r="E299" s="25">
        <f>E289+E297</f>
        <v>4515177.9</v>
      </c>
      <c r="F299" s="25">
        <f>F289+F297</f>
        <v>6324993.399999999</v>
      </c>
      <c r="G299" s="25">
        <f>G289+G297</f>
        <v>4542929.5</v>
      </c>
      <c r="H299" s="25">
        <f>H289+H297</f>
        <v>4800428</v>
      </c>
      <c r="I299" s="57">
        <f t="shared" si="20"/>
        <v>257498.5</v>
      </c>
      <c r="J299" s="57">
        <f t="shared" si="22"/>
        <v>105.66811569494969</v>
      </c>
      <c r="K299" s="57">
        <f t="shared" si="23"/>
        <v>75.89617405766779</v>
      </c>
      <c r="L299" s="62"/>
      <c r="M299" s="57">
        <f t="shared" si="21"/>
        <v>285250.0999999996</v>
      </c>
      <c r="N299" s="57">
        <f t="shared" si="24"/>
        <v>106.31758274685035</v>
      </c>
    </row>
    <row r="300" spans="1:14" s="26" customFormat="1" ht="31.5">
      <c r="A300" s="113">
        <v>955</v>
      </c>
      <c r="B300" s="113" t="s">
        <v>195</v>
      </c>
      <c r="C300" s="16" t="s">
        <v>16</v>
      </c>
      <c r="D300" s="21" t="s">
        <v>17</v>
      </c>
      <c r="E300" s="11">
        <v>1233.1</v>
      </c>
      <c r="F300" s="25"/>
      <c r="G300" s="25"/>
      <c r="H300" s="11">
        <v>272</v>
      </c>
      <c r="I300" s="15">
        <f t="shared" si="20"/>
        <v>272</v>
      </c>
      <c r="J300" s="15"/>
      <c r="K300" s="15"/>
      <c r="L300" s="61"/>
      <c r="M300" s="15">
        <f t="shared" si="21"/>
        <v>-961.0999999999999</v>
      </c>
      <c r="N300" s="15">
        <f t="shared" si="24"/>
        <v>22.05822723217906</v>
      </c>
    </row>
    <row r="301" spans="1:14" s="26" customFormat="1" ht="15.75">
      <c r="A301" s="119"/>
      <c r="B301" s="119"/>
      <c r="C301" s="16" t="s">
        <v>27</v>
      </c>
      <c r="D301" s="18" t="s">
        <v>28</v>
      </c>
      <c r="E301" s="11">
        <v>2.8</v>
      </c>
      <c r="F301" s="25"/>
      <c r="G301" s="25"/>
      <c r="H301" s="11">
        <v>249</v>
      </c>
      <c r="I301" s="15">
        <f t="shared" si="20"/>
        <v>249</v>
      </c>
      <c r="J301" s="15"/>
      <c r="K301" s="15"/>
      <c r="L301" s="61"/>
      <c r="M301" s="15">
        <f t="shared" si="21"/>
        <v>246.2</v>
      </c>
      <c r="N301" s="15">
        <f t="shared" si="24"/>
        <v>8892.857142857143</v>
      </c>
    </row>
    <row r="302" spans="1:14" ht="15.75" customHeight="1">
      <c r="A302" s="119"/>
      <c r="B302" s="119"/>
      <c r="C302" s="16" t="s">
        <v>217</v>
      </c>
      <c r="D302" s="18" t="s">
        <v>46</v>
      </c>
      <c r="E302" s="34"/>
      <c r="F302" s="34"/>
      <c r="G302" s="34"/>
      <c r="H302" s="34">
        <v>-2870.5</v>
      </c>
      <c r="I302" s="15">
        <f t="shared" si="20"/>
        <v>-2870.5</v>
      </c>
      <c r="J302" s="15"/>
      <c r="K302" s="15"/>
      <c r="L302" s="61"/>
      <c r="M302" s="15">
        <f t="shared" si="21"/>
        <v>-2870.5</v>
      </c>
      <c r="N302" s="15"/>
    </row>
    <row r="303" spans="1:14" ht="15.75" customHeight="1" hidden="1">
      <c r="A303" s="119"/>
      <c r="B303" s="119"/>
      <c r="C303" s="16" t="s">
        <v>49</v>
      </c>
      <c r="D303" s="18" t="s">
        <v>120</v>
      </c>
      <c r="E303" s="34"/>
      <c r="F303" s="34"/>
      <c r="G303" s="34"/>
      <c r="H303" s="34"/>
      <c r="I303" s="15">
        <f t="shared" si="20"/>
        <v>0</v>
      </c>
      <c r="J303" s="15" t="e">
        <f t="shared" si="22"/>
        <v>#DIV/0!</v>
      </c>
      <c r="K303" s="15" t="e">
        <f t="shared" si="23"/>
        <v>#DIV/0!</v>
      </c>
      <c r="L303" s="61"/>
      <c r="M303" s="15">
        <f t="shared" si="21"/>
        <v>0</v>
      </c>
      <c r="N303" s="15" t="e">
        <f t="shared" si="24"/>
        <v>#DIV/0!</v>
      </c>
    </row>
    <row r="304" spans="1:14" ht="15.75">
      <c r="A304" s="119"/>
      <c r="B304" s="119"/>
      <c r="C304" s="16" t="s">
        <v>50</v>
      </c>
      <c r="D304" s="18" t="s">
        <v>87</v>
      </c>
      <c r="E304" s="34"/>
      <c r="F304" s="34">
        <v>46255.5</v>
      </c>
      <c r="G304" s="34">
        <v>46255.5</v>
      </c>
      <c r="H304" s="34">
        <v>46255.5</v>
      </c>
      <c r="I304" s="15">
        <f t="shared" si="20"/>
        <v>0</v>
      </c>
      <c r="J304" s="15">
        <f t="shared" si="22"/>
        <v>100</v>
      </c>
      <c r="K304" s="15">
        <f t="shared" si="23"/>
        <v>100</v>
      </c>
      <c r="L304" s="61"/>
      <c r="M304" s="15">
        <f t="shared" si="21"/>
        <v>46255.5</v>
      </c>
      <c r="N304" s="15"/>
    </row>
    <row r="305" spans="1:14" s="26" customFormat="1" ht="31.5" customHeight="1">
      <c r="A305" s="119"/>
      <c r="B305" s="119"/>
      <c r="C305" s="28"/>
      <c r="D305" s="24" t="s">
        <v>211</v>
      </c>
      <c r="E305" s="37">
        <f>E306-E302</f>
        <v>1235.8999999999999</v>
      </c>
      <c r="F305" s="37">
        <f>F306-F302</f>
        <v>46255.5</v>
      </c>
      <c r="G305" s="37">
        <f>G306-G302</f>
        <v>46255.5</v>
      </c>
      <c r="H305" s="37">
        <f>H306-H302</f>
        <v>46776.5</v>
      </c>
      <c r="I305" s="57">
        <f t="shared" si="20"/>
        <v>521</v>
      </c>
      <c r="J305" s="57">
        <f t="shared" si="22"/>
        <v>101.12635254185989</v>
      </c>
      <c r="K305" s="57">
        <f t="shared" si="23"/>
        <v>101.12635254185989</v>
      </c>
      <c r="L305" s="62"/>
      <c r="M305" s="57">
        <f t="shared" si="21"/>
        <v>45540.6</v>
      </c>
      <c r="N305" s="57">
        <f t="shared" si="24"/>
        <v>3784.8126871106083</v>
      </c>
    </row>
    <row r="306" spans="1:14" s="26" customFormat="1" ht="33" customHeight="1">
      <c r="A306" s="120"/>
      <c r="B306" s="120"/>
      <c r="C306" s="23"/>
      <c r="D306" s="24" t="s">
        <v>212</v>
      </c>
      <c r="E306" s="37">
        <f>SUM(E300:E304)</f>
        <v>1235.8999999999999</v>
      </c>
      <c r="F306" s="37">
        <f>SUM(F300:F304)</f>
        <v>46255.5</v>
      </c>
      <c r="G306" s="37">
        <f>SUM(G300:G304)</f>
        <v>46255.5</v>
      </c>
      <c r="H306" s="37">
        <f>SUM(H300:H304)</f>
        <v>43906</v>
      </c>
      <c r="I306" s="57">
        <f t="shared" si="20"/>
        <v>-2349.5</v>
      </c>
      <c r="J306" s="57">
        <f t="shared" si="22"/>
        <v>94.92060403627677</v>
      </c>
      <c r="K306" s="57">
        <f t="shared" si="23"/>
        <v>94.92060403627677</v>
      </c>
      <c r="L306" s="62"/>
      <c r="M306" s="57">
        <f t="shared" si="21"/>
        <v>42670.1</v>
      </c>
      <c r="N306" s="57">
        <f t="shared" si="24"/>
        <v>3552.5527955336192</v>
      </c>
    </row>
    <row r="307" spans="1:14" s="26" customFormat="1" ht="31.5" customHeight="1">
      <c r="A307" s="110" t="s">
        <v>139</v>
      </c>
      <c r="B307" s="113" t="s">
        <v>140</v>
      </c>
      <c r="C307" s="16" t="s">
        <v>16</v>
      </c>
      <c r="D307" s="21" t="s">
        <v>17</v>
      </c>
      <c r="E307" s="34">
        <v>289.5</v>
      </c>
      <c r="F307" s="37"/>
      <c r="G307" s="37"/>
      <c r="H307" s="34">
        <v>221.6</v>
      </c>
      <c r="I307" s="15">
        <f t="shared" si="20"/>
        <v>221.6</v>
      </c>
      <c r="J307" s="15"/>
      <c r="K307" s="15"/>
      <c r="L307" s="61"/>
      <c r="M307" s="15">
        <f t="shared" si="21"/>
        <v>-67.9</v>
      </c>
      <c r="N307" s="15">
        <f t="shared" si="24"/>
        <v>76.54576856649396</v>
      </c>
    </row>
    <row r="308" spans="1:14" s="26" customFormat="1" ht="31.5" customHeight="1">
      <c r="A308" s="115"/>
      <c r="B308" s="117"/>
      <c r="C308" s="19" t="s">
        <v>18</v>
      </c>
      <c r="D308" s="22" t="s">
        <v>19</v>
      </c>
      <c r="E308" s="34"/>
      <c r="F308" s="37"/>
      <c r="G308" s="37"/>
      <c r="H308" s="34">
        <v>72.4</v>
      </c>
      <c r="I308" s="15">
        <f t="shared" si="20"/>
        <v>72.4</v>
      </c>
      <c r="J308" s="15"/>
      <c r="K308" s="15"/>
      <c r="L308" s="61"/>
      <c r="M308" s="15">
        <f t="shared" si="21"/>
        <v>72.4</v>
      </c>
      <c r="N308" s="15"/>
    </row>
    <row r="309" spans="1:14" ht="15.75" customHeight="1" hidden="1">
      <c r="A309" s="115"/>
      <c r="B309" s="117"/>
      <c r="C309" s="16" t="s">
        <v>22</v>
      </c>
      <c r="D309" s="18" t="s">
        <v>23</v>
      </c>
      <c r="E309" s="11">
        <f>E310</f>
        <v>0</v>
      </c>
      <c r="F309" s="11">
        <f>F310</f>
        <v>0</v>
      </c>
      <c r="G309" s="11">
        <f>G310</f>
        <v>0</v>
      </c>
      <c r="H309" s="11">
        <f>H310</f>
        <v>0</v>
      </c>
      <c r="I309" s="15">
        <f t="shared" si="20"/>
        <v>0</v>
      </c>
      <c r="J309" s="15"/>
      <c r="K309" s="15"/>
      <c r="L309" s="61"/>
      <c r="M309" s="15">
        <f t="shared" si="21"/>
        <v>0</v>
      </c>
      <c r="N309" s="15"/>
    </row>
    <row r="310" spans="1:14" ht="46.5" customHeight="1" hidden="1">
      <c r="A310" s="115"/>
      <c r="B310" s="117"/>
      <c r="C310" s="19" t="s">
        <v>25</v>
      </c>
      <c r="D310" s="20" t="s">
        <v>26</v>
      </c>
      <c r="E310" s="11"/>
      <c r="F310" s="11"/>
      <c r="G310" s="11"/>
      <c r="H310" s="11"/>
      <c r="I310" s="15">
        <f t="shared" si="20"/>
        <v>0</v>
      </c>
      <c r="J310" s="15"/>
      <c r="K310" s="15"/>
      <c r="L310" s="61"/>
      <c r="M310" s="15">
        <f t="shared" si="21"/>
        <v>0</v>
      </c>
      <c r="N310" s="15"/>
    </row>
    <row r="311" spans="1:14" ht="15.75" customHeight="1">
      <c r="A311" s="115"/>
      <c r="B311" s="117"/>
      <c r="C311" s="16" t="s">
        <v>27</v>
      </c>
      <c r="D311" s="18" t="s">
        <v>28</v>
      </c>
      <c r="E311" s="11"/>
      <c r="F311" s="11"/>
      <c r="G311" s="11"/>
      <c r="H311" s="11">
        <v>120.3</v>
      </c>
      <c r="I311" s="15">
        <f t="shared" si="20"/>
        <v>120.3</v>
      </c>
      <c r="J311" s="15"/>
      <c r="K311" s="15"/>
      <c r="L311" s="61"/>
      <c r="M311" s="15">
        <f t="shared" si="21"/>
        <v>120.3</v>
      </c>
      <c r="N311" s="15"/>
    </row>
    <row r="312" spans="1:14" ht="15.75" customHeight="1" hidden="1">
      <c r="A312" s="115"/>
      <c r="B312" s="117"/>
      <c r="C312" s="16" t="s">
        <v>29</v>
      </c>
      <c r="D312" s="18" t="s">
        <v>30</v>
      </c>
      <c r="E312" s="11"/>
      <c r="F312" s="11"/>
      <c r="G312" s="11"/>
      <c r="H312" s="11"/>
      <c r="I312" s="15">
        <f t="shared" si="20"/>
        <v>0</v>
      </c>
      <c r="J312" s="15"/>
      <c r="K312" s="15"/>
      <c r="L312" s="61"/>
      <c r="M312" s="15">
        <f t="shared" si="21"/>
        <v>0</v>
      </c>
      <c r="N312" s="15"/>
    </row>
    <row r="313" spans="1:14" ht="15.75" customHeight="1">
      <c r="A313" s="115"/>
      <c r="B313" s="117"/>
      <c r="C313" s="16" t="s">
        <v>217</v>
      </c>
      <c r="D313" s="18" t="s">
        <v>46</v>
      </c>
      <c r="E313" s="11"/>
      <c r="F313" s="11"/>
      <c r="G313" s="11"/>
      <c r="H313" s="11">
        <v>-156.5</v>
      </c>
      <c r="I313" s="15">
        <f t="shared" si="20"/>
        <v>-156.5</v>
      </c>
      <c r="J313" s="15"/>
      <c r="K313" s="15"/>
      <c r="L313" s="61"/>
      <c r="M313" s="15">
        <f t="shared" si="21"/>
        <v>-156.5</v>
      </c>
      <c r="N313" s="15"/>
    </row>
    <row r="314" spans="1:14" ht="15.75" customHeight="1">
      <c r="A314" s="115"/>
      <c r="B314" s="117"/>
      <c r="C314" s="16" t="s">
        <v>50</v>
      </c>
      <c r="D314" s="18" t="s">
        <v>87</v>
      </c>
      <c r="E314" s="11">
        <v>217.3</v>
      </c>
      <c r="F314" s="11">
        <v>1344.1</v>
      </c>
      <c r="G314" s="11">
        <v>1271.9</v>
      </c>
      <c r="H314" s="11">
        <v>1271.9</v>
      </c>
      <c r="I314" s="15">
        <f t="shared" si="20"/>
        <v>0</v>
      </c>
      <c r="J314" s="15">
        <f t="shared" si="22"/>
        <v>100</v>
      </c>
      <c r="K314" s="15">
        <f t="shared" si="23"/>
        <v>94.62837586489103</v>
      </c>
      <c r="L314" s="61"/>
      <c r="M314" s="15">
        <f t="shared" si="21"/>
        <v>1054.6000000000001</v>
      </c>
      <c r="N314" s="15">
        <f t="shared" si="24"/>
        <v>585.3198343304188</v>
      </c>
    </row>
    <row r="315" spans="1:14" ht="15.75">
      <c r="A315" s="115"/>
      <c r="B315" s="117"/>
      <c r="C315" s="16" t="s">
        <v>52</v>
      </c>
      <c r="D315" s="20" t="s">
        <v>53</v>
      </c>
      <c r="E315" s="11">
        <v>178194.2</v>
      </c>
      <c r="F315" s="11">
        <v>197660.9</v>
      </c>
      <c r="G315" s="11">
        <v>148245.7</v>
      </c>
      <c r="H315" s="11">
        <v>148245.7</v>
      </c>
      <c r="I315" s="15">
        <f t="shared" si="20"/>
        <v>0</v>
      </c>
      <c r="J315" s="15">
        <f t="shared" si="22"/>
        <v>100</v>
      </c>
      <c r="K315" s="15">
        <f t="shared" si="23"/>
        <v>75.0000126479238</v>
      </c>
      <c r="L315" s="61"/>
      <c r="M315" s="15">
        <f t="shared" si="21"/>
        <v>-29948.5</v>
      </c>
      <c r="N315" s="15">
        <f t="shared" si="24"/>
        <v>83.19333625898038</v>
      </c>
    </row>
    <row r="316" spans="1:14" s="26" customFormat="1" ht="15.75">
      <c r="A316" s="115"/>
      <c r="B316" s="117"/>
      <c r="C316" s="8"/>
      <c r="D316" s="24" t="s">
        <v>31</v>
      </c>
      <c r="E316" s="37">
        <f>SUM(E307:E309,E311:E315)</f>
        <v>178701</v>
      </c>
      <c r="F316" s="37">
        <f>SUM(F307:F309,F311:F315)</f>
        <v>199005</v>
      </c>
      <c r="G316" s="37">
        <f>SUM(G307:G309,G311:G315)</f>
        <v>149517.6</v>
      </c>
      <c r="H316" s="37">
        <f>SUM(H307:H309,H311:H315)</f>
        <v>149775.40000000002</v>
      </c>
      <c r="I316" s="57">
        <f t="shared" si="20"/>
        <v>257.80000000001746</v>
      </c>
      <c r="J316" s="57">
        <f t="shared" si="22"/>
        <v>100.17242117315956</v>
      </c>
      <c r="K316" s="57">
        <f t="shared" si="23"/>
        <v>75.26212909223388</v>
      </c>
      <c r="L316" s="62"/>
      <c r="M316" s="57">
        <f t="shared" si="21"/>
        <v>-28925.599999999977</v>
      </c>
      <c r="N316" s="57">
        <f t="shared" si="24"/>
        <v>83.81340899043656</v>
      </c>
    </row>
    <row r="317" spans="1:14" ht="15.75" customHeight="1">
      <c r="A317" s="115"/>
      <c r="B317" s="117"/>
      <c r="C317" s="16" t="s">
        <v>141</v>
      </c>
      <c r="D317" s="18" t="s">
        <v>142</v>
      </c>
      <c r="E317" s="11">
        <v>87950.1</v>
      </c>
      <c r="F317" s="11">
        <v>173920.5</v>
      </c>
      <c r="G317" s="11">
        <v>121831.4</v>
      </c>
      <c r="H317" s="11">
        <v>111721</v>
      </c>
      <c r="I317" s="15">
        <f t="shared" si="20"/>
        <v>-10110.399999999994</v>
      </c>
      <c r="J317" s="15">
        <f t="shared" si="22"/>
        <v>91.70131837933407</v>
      </c>
      <c r="K317" s="15">
        <f t="shared" si="23"/>
        <v>64.23682084630622</v>
      </c>
      <c r="L317" s="61"/>
      <c r="M317" s="15">
        <f t="shared" si="21"/>
        <v>23770.899999999994</v>
      </c>
      <c r="N317" s="15">
        <f t="shared" si="24"/>
        <v>127.0277123050457</v>
      </c>
    </row>
    <row r="318" spans="1:14" ht="31.5">
      <c r="A318" s="115"/>
      <c r="B318" s="117"/>
      <c r="C318" s="16" t="s">
        <v>16</v>
      </c>
      <c r="D318" s="21" t="s">
        <v>17</v>
      </c>
      <c r="E318" s="11">
        <v>1</v>
      </c>
      <c r="F318" s="11"/>
      <c r="G318" s="11"/>
      <c r="H318" s="11"/>
      <c r="I318" s="15">
        <f t="shared" si="20"/>
        <v>0</v>
      </c>
      <c r="J318" s="15"/>
      <c r="K318" s="15"/>
      <c r="L318" s="61"/>
      <c r="M318" s="15">
        <f t="shared" si="21"/>
        <v>-1</v>
      </c>
      <c r="N318" s="15">
        <f t="shared" si="24"/>
        <v>0</v>
      </c>
    </row>
    <row r="319" spans="1:14" ht="15.75">
      <c r="A319" s="115"/>
      <c r="B319" s="117"/>
      <c r="C319" s="16" t="s">
        <v>22</v>
      </c>
      <c r="D319" s="18" t="s">
        <v>23</v>
      </c>
      <c r="E319" s="11">
        <f>SUM(E320:E323)</f>
        <v>18367.3</v>
      </c>
      <c r="F319" s="11">
        <f>SUM(F320:F323)</f>
        <v>23545.1</v>
      </c>
      <c r="G319" s="11">
        <f>SUM(G320:G323)</f>
        <v>17633</v>
      </c>
      <c r="H319" s="11">
        <f>SUM(H320:H323)</f>
        <v>17174.4</v>
      </c>
      <c r="I319" s="15">
        <f t="shared" si="20"/>
        <v>-458.59999999999854</v>
      </c>
      <c r="J319" s="15">
        <f t="shared" si="22"/>
        <v>97.39919469177111</v>
      </c>
      <c r="K319" s="15">
        <f t="shared" si="23"/>
        <v>72.94256554442326</v>
      </c>
      <c r="L319" s="61"/>
      <c r="M319" s="15">
        <f t="shared" si="21"/>
        <v>-1192.8999999999978</v>
      </c>
      <c r="N319" s="15">
        <f t="shared" si="24"/>
        <v>93.50530562466994</v>
      </c>
    </row>
    <row r="320" spans="1:14" s="26" customFormat="1" ht="63" customHeight="1" hidden="1">
      <c r="A320" s="115"/>
      <c r="B320" s="117"/>
      <c r="C320" s="19" t="s">
        <v>143</v>
      </c>
      <c r="D320" s="20" t="s">
        <v>144</v>
      </c>
      <c r="E320" s="11">
        <v>371.1</v>
      </c>
      <c r="F320" s="11">
        <v>540</v>
      </c>
      <c r="G320" s="11">
        <v>395.5</v>
      </c>
      <c r="H320" s="11">
        <v>354.5</v>
      </c>
      <c r="I320" s="15">
        <f t="shared" si="20"/>
        <v>-41</v>
      </c>
      <c r="J320" s="15">
        <f t="shared" si="22"/>
        <v>89.63337547408344</v>
      </c>
      <c r="K320" s="15">
        <f t="shared" si="23"/>
        <v>65.64814814814814</v>
      </c>
      <c r="L320" s="61"/>
      <c r="M320" s="15">
        <f t="shared" si="21"/>
        <v>-16.600000000000023</v>
      </c>
      <c r="N320" s="15">
        <f t="shared" si="24"/>
        <v>95.52681218000538</v>
      </c>
    </row>
    <row r="321" spans="1:14" s="26" customFormat="1" ht="63" customHeight="1" hidden="1">
      <c r="A321" s="115"/>
      <c r="B321" s="117"/>
      <c r="C321" s="19" t="s">
        <v>145</v>
      </c>
      <c r="D321" s="20" t="s">
        <v>146</v>
      </c>
      <c r="E321" s="11">
        <v>1452.8</v>
      </c>
      <c r="F321" s="11">
        <f>95+1400+316.3</f>
        <v>1811.3</v>
      </c>
      <c r="G321" s="11">
        <v>1368.1</v>
      </c>
      <c r="H321" s="11">
        <v>432.4</v>
      </c>
      <c r="I321" s="15">
        <f t="shared" si="20"/>
        <v>-935.6999999999999</v>
      </c>
      <c r="J321" s="15">
        <f t="shared" si="22"/>
        <v>31.60587676339449</v>
      </c>
      <c r="K321" s="15">
        <f t="shared" si="23"/>
        <v>23.87235687075581</v>
      </c>
      <c r="L321" s="61"/>
      <c r="M321" s="15">
        <f t="shared" si="21"/>
        <v>-1020.4</v>
      </c>
      <c r="N321" s="15">
        <f t="shared" si="24"/>
        <v>29.763215859030833</v>
      </c>
    </row>
    <row r="322" spans="1:14" s="26" customFormat="1" ht="47.25" customHeight="1" hidden="1">
      <c r="A322" s="115"/>
      <c r="B322" s="117"/>
      <c r="C322" s="19" t="s">
        <v>147</v>
      </c>
      <c r="D322" s="20" t="s">
        <v>148</v>
      </c>
      <c r="E322" s="11">
        <v>2.2</v>
      </c>
      <c r="F322" s="11">
        <f>24.2</f>
        <v>24.2</v>
      </c>
      <c r="G322" s="11">
        <v>17</v>
      </c>
      <c r="H322" s="11">
        <v>1.8</v>
      </c>
      <c r="I322" s="15">
        <f t="shared" si="20"/>
        <v>-15.2</v>
      </c>
      <c r="J322" s="15">
        <f t="shared" si="22"/>
        <v>10.588235294117647</v>
      </c>
      <c r="K322" s="15">
        <f t="shared" si="23"/>
        <v>7.43801652892562</v>
      </c>
      <c r="L322" s="61"/>
      <c r="M322" s="15">
        <f t="shared" si="21"/>
        <v>-0.40000000000000013</v>
      </c>
      <c r="N322" s="15">
        <f t="shared" si="24"/>
        <v>81.81818181818181</v>
      </c>
    </row>
    <row r="323" spans="1:14" s="26" customFormat="1" ht="47.25" customHeight="1" hidden="1">
      <c r="A323" s="115"/>
      <c r="B323" s="117"/>
      <c r="C323" s="19" t="s">
        <v>25</v>
      </c>
      <c r="D323" s="20" t="s">
        <v>26</v>
      </c>
      <c r="E323" s="11">
        <v>16541.2</v>
      </c>
      <c r="F323" s="11">
        <f>3169.6+18000</f>
        <v>21169.6</v>
      </c>
      <c r="G323" s="11">
        <v>15852.4</v>
      </c>
      <c r="H323" s="11">
        <v>16385.7</v>
      </c>
      <c r="I323" s="15">
        <f t="shared" si="20"/>
        <v>533.3000000000011</v>
      </c>
      <c r="J323" s="15">
        <f t="shared" si="22"/>
        <v>103.36415937019001</v>
      </c>
      <c r="K323" s="15">
        <f t="shared" si="23"/>
        <v>77.40202932506992</v>
      </c>
      <c r="L323" s="61"/>
      <c r="M323" s="15">
        <f t="shared" si="21"/>
        <v>-155.5</v>
      </c>
      <c r="N323" s="15">
        <f t="shared" si="24"/>
        <v>99.05992310110511</v>
      </c>
    </row>
    <row r="324" spans="1:14" s="26" customFormat="1" ht="15.75" customHeight="1" hidden="1">
      <c r="A324" s="115"/>
      <c r="B324" s="117"/>
      <c r="C324" s="16" t="s">
        <v>52</v>
      </c>
      <c r="D324" s="20" t="s">
        <v>53</v>
      </c>
      <c r="E324" s="11"/>
      <c r="F324" s="11"/>
      <c r="G324" s="11"/>
      <c r="H324" s="11"/>
      <c r="I324" s="15">
        <f t="shared" si="20"/>
        <v>0</v>
      </c>
      <c r="J324" s="15" t="e">
        <f t="shared" si="22"/>
        <v>#DIV/0!</v>
      </c>
      <c r="K324" s="15" t="e">
        <f t="shared" si="23"/>
        <v>#DIV/0!</v>
      </c>
      <c r="L324" s="61"/>
      <c r="M324" s="15">
        <f t="shared" si="21"/>
        <v>0</v>
      </c>
      <c r="N324" s="15" t="e">
        <f t="shared" si="24"/>
        <v>#DIV/0!</v>
      </c>
    </row>
    <row r="325" spans="1:14" s="26" customFormat="1" ht="15.75">
      <c r="A325" s="115"/>
      <c r="B325" s="117"/>
      <c r="C325" s="28"/>
      <c r="D325" s="24" t="s">
        <v>34</v>
      </c>
      <c r="E325" s="37">
        <f>SUM(E317:E319,E324)</f>
        <v>106318.40000000001</v>
      </c>
      <c r="F325" s="37">
        <f>SUM(F317:F319,F324)</f>
        <v>197465.6</v>
      </c>
      <c r="G325" s="37">
        <f>SUM(G317:G319,G324)</f>
        <v>139464.4</v>
      </c>
      <c r="H325" s="37">
        <f>SUM(H317:H319,H324)</f>
        <v>128895.4</v>
      </c>
      <c r="I325" s="57">
        <f t="shared" si="20"/>
        <v>-10569</v>
      </c>
      <c r="J325" s="57">
        <f t="shared" si="22"/>
        <v>92.42172195915231</v>
      </c>
      <c r="K325" s="57">
        <f t="shared" si="23"/>
        <v>65.27486306475659</v>
      </c>
      <c r="L325" s="62"/>
      <c r="M325" s="57">
        <f t="shared" si="21"/>
        <v>22576.999999999985</v>
      </c>
      <c r="N325" s="57">
        <f t="shared" si="24"/>
        <v>121.23527065870063</v>
      </c>
    </row>
    <row r="326" spans="1:14" s="26" customFormat="1" ht="31.5" customHeight="1">
      <c r="A326" s="115"/>
      <c r="B326" s="117"/>
      <c r="C326" s="28"/>
      <c r="D326" s="24" t="s">
        <v>211</v>
      </c>
      <c r="E326" s="37">
        <f>E327-E313</f>
        <v>285019.4</v>
      </c>
      <c r="F326" s="37">
        <f>F327-F313</f>
        <v>396470.6</v>
      </c>
      <c r="G326" s="37">
        <f>G327-G313</f>
        <v>288982</v>
      </c>
      <c r="H326" s="37">
        <f>H327-H313</f>
        <v>278827.30000000005</v>
      </c>
      <c r="I326" s="57">
        <f t="shared" si="20"/>
        <v>-10154.699999999953</v>
      </c>
      <c r="J326" s="57">
        <f t="shared" si="22"/>
        <v>96.48604411347421</v>
      </c>
      <c r="K326" s="57">
        <f t="shared" si="23"/>
        <v>70.32735844725941</v>
      </c>
      <c r="L326" s="62"/>
      <c r="M326" s="57">
        <f t="shared" si="21"/>
        <v>-6192.099999999977</v>
      </c>
      <c r="N326" s="57">
        <f t="shared" si="24"/>
        <v>97.82748121706804</v>
      </c>
    </row>
    <row r="327" spans="1:14" s="26" customFormat="1" ht="31.5">
      <c r="A327" s="116"/>
      <c r="B327" s="118"/>
      <c r="C327" s="28"/>
      <c r="D327" s="24" t="s">
        <v>212</v>
      </c>
      <c r="E327" s="37">
        <f>E316+E325</f>
        <v>285019.4</v>
      </c>
      <c r="F327" s="37">
        <f>F316+F325</f>
        <v>396470.6</v>
      </c>
      <c r="G327" s="37">
        <f>G316+G325</f>
        <v>288982</v>
      </c>
      <c r="H327" s="37">
        <f>H316+H325</f>
        <v>278670.80000000005</v>
      </c>
      <c r="I327" s="57">
        <f t="shared" si="20"/>
        <v>-10311.199999999953</v>
      </c>
      <c r="J327" s="57">
        <f t="shared" si="22"/>
        <v>96.43188849132474</v>
      </c>
      <c r="K327" s="57">
        <f t="shared" si="23"/>
        <v>70.28788515466218</v>
      </c>
      <c r="L327" s="62"/>
      <c r="M327" s="57">
        <f t="shared" si="21"/>
        <v>-6348.599999999977</v>
      </c>
      <c r="N327" s="57">
        <f t="shared" si="24"/>
        <v>97.77257267400044</v>
      </c>
    </row>
    <row r="328" spans="1:14" ht="31.5" customHeight="1">
      <c r="A328" s="113" t="s">
        <v>149</v>
      </c>
      <c r="B328" s="113" t="s">
        <v>150</v>
      </c>
      <c r="C328" s="16" t="s">
        <v>151</v>
      </c>
      <c r="D328" s="18" t="s">
        <v>152</v>
      </c>
      <c r="E328" s="11">
        <v>417.3</v>
      </c>
      <c r="F328" s="11">
        <v>462</v>
      </c>
      <c r="G328" s="11">
        <v>399</v>
      </c>
      <c r="H328" s="11">
        <v>436.5</v>
      </c>
      <c r="I328" s="15">
        <f aca="true" t="shared" si="25" ref="I328:I391">H328-G328</f>
        <v>37.5</v>
      </c>
      <c r="J328" s="15">
        <f>H328/G328*100</f>
        <v>109.39849624060149</v>
      </c>
      <c r="K328" s="15">
        <f>H328/F328*100</f>
        <v>94.48051948051948</v>
      </c>
      <c r="L328" s="61"/>
      <c r="M328" s="15">
        <f aca="true" t="shared" si="26" ref="M328:M391">H328-E328</f>
        <v>19.19999999999999</v>
      </c>
      <c r="N328" s="15">
        <f t="shared" si="24"/>
        <v>104.60100647016534</v>
      </c>
    </row>
    <row r="329" spans="1:14" ht="15.75" customHeight="1" hidden="1">
      <c r="A329" s="117"/>
      <c r="B329" s="117"/>
      <c r="C329" s="16" t="s">
        <v>10</v>
      </c>
      <c r="D329" s="17" t="s">
        <v>153</v>
      </c>
      <c r="E329" s="11"/>
      <c r="F329" s="11"/>
      <c r="G329" s="11"/>
      <c r="H329" s="11"/>
      <c r="I329" s="15">
        <f t="shared" si="25"/>
        <v>0</v>
      </c>
      <c r="J329" s="15" t="e">
        <f>H329/G329*100</f>
        <v>#DIV/0!</v>
      </c>
      <c r="K329" s="15" t="e">
        <f>H329/F329*100</f>
        <v>#DIV/0!</v>
      </c>
      <c r="L329" s="61"/>
      <c r="M329" s="15">
        <f t="shared" si="26"/>
        <v>0</v>
      </c>
      <c r="N329" s="15" t="e">
        <f t="shared" si="24"/>
        <v>#DIV/0!</v>
      </c>
    </row>
    <row r="330" spans="1:14" ht="47.25">
      <c r="A330" s="117"/>
      <c r="B330" s="117"/>
      <c r="C330" s="19" t="s">
        <v>14</v>
      </c>
      <c r="D330" s="20" t="s">
        <v>201</v>
      </c>
      <c r="E330" s="11">
        <v>38991.5</v>
      </c>
      <c r="F330" s="11">
        <v>68493.4</v>
      </c>
      <c r="G330" s="11">
        <v>60173</v>
      </c>
      <c r="H330" s="11">
        <v>37859</v>
      </c>
      <c r="I330" s="15">
        <f t="shared" si="25"/>
        <v>-22314</v>
      </c>
      <c r="J330" s="15">
        <f>H330/G330*100</f>
        <v>62.91692287238463</v>
      </c>
      <c r="K330" s="15">
        <f>H330/F330*100</f>
        <v>55.273938802862766</v>
      </c>
      <c r="L330" s="61"/>
      <c r="M330" s="15">
        <f t="shared" si="26"/>
        <v>-1132.5</v>
      </c>
      <c r="N330" s="15">
        <f t="shared" si="24"/>
        <v>97.09552081863995</v>
      </c>
    </row>
    <row r="331" spans="1:14" ht="31.5" customHeight="1">
      <c r="A331" s="117"/>
      <c r="B331" s="117"/>
      <c r="C331" s="16" t="s">
        <v>16</v>
      </c>
      <c r="D331" s="21" t="s">
        <v>17</v>
      </c>
      <c r="E331" s="11"/>
      <c r="F331" s="11"/>
      <c r="G331" s="11"/>
      <c r="H331" s="11">
        <v>30.2</v>
      </c>
      <c r="I331" s="15">
        <f t="shared" si="25"/>
        <v>30.2</v>
      </c>
      <c r="J331" s="15"/>
      <c r="K331" s="15"/>
      <c r="L331" s="61"/>
      <c r="M331" s="15">
        <f t="shared" si="26"/>
        <v>30.2</v>
      </c>
      <c r="N331" s="15"/>
    </row>
    <row r="332" spans="1:14" ht="15.75" customHeight="1">
      <c r="A332" s="117"/>
      <c r="B332" s="117"/>
      <c r="C332" s="16" t="s">
        <v>22</v>
      </c>
      <c r="D332" s="18" t="s">
        <v>23</v>
      </c>
      <c r="E332" s="11">
        <f>E333</f>
        <v>4.9</v>
      </c>
      <c r="F332" s="11">
        <f>F333</f>
        <v>0</v>
      </c>
      <c r="G332" s="11">
        <f>G333</f>
        <v>0</v>
      </c>
      <c r="H332" s="11">
        <f>H333</f>
        <v>24.4</v>
      </c>
      <c r="I332" s="15">
        <f t="shared" si="25"/>
        <v>24.4</v>
      </c>
      <c r="J332" s="15"/>
      <c r="K332" s="15"/>
      <c r="L332" s="61"/>
      <c r="M332" s="15">
        <f t="shared" si="26"/>
        <v>19.5</v>
      </c>
      <c r="N332" s="15">
        <f aca="true" t="shared" si="27" ref="N332:N395">H332/E332*100</f>
        <v>497.95918367346934</v>
      </c>
    </row>
    <row r="333" spans="1:14" ht="15.75" customHeight="1" hidden="1">
      <c r="A333" s="117"/>
      <c r="B333" s="117"/>
      <c r="C333" s="19" t="s">
        <v>25</v>
      </c>
      <c r="D333" s="20" t="s">
        <v>26</v>
      </c>
      <c r="E333" s="11">
        <v>4.9</v>
      </c>
      <c r="F333" s="11"/>
      <c r="G333" s="11"/>
      <c r="H333" s="11">
        <v>24.4</v>
      </c>
      <c r="I333" s="15">
        <f t="shared" si="25"/>
        <v>24.4</v>
      </c>
      <c r="J333" s="15"/>
      <c r="K333" s="15"/>
      <c r="L333" s="61"/>
      <c r="M333" s="15">
        <f t="shared" si="26"/>
        <v>19.5</v>
      </c>
      <c r="N333" s="15">
        <f t="shared" si="27"/>
        <v>497.95918367346934</v>
      </c>
    </row>
    <row r="334" spans="1:14" ht="15.75">
      <c r="A334" s="117"/>
      <c r="B334" s="117"/>
      <c r="C334" s="16" t="s">
        <v>27</v>
      </c>
      <c r="D334" s="18" t="s">
        <v>28</v>
      </c>
      <c r="E334" s="11">
        <v>-135.5</v>
      </c>
      <c r="F334" s="11"/>
      <c r="G334" s="11"/>
      <c r="H334" s="11">
        <v>51.6</v>
      </c>
      <c r="I334" s="15">
        <f t="shared" si="25"/>
        <v>51.6</v>
      </c>
      <c r="J334" s="15"/>
      <c r="K334" s="15"/>
      <c r="L334" s="61"/>
      <c r="M334" s="15">
        <f t="shared" si="26"/>
        <v>187.1</v>
      </c>
      <c r="N334" s="15">
        <f t="shared" si="27"/>
        <v>-38.08118081180812</v>
      </c>
    </row>
    <row r="335" spans="1:14" ht="15.75" customHeight="1" hidden="1">
      <c r="A335" s="117"/>
      <c r="B335" s="117"/>
      <c r="C335" s="16" t="s">
        <v>29</v>
      </c>
      <c r="D335" s="18" t="s">
        <v>30</v>
      </c>
      <c r="E335" s="11"/>
      <c r="F335" s="11"/>
      <c r="G335" s="11"/>
      <c r="H335" s="11"/>
      <c r="I335" s="15">
        <f t="shared" si="25"/>
        <v>0</v>
      </c>
      <c r="J335" s="15" t="e">
        <f aca="true" t="shared" si="28" ref="J335:J344">H335/G335*100</f>
        <v>#DIV/0!</v>
      </c>
      <c r="K335" s="15" t="e">
        <f aca="true" t="shared" si="29" ref="K335:K344">H335/F335*100</f>
        <v>#DIV/0!</v>
      </c>
      <c r="L335" s="61"/>
      <c r="M335" s="15">
        <f t="shared" si="26"/>
        <v>0</v>
      </c>
      <c r="N335" s="15" t="e">
        <f t="shared" si="27"/>
        <v>#DIV/0!</v>
      </c>
    </row>
    <row r="336" spans="1:14" ht="15.75" customHeight="1" hidden="1">
      <c r="A336" s="117"/>
      <c r="B336" s="117"/>
      <c r="C336" s="16" t="s">
        <v>217</v>
      </c>
      <c r="D336" s="18" t="s">
        <v>46</v>
      </c>
      <c r="E336" s="11"/>
      <c r="F336" s="11"/>
      <c r="G336" s="11"/>
      <c r="H336" s="11"/>
      <c r="I336" s="15">
        <f t="shared" si="25"/>
        <v>0</v>
      </c>
      <c r="J336" s="15" t="e">
        <f t="shared" si="28"/>
        <v>#DIV/0!</v>
      </c>
      <c r="K336" s="15" t="e">
        <f t="shared" si="29"/>
        <v>#DIV/0!</v>
      </c>
      <c r="L336" s="61"/>
      <c r="M336" s="15">
        <f t="shared" si="26"/>
        <v>0</v>
      </c>
      <c r="N336" s="15" t="e">
        <f t="shared" si="27"/>
        <v>#DIV/0!</v>
      </c>
    </row>
    <row r="337" spans="1:14" ht="15.75">
      <c r="A337" s="117"/>
      <c r="B337" s="117"/>
      <c r="C337" s="16" t="s">
        <v>50</v>
      </c>
      <c r="D337" s="18" t="s">
        <v>51</v>
      </c>
      <c r="E337" s="11">
        <v>150.1</v>
      </c>
      <c r="F337" s="11">
        <v>22.3</v>
      </c>
      <c r="G337" s="11">
        <v>22.3</v>
      </c>
      <c r="H337" s="11">
        <v>22.3</v>
      </c>
      <c r="I337" s="15">
        <f t="shared" si="25"/>
        <v>0</v>
      </c>
      <c r="J337" s="15">
        <f t="shared" si="28"/>
        <v>100</v>
      </c>
      <c r="K337" s="15">
        <f t="shared" si="29"/>
        <v>100</v>
      </c>
      <c r="L337" s="61"/>
      <c r="M337" s="15">
        <f t="shared" si="26"/>
        <v>-127.8</v>
      </c>
      <c r="N337" s="15">
        <f t="shared" si="27"/>
        <v>14.85676215856096</v>
      </c>
    </row>
    <row r="338" spans="1:14" s="26" customFormat="1" ht="15.75" customHeight="1">
      <c r="A338" s="117"/>
      <c r="B338" s="117"/>
      <c r="C338" s="23"/>
      <c r="D338" s="24" t="s">
        <v>31</v>
      </c>
      <c r="E338" s="37">
        <f>SUM(E328:E332,E334:E337)</f>
        <v>39428.3</v>
      </c>
      <c r="F338" s="37">
        <f>SUM(F328:F332,F334:F337)</f>
        <v>68977.7</v>
      </c>
      <c r="G338" s="37">
        <f>SUM(G328:G332,G334:G337)</f>
        <v>60594.3</v>
      </c>
      <c r="H338" s="37">
        <f>SUM(H328:H332,H334:H337)</f>
        <v>38424</v>
      </c>
      <c r="I338" s="57">
        <f t="shared" si="25"/>
        <v>-22170.300000000003</v>
      </c>
      <c r="J338" s="57">
        <f t="shared" si="28"/>
        <v>63.41190508018081</v>
      </c>
      <c r="K338" s="57">
        <f t="shared" si="29"/>
        <v>55.704959718865666</v>
      </c>
      <c r="L338" s="62"/>
      <c r="M338" s="57">
        <f t="shared" si="26"/>
        <v>-1004.3000000000029</v>
      </c>
      <c r="N338" s="57">
        <f t="shared" si="27"/>
        <v>97.4528447840764</v>
      </c>
    </row>
    <row r="339" spans="1:14" ht="15.75">
      <c r="A339" s="117"/>
      <c r="B339" s="117"/>
      <c r="C339" s="16" t="s">
        <v>154</v>
      </c>
      <c r="D339" s="18" t="s">
        <v>155</v>
      </c>
      <c r="E339" s="11">
        <v>333.6</v>
      </c>
      <c r="F339" s="11">
        <v>373.8</v>
      </c>
      <c r="G339" s="11">
        <v>362</v>
      </c>
      <c r="H339" s="11">
        <v>549.2</v>
      </c>
      <c r="I339" s="15">
        <f t="shared" si="25"/>
        <v>187.20000000000005</v>
      </c>
      <c r="J339" s="15">
        <f t="shared" si="28"/>
        <v>151.71270718232046</v>
      </c>
      <c r="K339" s="15">
        <f t="shared" si="29"/>
        <v>146.92348849652222</v>
      </c>
      <c r="L339" s="61"/>
      <c r="M339" s="15">
        <f t="shared" si="26"/>
        <v>215.60000000000002</v>
      </c>
      <c r="N339" s="15">
        <f t="shared" si="27"/>
        <v>164.62829736211032</v>
      </c>
    </row>
    <row r="340" spans="1:14" ht="15.75">
      <c r="A340" s="117"/>
      <c r="B340" s="117"/>
      <c r="C340" s="16" t="s">
        <v>22</v>
      </c>
      <c r="D340" s="18" t="s">
        <v>23</v>
      </c>
      <c r="E340" s="11">
        <f>SUM(E341:E342)</f>
        <v>7891.5</v>
      </c>
      <c r="F340" s="11">
        <f>SUM(F341:F342)</f>
        <v>8425</v>
      </c>
      <c r="G340" s="11">
        <f>SUM(G341:G342)</f>
        <v>5804.7</v>
      </c>
      <c r="H340" s="11">
        <f>SUM(H341:H342)</f>
        <v>11218.5</v>
      </c>
      <c r="I340" s="15">
        <f t="shared" si="25"/>
        <v>5413.8</v>
      </c>
      <c r="J340" s="15">
        <f t="shared" si="28"/>
        <v>193.26580185022482</v>
      </c>
      <c r="K340" s="15">
        <f t="shared" si="29"/>
        <v>133.15727002967358</v>
      </c>
      <c r="L340" s="61"/>
      <c r="M340" s="15">
        <f t="shared" si="26"/>
        <v>3327</v>
      </c>
      <c r="N340" s="15">
        <f t="shared" si="27"/>
        <v>142.15928530697585</v>
      </c>
    </row>
    <row r="341" spans="1:14" s="26" customFormat="1" ht="48.75" customHeight="1" hidden="1">
      <c r="A341" s="117"/>
      <c r="B341" s="117"/>
      <c r="C341" s="19" t="s">
        <v>156</v>
      </c>
      <c r="D341" s="20" t="s">
        <v>157</v>
      </c>
      <c r="E341" s="11">
        <v>7331</v>
      </c>
      <c r="F341" s="11">
        <f>8000+25</f>
        <v>8025</v>
      </c>
      <c r="G341" s="11">
        <v>5505</v>
      </c>
      <c r="H341" s="11">
        <v>9994</v>
      </c>
      <c r="I341" s="15">
        <f t="shared" si="25"/>
        <v>4489</v>
      </c>
      <c r="J341" s="15">
        <f t="shared" si="28"/>
        <v>181.54405086285195</v>
      </c>
      <c r="K341" s="15">
        <f t="shared" si="29"/>
        <v>124.53582554517133</v>
      </c>
      <c r="L341" s="61"/>
      <c r="M341" s="15">
        <f t="shared" si="26"/>
        <v>2663</v>
      </c>
      <c r="N341" s="15">
        <f t="shared" si="27"/>
        <v>136.32519438003</v>
      </c>
    </row>
    <row r="342" spans="1:14" s="26" customFormat="1" ht="48.75" customHeight="1" hidden="1">
      <c r="A342" s="117"/>
      <c r="B342" s="117"/>
      <c r="C342" s="19" t="s">
        <v>25</v>
      </c>
      <c r="D342" s="20" t="s">
        <v>26</v>
      </c>
      <c r="E342" s="11">
        <v>560.5</v>
      </c>
      <c r="F342" s="11">
        <v>400</v>
      </c>
      <c r="G342" s="11">
        <v>299.7</v>
      </c>
      <c r="H342" s="11">
        <v>1224.5</v>
      </c>
      <c r="I342" s="15">
        <f t="shared" si="25"/>
        <v>924.8</v>
      </c>
      <c r="J342" s="15">
        <f t="shared" si="28"/>
        <v>408.5752419085752</v>
      </c>
      <c r="K342" s="15">
        <f t="shared" si="29"/>
        <v>306.125</v>
      </c>
      <c r="L342" s="61"/>
      <c r="M342" s="15">
        <f t="shared" si="26"/>
        <v>664</v>
      </c>
      <c r="N342" s="15">
        <f t="shared" si="27"/>
        <v>218.4656556645852</v>
      </c>
    </row>
    <row r="343" spans="1:14" s="26" customFormat="1" ht="15.75">
      <c r="A343" s="117"/>
      <c r="B343" s="117"/>
      <c r="C343" s="28"/>
      <c r="D343" s="24" t="s">
        <v>34</v>
      </c>
      <c r="E343" s="37">
        <f>SUM(E339:E340)</f>
        <v>8225.1</v>
      </c>
      <c r="F343" s="37">
        <f>SUM(F339:F340)</f>
        <v>8798.8</v>
      </c>
      <c r="G343" s="37">
        <f>SUM(G339:G340)</f>
        <v>6166.7</v>
      </c>
      <c r="H343" s="37">
        <f>SUM(H339:H340)</f>
        <v>11767.7</v>
      </c>
      <c r="I343" s="57">
        <f t="shared" si="25"/>
        <v>5601.000000000001</v>
      </c>
      <c r="J343" s="57">
        <f t="shared" si="28"/>
        <v>190.826536072778</v>
      </c>
      <c r="K343" s="57">
        <f t="shared" si="29"/>
        <v>133.7421011956176</v>
      </c>
      <c r="L343" s="62"/>
      <c r="M343" s="57">
        <f t="shared" si="26"/>
        <v>3542.6000000000004</v>
      </c>
      <c r="N343" s="57">
        <f t="shared" si="27"/>
        <v>143.0706009653378</v>
      </c>
    </row>
    <row r="344" spans="1:14" s="26" customFormat="1" ht="15.75" customHeight="1">
      <c r="A344" s="118"/>
      <c r="B344" s="118"/>
      <c r="C344" s="23"/>
      <c r="D344" s="24" t="s">
        <v>35</v>
      </c>
      <c r="E344" s="37">
        <f>E338+E343</f>
        <v>47653.4</v>
      </c>
      <c r="F344" s="37">
        <f>F338+F343</f>
        <v>77776.5</v>
      </c>
      <c r="G344" s="37">
        <f>G338+G343</f>
        <v>66761</v>
      </c>
      <c r="H344" s="37">
        <f>H338+H343</f>
        <v>50191.7</v>
      </c>
      <c r="I344" s="57">
        <f t="shared" si="25"/>
        <v>-16569.300000000003</v>
      </c>
      <c r="J344" s="57">
        <f t="shared" si="28"/>
        <v>75.18116864636539</v>
      </c>
      <c r="K344" s="57">
        <f t="shared" si="29"/>
        <v>64.53324590332555</v>
      </c>
      <c r="L344" s="62"/>
      <c r="M344" s="57">
        <f t="shared" si="26"/>
        <v>2538.2999999999956</v>
      </c>
      <c r="N344" s="57">
        <f t="shared" si="27"/>
        <v>105.32658739984974</v>
      </c>
    </row>
    <row r="345" spans="1:14" s="26" customFormat="1" ht="15.75">
      <c r="A345" s="122" t="s">
        <v>215</v>
      </c>
      <c r="B345" s="122" t="s">
        <v>214</v>
      </c>
      <c r="C345" s="16" t="s">
        <v>217</v>
      </c>
      <c r="D345" s="18" t="s">
        <v>46</v>
      </c>
      <c r="E345" s="34">
        <v>-99.4</v>
      </c>
      <c r="F345" s="37"/>
      <c r="G345" s="37"/>
      <c r="H345" s="37"/>
      <c r="I345" s="15">
        <f t="shared" si="25"/>
        <v>0</v>
      </c>
      <c r="J345" s="15"/>
      <c r="K345" s="15"/>
      <c r="L345" s="61"/>
      <c r="M345" s="15">
        <f t="shared" si="26"/>
        <v>99.4</v>
      </c>
      <c r="N345" s="15">
        <f t="shared" si="27"/>
        <v>0</v>
      </c>
    </row>
    <row r="346" spans="1:14" s="26" customFormat="1" ht="31.5">
      <c r="A346" s="122"/>
      <c r="B346" s="122"/>
      <c r="C346" s="23"/>
      <c r="D346" s="24" t="s">
        <v>211</v>
      </c>
      <c r="E346" s="37">
        <f>E345-E345</f>
        <v>0</v>
      </c>
      <c r="F346" s="37">
        <f>F345-F345</f>
        <v>0</v>
      </c>
      <c r="G346" s="37">
        <f>G345-G345</f>
        <v>0</v>
      </c>
      <c r="H346" s="37">
        <f>H345-H345</f>
        <v>0</v>
      </c>
      <c r="I346" s="57">
        <f t="shared" si="25"/>
        <v>0</v>
      </c>
      <c r="J346" s="57"/>
      <c r="K346" s="57"/>
      <c r="L346" s="62"/>
      <c r="M346" s="57">
        <f t="shared" si="26"/>
        <v>0</v>
      </c>
      <c r="N346" s="57"/>
    </row>
    <row r="347" spans="1:14" s="26" customFormat="1" ht="31.5" customHeight="1">
      <c r="A347" s="122"/>
      <c r="B347" s="122"/>
      <c r="C347" s="23"/>
      <c r="D347" s="24" t="s">
        <v>212</v>
      </c>
      <c r="E347" s="37">
        <f>E345</f>
        <v>-99.4</v>
      </c>
      <c r="F347" s="37">
        <f>F345</f>
        <v>0</v>
      </c>
      <c r="G347" s="37">
        <f>G345</f>
        <v>0</v>
      </c>
      <c r="H347" s="37">
        <f>H345</f>
        <v>0</v>
      </c>
      <c r="I347" s="57">
        <f t="shared" si="25"/>
        <v>0</v>
      </c>
      <c r="J347" s="57"/>
      <c r="K347" s="57"/>
      <c r="L347" s="62"/>
      <c r="M347" s="57">
        <f t="shared" si="26"/>
        <v>99.4</v>
      </c>
      <c r="N347" s="57">
        <f t="shared" si="27"/>
        <v>0</v>
      </c>
    </row>
    <row r="348" spans="1:14" ht="31.5">
      <c r="A348" s="121" t="s">
        <v>158</v>
      </c>
      <c r="B348" s="122" t="s">
        <v>159</v>
      </c>
      <c r="C348" s="16" t="s">
        <v>16</v>
      </c>
      <c r="D348" s="21" t="s">
        <v>17</v>
      </c>
      <c r="E348" s="11">
        <v>68669.3</v>
      </c>
      <c r="F348" s="11"/>
      <c r="G348" s="11"/>
      <c r="H348" s="11">
        <v>15229.4</v>
      </c>
      <c r="I348" s="15">
        <f t="shared" si="25"/>
        <v>15229.4</v>
      </c>
      <c r="J348" s="15"/>
      <c r="K348" s="15"/>
      <c r="L348" s="61"/>
      <c r="M348" s="15">
        <f t="shared" si="26"/>
        <v>-53439.9</v>
      </c>
      <c r="N348" s="15">
        <f t="shared" si="27"/>
        <v>22.17788735286365</v>
      </c>
    </row>
    <row r="349" spans="1:14" ht="15.75" customHeight="1" hidden="1">
      <c r="A349" s="121"/>
      <c r="B349" s="122"/>
      <c r="C349" s="16" t="s">
        <v>22</v>
      </c>
      <c r="D349" s="18" t="s">
        <v>23</v>
      </c>
      <c r="E349" s="11"/>
      <c r="F349" s="11"/>
      <c r="G349" s="11"/>
      <c r="H349" s="11"/>
      <c r="I349" s="15">
        <f t="shared" si="25"/>
        <v>0</v>
      </c>
      <c r="J349" s="15"/>
      <c r="K349" s="15"/>
      <c r="L349" s="61"/>
      <c r="M349" s="15">
        <f t="shared" si="26"/>
        <v>0</v>
      </c>
      <c r="N349" s="15" t="e">
        <f t="shared" si="27"/>
        <v>#DIV/0!</v>
      </c>
    </row>
    <row r="350" spans="1:14" ht="15.75" customHeight="1">
      <c r="A350" s="121"/>
      <c r="B350" s="122"/>
      <c r="C350" s="16" t="s">
        <v>27</v>
      </c>
      <c r="D350" s="18" t="s">
        <v>28</v>
      </c>
      <c r="E350" s="11">
        <v>6</v>
      </c>
      <c r="F350" s="11"/>
      <c r="G350" s="11"/>
      <c r="H350" s="11">
        <v>6.6</v>
      </c>
      <c r="I350" s="15">
        <f t="shared" si="25"/>
        <v>6.6</v>
      </c>
      <c r="J350" s="15"/>
      <c r="K350" s="15"/>
      <c r="L350" s="61"/>
      <c r="M350" s="15">
        <f t="shared" si="26"/>
        <v>0.5999999999999996</v>
      </c>
      <c r="N350" s="15">
        <f t="shared" si="27"/>
        <v>109.99999999999999</v>
      </c>
    </row>
    <row r="351" spans="1:14" ht="15.75" customHeight="1">
      <c r="A351" s="121"/>
      <c r="B351" s="122"/>
      <c r="C351" s="16" t="s">
        <v>217</v>
      </c>
      <c r="D351" s="18" t="s">
        <v>46</v>
      </c>
      <c r="E351" s="11">
        <v>-853</v>
      </c>
      <c r="F351" s="11"/>
      <c r="G351" s="11"/>
      <c r="H351" s="11">
        <v>-384.7</v>
      </c>
      <c r="I351" s="15">
        <f t="shared" si="25"/>
        <v>-384.7</v>
      </c>
      <c r="J351" s="15"/>
      <c r="K351" s="15"/>
      <c r="L351" s="61"/>
      <c r="M351" s="15">
        <f t="shared" si="26"/>
        <v>468.3</v>
      </c>
      <c r="N351" s="15">
        <f t="shared" si="27"/>
        <v>45.09964830011724</v>
      </c>
    </row>
    <row r="352" spans="1:14" ht="15.75">
      <c r="A352" s="121"/>
      <c r="B352" s="122"/>
      <c r="C352" s="16" t="s">
        <v>50</v>
      </c>
      <c r="D352" s="18" t="s">
        <v>51</v>
      </c>
      <c r="E352" s="11">
        <v>2558.9</v>
      </c>
      <c r="F352" s="11">
        <v>9291.3</v>
      </c>
      <c r="G352" s="11">
        <v>8769.3</v>
      </c>
      <c r="H352" s="11">
        <v>6679.9</v>
      </c>
      <c r="I352" s="15">
        <f t="shared" si="25"/>
        <v>-2089.3999999999996</v>
      </c>
      <c r="J352" s="15">
        <f>H352/G352*100</f>
        <v>76.17369687432293</v>
      </c>
      <c r="K352" s="15">
        <f>H352/F352*100</f>
        <v>71.89413752650329</v>
      </c>
      <c r="L352" s="61"/>
      <c r="M352" s="15">
        <f t="shared" si="26"/>
        <v>4121</v>
      </c>
      <c r="N352" s="15">
        <f t="shared" si="27"/>
        <v>261.0457618507952</v>
      </c>
    </row>
    <row r="353" spans="1:14" ht="15.75" customHeight="1">
      <c r="A353" s="121"/>
      <c r="B353" s="122"/>
      <c r="C353" s="16" t="s">
        <v>52</v>
      </c>
      <c r="D353" s="20" t="s">
        <v>53</v>
      </c>
      <c r="E353" s="11"/>
      <c r="F353" s="11">
        <v>548.7</v>
      </c>
      <c r="G353" s="11">
        <v>548.7</v>
      </c>
      <c r="H353" s="11">
        <v>548.7</v>
      </c>
      <c r="I353" s="15">
        <f t="shared" si="25"/>
        <v>0</v>
      </c>
      <c r="J353" s="15">
        <f>H353/G353*100</f>
        <v>100</v>
      </c>
      <c r="K353" s="15">
        <f>H353/F353*100</f>
        <v>100</v>
      </c>
      <c r="L353" s="61"/>
      <c r="M353" s="15">
        <f t="shared" si="26"/>
        <v>548.7</v>
      </c>
      <c r="N353" s="15"/>
    </row>
    <row r="354" spans="1:14" s="26" customFormat="1" ht="31.5">
      <c r="A354" s="121"/>
      <c r="B354" s="122"/>
      <c r="C354" s="28"/>
      <c r="D354" s="24" t="s">
        <v>211</v>
      </c>
      <c r="E354" s="25">
        <f>E355-E351</f>
        <v>71234.2</v>
      </c>
      <c r="F354" s="25">
        <f>F355-F351</f>
        <v>9840</v>
      </c>
      <c r="G354" s="25">
        <f>G355-G351</f>
        <v>9318</v>
      </c>
      <c r="H354" s="25">
        <f>H355-H351</f>
        <v>22464.6</v>
      </c>
      <c r="I354" s="57">
        <f t="shared" si="25"/>
        <v>13146.599999999999</v>
      </c>
      <c r="J354" s="57">
        <f>H354/G354*100</f>
        <v>241.0882163554411</v>
      </c>
      <c r="K354" s="57">
        <f>H354/F354*100</f>
        <v>228.29878048780486</v>
      </c>
      <c r="L354" s="62"/>
      <c r="M354" s="57">
        <f t="shared" si="26"/>
        <v>-48769.6</v>
      </c>
      <c r="N354" s="57">
        <f t="shared" si="27"/>
        <v>31.536256461081898</v>
      </c>
    </row>
    <row r="355" spans="1:14" s="26" customFormat="1" ht="31.5">
      <c r="A355" s="121"/>
      <c r="B355" s="122"/>
      <c r="C355" s="8"/>
      <c r="D355" s="24" t="s">
        <v>212</v>
      </c>
      <c r="E355" s="37">
        <f>SUM(E348:E353)</f>
        <v>70381.2</v>
      </c>
      <c r="F355" s="37">
        <f>SUM(F348:F353)</f>
        <v>9840</v>
      </c>
      <c r="G355" s="37">
        <f>SUM(G348:G353)</f>
        <v>9318</v>
      </c>
      <c r="H355" s="37">
        <f>SUM(H348:H353)</f>
        <v>22079.899999999998</v>
      </c>
      <c r="I355" s="57">
        <f t="shared" si="25"/>
        <v>12761.899999999998</v>
      </c>
      <c r="J355" s="57">
        <f>H355/G355*100</f>
        <v>236.95964799313157</v>
      </c>
      <c r="K355" s="57">
        <f>H355/F355*100</f>
        <v>224.3892276422764</v>
      </c>
      <c r="L355" s="62"/>
      <c r="M355" s="57">
        <f t="shared" si="26"/>
        <v>-48301.3</v>
      </c>
      <c r="N355" s="57">
        <f t="shared" si="27"/>
        <v>31.37187203400908</v>
      </c>
    </row>
    <row r="356" spans="1:14" s="26" customFormat="1" ht="31.5" customHeight="1">
      <c r="A356" s="110" t="s">
        <v>160</v>
      </c>
      <c r="B356" s="113" t="s">
        <v>161</v>
      </c>
      <c r="C356" s="16" t="s">
        <v>16</v>
      </c>
      <c r="D356" s="21" t="s">
        <v>17</v>
      </c>
      <c r="E356" s="34">
        <v>46.2</v>
      </c>
      <c r="F356" s="37"/>
      <c r="G356" s="37"/>
      <c r="H356" s="34">
        <v>264.9</v>
      </c>
      <c r="I356" s="15">
        <f t="shared" si="25"/>
        <v>264.9</v>
      </c>
      <c r="J356" s="15"/>
      <c r="K356" s="15"/>
      <c r="L356" s="61"/>
      <c r="M356" s="15">
        <f t="shared" si="26"/>
        <v>218.7</v>
      </c>
      <c r="N356" s="15">
        <f t="shared" si="27"/>
        <v>573.3766233766233</v>
      </c>
    </row>
    <row r="357" spans="1:14" s="26" customFormat="1" ht="31.5" customHeight="1">
      <c r="A357" s="115"/>
      <c r="B357" s="117"/>
      <c r="C357" s="19" t="s">
        <v>18</v>
      </c>
      <c r="D357" s="22" t="s">
        <v>19</v>
      </c>
      <c r="E357" s="34"/>
      <c r="F357" s="37"/>
      <c r="G357" s="37"/>
      <c r="H357" s="34">
        <v>6.1</v>
      </c>
      <c r="I357" s="15">
        <f t="shared" si="25"/>
        <v>6.1</v>
      </c>
      <c r="J357" s="15"/>
      <c r="K357" s="15"/>
      <c r="L357" s="61"/>
      <c r="M357" s="15">
        <f t="shared" si="26"/>
        <v>6.1</v>
      </c>
      <c r="N357" s="15"/>
    </row>
    <row r="358" spans="1:14" s="26" customFormat="1" ht="15.75" customHeight="1" hidden="1">
      <c r="A358" s="119"/>
      <c r="B358" s="119"/>
      <c r="C358" s="16" t="s">
        <v>22</v>
      </c>
      <c r="D358" s="18" t="s">
        <v>23</v>
      </c>
      <c r="E358" s="34">
        <f>E359</f>
        <v>0</v>
      </c>
      <c r="F358" s="34">
        <f>F359</f>
        <v>0</v>
      </c>
      <c r="G358" s="34">
        <f>G359</f>
        <v>0</v>
      </c>
      <c r="H358" s="34">
        <f>H359</f>
        <v>0</v>
      </c>
      <c r="I358" s="15">
        <f t="shared" si="25"/>
        <v>0</v>
      </c>
      <c r="J358" s="15"/>
      <c r="K358" s="15"/>
      <c r="L358" s="61"/>
      <c r="M358" s="15">
        <f t="shared" si="26"/>
        <v>0</v>
      </c>
      <c r="N358" s="15" t="e">
        <f t="shared" si="27"/>
        <v>#DIV/0!</v>
      </c>
    </row>
    <row r="359" spans="1:14" s="26" customFormat="1" ht="47.25" customHeight="1" hidden="1">
      <c r="A359" s="119"/>
      <c r="B359" s="119"/>
      <c r="C359" s="19" t="s">
        <v>25</v>
      </c>
      <c r="D359" s="20" t="s">
        <v>26</v>
      </c>
      <c r="E359" s="11"/>
      <c r="F359" s="11"/>
      <c r="G359" s="11"/>
      <c r="H359" s="11"/>
      <c r="I359" s="15">
        <f t="shared" si="25"/>
        <v>0</v>
      </c>
      <c r="J359" s="15"/>
      <c r="K359" s="15"/>
      <c r="L359" s="61"/>
      <c r="M359" s="15">
        <f t="shared" si="26"/>
        <v>0</v>
      </c>
      <c r="N359" s="15" t="e">
        <f t="shared" si="27"/>
        <v>#DIV/0!</v>
      </c>
    </row>
    <row r="360" spans="1:14" s="26" customFormat="1" ht="15.75">
      <c r="A360" s="119"/>
      <c r="B360" s="119"/>
      <c r="C360" s="16" t="s">
        <v>27</v>
      </c>
      <c r="D360" s="18" t="s">
        <v>28</v>
      </c>
      <c r="E360" s="34">
        <v>200.3</v>
      </c>
      <c r="F360" s="37"/>
      <c r="G360" s="37"/>
      <c r="H360" s="34">
        <v>3.8</v>
      </c>
      <c r="I360" s="15">
        <f t="shared" si="25"/>
        <v>3.8</v>
      </c>
      <c r="J360" s="15"/>
      <c r="K360" s="15"/>
      <c r="L360" s="61"/>
      <c r="M360" s="15">
        <f t="shared" si="26"/>
        <v>-196.5</v>
      </c>
      <c r="N360" s="15">
        <f t="shared" si="27"/>
        <v>1.8971542685971041</v>
      </c>
    </row>
    <row r="361" spans="1:14" s="26" customFormat="1" ht="15.75">
      <c r="A361" s="119"/>
      <c r="B361" s="119"/>
      <c r="C361" s="16" t="s">
        <v>29</v>
      </c>
      <c r="D361" s="18" t="s">
        <v>30</v>
      </c>
      <c r="E361" s="34"/>
      <c r="F361" s="37"/>
      <c r="G361" s="37"/>
      <c r="H361" s="34">
        <v>30</v>
      </c>
      <c r="I361" s="15">
        <f t="shared" si="25"/>
        <v>30</v>
      </c>
      <c r="J361" s="15"/>
      <c r="K361" s="15"/>
      <c r="L361" s="61"/>
      <c r="M361" s="15">
        <f t="shared" si="26"/>
        <v>30</v>
      </c>
      <c r="N361" s="15"/>
    </row>
    <row r="362" spans="1:14" s="26" customFormat="1" ht="15.75" customHeight="1">
      <c r="A362" s="119"/>
      <c r="B362" s="119"/>
      <c r="C362" s="16" t="s">
        <v>217</v>
      </c>
      <c r="D362" s="18" t="s">
        <v>46</v>
      </c>
      <c r="E362" s="34"/>
      <c r="F362" s="37"/>
      <c r="G362" s="37"/>
      <c r="H362" s="34">
        <v>-15.2</v>
      </c>
      <c r="I362" s="15">
        <f t="shared" si="25"/>
        <v>-15.2</v>
      </c>
      <c r="J362" s="15"/>
      <c r="K362" s="15"/>
      <c r="L362" s="61"/>
      <c r="M362" s="15">
        <f t="shared" si="26"/>
        <v>-15.2</v>
      </c>
      <c r="N362" s="15"/>
    </row>
    <row r="363" spans="1:14" ht="15.75">
      <c r="A363" s="119"/>
      <c r="B363" s="119"/>
      <c r="C363" s="16" t="s">
        <v>49</v>
      </c>
      <c r="D363" s="18" t="s">
        <v>120</v>
      </c>
      <c r="E363" s="34">
        <v>44978.3</v>
      </c>
      <c r="F363" s="34">
        <v>16763.2</v>
      </c>
      <c r="G363" s="34">
        <v>16763.2</v>
      </c>
      <c r="H363" s="34">
        <v>6104.1</v>
      </c>
      <c r="I363" s="15">
        <f t="shared" si="25"/>
        <v>-10659.1</v>
      </c>
      <c r="J363" s="15">
        <f>H363/G363*100</f>
        <v>36.41369189653527</v>
      </c>
      <c r="K363" s="15">
        <f>H363/F363*100</f>
        <v>36.41369189653527</v>
      </c>
      <c r="L363" s="61"/>
      <c r="M363" s="15">
        <f t="shared" si="26"/>
        <v>-38874.200000000004</v>
      </c>
      <c r="N363" s="15">
        <f t="shared" si="27"/>
        <v>13.571211006196322</v>
      </c>
    </row>
    <row r="364" spans="1:14" ht="15.75">
      <c r="A364" s="119"/>
      <c r="B364" s="119"/>
      <c r="C364" s="16" t="s">
        <v>50</v>
      </c>
      <c r="D364" s="18" t="s">
        <v>51</v>
      </c>
      <c r="E364" s="34"/>
      <c r="F364" s="34">
        <v>2735.9</v>
      </c>
      <c r="G364" s="34">
        <v>2735.9</v>
      </c>
      <c r="H364" s="34">
        <v>2735.9</v>
      </c>
      <c r="I364" s="15">
        <f t="shared" si="25"/>
        <v>0</v>
      </c>
      <c r="J364" s="15">
        <f>H364/G364*100</f>
        <v>100</v>
      </c>
      <c r="K364" s="15">
        <f>H364/F364*100</f>
        <v>100</v>
      </c>
      <c r="L364" s="61"/>
      <c r="M364" s="15">
        <f t="shared" si="26"/>
        <v>2735.9</v>
      </c>
      <c r="N364" s="15"/>
    </row>
    <row r="365" spans="1:14" ht="15.75" customHeight="1">
      <c r="A365" s="119"/>
      <c r="B365" s="119"/>
      <c r="C365" s="16" t="s">
        <v>52</v>
      </c>
      <c r="D365" s="20" t="s">
        <v>53</v>
      </c>
      <c r="E365" s="34"/>
      <c r="F365" s="34">
        <v>41400</v>
      </c>
      <c r="G365" s="34">
        <v>41400</v>
      </c>
      <c r="H365" s="34">
        <v>41400</v>
      </c>
      <c r="I365" s="15">
        <f t="shared" si="25"/>
        <v>0</v>
      </c>
      <c r="J365" s="15">
        <f>H365/G365*100</f>
        <v>100</v>
      </c>
      <c r="K365" s="15">
        <f>H365/F365*100</f>
        <v>100</v>
      </c>
      <c r="L365" s="61"/>
      <c r="M365" s="15">
        <f t="shared" si="26"/>
        <v>41400</v>
      </c>
      <c r="N365" s="15"/>
    </row>
    <row r="366" spans="1:14" ht="31.5">
      <c r="A366" s="119"/>
      <c r="B366" s="119"/>
      <c r="C366" s="16"/>
      <c r="D366" s="24" t="s">
        <v>211</v>
      </c>
      <c r="E366" s="37">
        <f>E367-E362</f>
        <v>45224.8</v>
      </c>
      <c r="F366" s="37">
        <f>F367-F362</f>
        <v>60899.100000000006</v>
      </c>
      <c r="G366" s="37">
        <f>G367-G362</f>
        <v>60899.100000000006</v>
      </c>
      <c r="H366" s="37">
        <f>H367-H362</f>
        <v>50544.799999999996</v>
      </c>
      <c r="I366" s="57">
        <f t="shared" si="25"/>
        <v>-10354.30000000001</v>
      </c>
      <c r="J366" s="57">
        <f>H366/G366*100</f>
        <v>82.99761408625085</v>
      </c>
      <c r="K366" s="57">
        <f>H366/F366*100</f>
        <v>82.99761408625085</v>
      </c>
      <c r="L366" s="62"/>
      <c r="M366" s="57">
        <f t="shared" si="26"/>
        <v>5319.999999999993</v>
      </c>
      <c r="N366" s="57">
        <f t="shared" si="27"/>
        <v>111.76345721816348</v>
      </c>
    </row>
    <row r="367" spans="1:14" s="26" customFormat="1" ht="31.5">
      <c r="A367" s="120"/>
      <c r="B367" s="120"/>
      <c r="C367" s="8"/>
      <c r="D367" s="24" t="s">
        <v>212</v>
      </c>
      <c r="E367" s="37">
        <f>SUM(E356:E358,E360:E365)</f>
        <v>45224.8</v>
      </c>
      <c r="F367" s="37">
        <f>SUM(F356:F358,F360:F365)</f>
        <v>60899.100000000006</v>
      </c>
      <c r="G367" s="37">
        <f>SUM(G356:G358,G360:G365)</f>
        <v>60899.100000000006</v>
      </c>
      <c r="H367" s="37">
        <f>SUM(H356:H358,H360:H365)</f>
        <v>50529.6</v>
      </c>
      <c r="I367" s="57">
        <f t="shared" si="25"/>
        <v>-10369.500000000007</v>
      </c>
      <c r="J367" s="57">
        <f>H367/G367*100</f>
        <v>82.97265476829706</v>
      </c>
      <c r="K367" s="57">
        <f>H367/F367*100</f>
        <v>82.97265476829706</v>
      </c>
      <c r="L367" s="62"/>
      <c r="M367" s="57">
        <f t="shared" si="26"/>
        <v>5304.799999999996</v>
      </c>
      <c r="N367" s="57">
        <f t="shared" si="27"/>
        <v>111.7298473403973</v>
      </c>
    </row>
    <row r="368" spans="1:14" s="26" customFormat="1" ht="31.5" customHeight="1">
      <c r="A368" s="113">
        <v>977</v>
      </c>
      <c r="B368" s="113" t="s">
        <v>196</v>
      </c>
      <c r="C368" s="16" t="s">
        <v>16</v>
      </c>
      <c r="D368" s="21" t="s">
        <v>17</v>
      </c>
      <c r="E368" s="34"/>
      <c r="F368" s="34"/>
      <c r="G368" s="34"/>
      <c r="H368" s="34">
        <v>19.6</v>
      </c>
      <c r="I368" s="15">
        <f t="shared" si="25"/>
        <v>19.6</v>
      </c>
      <c r="J368" s="15"/>
      <c r="K368" s="15"/>
      <c r="L368" s="61"/>
      <c r="M368" s="15">
        <f t="shared" si="26"/>
        <v>19.6</v>
      </c>
      <c r="N368" s="15"/>
    </row>
    <row r="369" spans="1:14" s="26" customFormat="1" ht="15.75">
      <c r="A369" s="117"/>
      <c r="B369" s="117"/>
      <c r="C369" s="16" t="s">
        <v>22</v>
      </c>
      <c r="D369" s="18" t="s">
        <v>23</v>
      </c>
      <c r="E369" s="34">
        <f>E370+E371</f>
        <v>1409.4</v>
      </c>
      <c r="F369" s="34">
        <f>F370+F371</f>
        <v>0</v>
      </c>
      <c r="G369" s="34">
        <f>G370+G371</f>
        <v>0</v>
      </c>
      <c r="H369" s="34">
        <f>H370+H371</f>
        <v>18.7</v>
      </c>
      <c r="I369" s="15">
        <f t="shared" si="25"/>
        <v>18.7</v>
      </c>
      <c r="J369" s="15"/>
      <c r="K369" s="15"/>
      <c r="L369" s="61"/>
      <c r="M369" s="15">
        <f t="shared" si="26"/>
        <v>-1390.7</v>
      </c>
      <c r="N369" s="15">
        <f t="shared" si="27"/>
        <v>1.326805732936001</v>
      </c>
    </row>
    <row r="370" spans="1:14" s="26" customFormat="1" ht="31.5" customHeight="1" hidden="1">
      <c r="A370" s="117"/>
      <c r="B370" s="117"/>
      <c r="C370" s="19" t="s">
        <v>40</v>
      </c>
      <c r="D370" s="20" t="s">
        <v>41</v>
      </c>
      <c r="E370" s="34">
        <v>1409.4</v>
      </c>
      <c r="F370" s="34"/>
      <c r="G370" s="34"/>
      <c r="H370" s="34"/>
      <c r="I370" s="15">
        <f t="shared" si="25"/>
        <v>0</v>
      </c>
      <c r="J370" s="15"/>
      <c r="K370" s="15"/>
      <c r="L370" s="61"/>
      <c r="M370" s="15">
        <f t="shared" si="26"/>
        <v>-1409.4</v>
      </c>
      <c r="N370" s="15">
        <f t="shared" si="27"/>
        <v>0</v>
      </c>
    </row>
    <row r="371" spans="1:14" s="26" customFormat="1" ht="48" customHeight="1" hidden="1">
      <c r="A371" s="117"/>
      <c r="B371" s="117"/>
      <c r="C371" s="19" t="s">
        <v>25</v>
      </c>
      <c r="D371" s="20" t="s">
        <v>26</v>
      </c>
      <c r="E371" s="34"/>
      <c r="F371" s="34"/>
      <c r="G371" s="34"/>
      <c r="H371" s="34">
        <v>18.7</v>
      </c>
      <c r="I371" s="15">
        <f t="shared" si="25"/>
        <v>18.7</v>
      </c>
      <c r="J371" s="15"/>
      <c r="K371" s="15"/>
      <c r="L371" s="61"/>
      <c r="M371" s="15">
        <f t="shared" si="26"/>
        <v>18.7</v>
      </c>
      <c r="N371" s="15" t="e">
        <f t="shared" si="27"/>
        <v>#DIV/0!</v>
      </c>
    </row>
    <row r="372" spans="1:14" s="26" customFormat="1" ht="15.75">
      <c r="A372" s="117"/>
      <c r="B372" s="117"/>
      <c r="C372" s="16" t="s">
        <v>27</v>
      </c>
      <c r="D372" s="18" t="s">
        <v>28</v>
      </c>
      <c r="E372" s="34"/>
      <c r="F372" s="34"/>
      <c r="G372" s="34"/>
      <c r="H372" s="34">
        <v>70.8</v>
      </c>
      <c r="I372" s="15">
        <f t="shared" si="25"/>
        <v>70.8</v>
      </c>
      <c r="J372" s="15"/>
      <c r="K372" s="15"/>
      <c r="L372" s="61"/>
      <c r="M372" s="15">
        <f t="shared" si="26"/>
        <v>70.8</v>
      </c>
      <c r="N372" s="15"/>
    </row>
    <row r="373" spans="1:14" s="26" customFormat="1" ht="15.75">
      <c r="A373" s="117"/>
      <c r="B373" s="117"/>
      <c r="C373" s="16"/>
      <c r="D373" s="24" t="s">
        <v>31</v>
      </c>
      <c r="E373" s="37">
        <f>SUM(E368,E369,E372)</f>
        <v>1409.4</v>
      </c>
      <c r="F373" s="37">
        <f>SUM(F368,F369,F372)</f>
        <v>0</v>
      </c>
      <c r="G373" s="37">
        <f>SUM(G368,G369,G372)</f>
        <v>0</v>
      </c>
      <c r="H373" s="37">
        <f>SUM(H368,H369,H372)</f>
        <v>109.1</v>
      </c>
      <c r="I373" s="57">
        <f t="shared" si="25"/>
        <v>109.1</v>
      </c>
      <c r="J373" s="57"/>
      <c r="K373" s="57"/>
      <c r="L373" s="62"/>
      <c r="M373" s="57">
        <f t="shared" si="26"/>
        <v>-1300.3000000000002</v>
      </c>
      <c r="N373" s="57">
        <f t="shared" si="27"/>
        <v>7.740882645097204</v>
      </c>
    </row>
    <row r="374" spans="1:14" s="26" customFormat="1" ht="15.75" customHeight="1">
      <c r="A374" s="117"/>
      <c r="B374" s="117"/>
      <c r="C374" s="16" t="s">
        <v>22</v>
      </c>
      <c r="D374" s="18" t="s">
        <v>23</v>
      </c>
      <c r="E374" s="34">
        <f>E375</f>
        <v>40</v>
      </c>
      <c r="F374" s="34">
        <f>F375</f>
        <v>0</v>
      </c>
      <c r="G374" s="34">
        <f>G375</f>
        <v>0</v>
      </c>
      <c r="H374" s="34">
        <f>H375</f>
        <v>92.3</v>
      </c>
      <c r="I374" s="15">
        <f t="shared" si="25"/>
        <v>92.3</v>
      </c>
      <c r="J374" s="15"/>
      <c r="K374" s="15"/>
      <c r="L374" s="61"/>
      <c r="M374" s="15">
        <f t="shared" si="26"/>
        <v>52.3</v>
      </c>
      <c r="N374" s="15">
        <f t="shared" si="27"/>
        <v>230.75</v>
      </c>
    </row>
    <row r="375" spans="1:14" s="26" customFormat="1" ht="63">
      <c r="A375" s="117"/>
      <c r="B375" s="117"/>
      <c r="C375" s="16" t="s">
        <v>176</v>
      </c>
      <c r="D375" s="58" t="s">
        <v>177</v>
      </c>
      <c r="E375" s="34">
        <v>40</v>
      </c>
      <c r="F375" s="34"/>
      <c r="G375" s="34"/>
      <c r="H375" s="34">
        <v>92.3</v>
      </c>
      <c r="I375" s="15">
        <f t="shared" si="25"/>
        <v>92.3</v>
      </c>
      <c r="J375" s="15"/>
      <c r="K375" s="15"/>
      <c r="L375" s="61"/>
      <c r="M375" s="15">
        <f t="shared" si="26"/>
        <v>52.3</v>
      </c>
      <c r="N375" s="15">
        <f t="shared" si="27"/>
        <v>230.75</v>
      </c>
    </row>
    <row r="376" spans="1:14" s="26" customFormat="1" ht="15.75">
      <c r="A376" s="117"/>
      <c r="B376" s="117"/>
      <c r="C376" s="28"/>
      <c r="D376" s="24" t="s">
        <v>34</v>
      </c>
      <c r="E376" s="37">
        <f>E374</f>
        <v>40</v>
      </c>
      <c r="F376" s="37">
        <f>F374</f>
        <v>0</v>
      </c>
      <c r="G376" s="37">
        <f>G374</f>
        <v>0</v>
      </c>
      <c r="H376" s="37">
        <f>H374</f>
        <v>92.3</v>
      </c>
      <c r="I376" s="57">
        <f t="shared" si="25"/>
        <v>92.3</v>
      </c>
      <c r="J376" s="57"/>
      <c r="K376" s="57"/>
      <c r="L376" s="62"/>
      <c r="M376" s="57">
        <f t="shared" si="26"/>
        <v>52.3</v>
      </c>
      <c r="N376" s="57">
        <f t="shared" si="27"/>
        <v>230.75</v>
      </c>
    </row>
    <row r="377" spans="1:14" s="26" customFormat="1" ht="18" customHeight="1">
      <c r="A377" s="118"/>
      <c r="B377" s="118"/>
      <c r="C377" s="23"/>
      <c r="D377" s="24" t="s">
        <v>35</v>
      </c>
      <c r="E377" s="37">
        <f>E373+E376</f>
        <v>1449.4</v>
      </c>
      <c r="F377" s="37">
        <f>F373+F376</f>
        <v>0</v>
      </c>
      <c r="G377" s="37">
        <f>G373+G376</f>
        <v>0</v>
      </c>
      <c r="H377" s="37">
        <f>H373+H376</f>
        <v>201.39999999999998</v>
      </c>
      <c r="I377" s="57">
        <f t="shared" si="25"/>
        <v>201.39999999999998</v>
      </c>
      <c r="J377" s="57"/>
      <c r="K377" s="57"/>
      <c r="L377" s="62"/>
      <c r="M377" s="57">
        <f t="shared" si="26"/>
        <v>-1248</v>
      </c>
      <c r="N377" s="57">
        <f t="shared" si="27"/>
        <v>13.895404995170413</v>
      </c>
    </row>
    <row r="378" spans="1:14" s="26" customFormat="1" ht="18" customHeight="1" hidden="1">
      <c r="A378" s="113">
        <v>978</v>
      </c>
      <c r="B378" s="113" t="s">
        <v>199</v>
      </c>
      <c r="C378" s="16" t="s">
        <v>29</v>
      </c>
      <c r="D378" s="18" t="s">
        <v>178</v>
      </c>
      <c r="E378" s="34"/>
      <c r="F378" s="34"/>
      <c r="G378" s="34"/>
      <c r="H378" s="34"/>
      <c r="I378" s="15">
        <f t="shared" si="25"/>
        <v>0</v>
      </c>
      <c r="J378" s="15"/>
      <c r="K378" s="15"/>
      <c r="L378" s="61"/>
      <c r="M378" s="15">
        <f t="shared" si="26"/>
        <v>0</v>
      </c>
      <c r="N378" s="15" t="e">
        <f t="shared" si="27"/>
        <v>#DIV/0!</v>
      </c>
    </row>
    <row r="379" spans="1:14" s="26" customFormat="1" ht="27.75" customHeight="1" hidden="1">
      <c r="A379" s="118"/>
      <c r="B379" s="118"/>
      <c r="C379" s="23"/>
      <c r="D379" s="24" t="s">
        <v>35</v>
      </c>
      <c r="E379" s="37">
        <f>E378</f>
        <v>0</v>
      </c>
      <c r="F379" s="37">
        <f>F378</f>
        <v>0</v>
      </c>
      <c r="G379" s="37">
        <f>G378</f>
        <v>0</v>
      </c>
      <c r="H379" s="37">
        <f>H378</f>
        <v>0</v>
      </c>
      <c r="I379" s="15">
        <f t="shared" si="25"/>
        <v>0</v>
      </c>
      <c r="J379" s="15"/>
      <c r="K379" s="15"/>
      <c r="L379" s="61"/>
      <c r="M379" s="15">
        <f t="shared" si="26"/>
        <v>0</v>
      </c>
      <c r="N379" s="15" t="e">
        <f t="shared" si="27"/>
        <v>#DIV/0!</v>
      </c>
    </row>
    <row r="380" spans="1:14" s="26" customFormat="1" ht="18" customHeight="1">
      <c r="A380" s="113">
        <v>985</v>
      </c>
      <c r="B380" s="113" t="s">
        <v>198</v>
      </c>
      <c r="C380" s="16" t="s">
        <v>16</v>
      </c>
      <c r="D380" s="21" t="s">
        <v>17</v>
      </c>
      <c r="E380" s="34">
        <v>107.9</v>
      </c>
      <c r="F380" s="34"/>
      <c r="G380" s="34"/>
      <c r="H380" s="34">
        <v>12.5</v>
      </c>
      <c r="I380" s="15">
        <f t="shared" si="25"/>
        <v>12.5</v>
      </c>
      <c r="J380" s="15"/>
      <c r="K380" s="15"/>
      <c r="L380" s="61"/>
      <c r="M380" s="15">
        <f t="shared" si="26"/>
        <v>-95.4</v>
      </c>
      <c r="N380" s="15">
        <f t="shared" si="27"/>
        <v>11.584800741427246</v>
      </c>
    </row>
    <row r="381" spans="1:14" s="26" customFormat="1" ht="18" customHeight="1" hidden="1">
      <c r="A381" s="117"/>
      <c r="B381" s="117"/>
      <c r="C381" s="16" t="s">
        <v>27</v>
      </c>
      <c r="D381" s="18" t="s">
        <v>28</v>
      </c>
      <c r="E381" s="34"/>
      <c r="F381" s="34"/>
      <c r="G381" s="34"/>
      <c r="H381" s="34"/>
      <c r="I381" s="15">
        <f t="shared" si="25"/>
        <v>0</v>
      </c>
      <c r="J381" s="15" t="e">
        <f>H381/G381*100</f>
        <v>#DIV/0!</v>
      </c>
      <c r="K381" s="15" t="e">
        <f>H381/F381*100</f>
        <v>#DIV/0!</v>
      </c>
      <c r="L381" s="61"/>
      <c r="M381" s="15">
        <f t="shared" si="26"/>
        <v>0</v>
      </c>
      <c r="N381" s="15" t="e">
        <f t="shared" si="27"/>
        <v>#DIV/0!</v>
      </c>
    </row>
    <row r="382" spans="1:14" s="26" customFormat="1" ht="18" customHeight="1">
      <c r="A382" s="117"/>
      <c r="B382" s="117"/>
      <c r="C382" s="16" t="s">
        <v>50</v>
      </c>
      <c r="D382" s="18" t="s">
        <v>51</v>
      </c>
      <c r="E382" s="34"/>
      <c r="F382" s="34">
        <v>111.3</v>
      </c>
      <c r="G382" s="34">
        <v>111.3</v>
      </c>
      <c r="H382" s="34">
        <v>111.3</v>
      </c>
      <c r="I382" s="15">
        <f t="shared" si="25"/>
        <v>0</v>
      </c>
      <c r="J382" s="15">
        <f>H382/G382*100</f>
        <v>100</v>
      </c>
      <c r="K382" s="15">
        <f>H382/F382*100</f>
        <v>100</v>
      </c>
      <c r="L382" s="61"/>
      <c r="M382" s="15">
        <f t="shared" si="26"/>
        <v>111.3</v>
      </c>
      <c r="N382" s="15"/>
    </row>
    <row r="383" spans="1:14" s="26" customFormat="1" ht="18" customHeight="1">
      <c r="A383" s="118"/>
      <c r="B383" s="118"/>
      <c r="C383" s="23"/>
      <c r="D383" s="24" t="s">
        <v>35</v>
      </c>
      <c r="E383" s="37">
        <f>E380+E381+E382</f>
        <v>107.9</v>
      </c>
      <c r="F383" s="37">
        <f>F380+F381+F382</f>
        <v>111.3</v>
      </c>
      <c r="G383" s="37">
        <f>G380+G381+G382</f>
        <v>111.3</v>
      </c>
      <c r="H383" s="37">
        <f>H380+H381+H382</f>
        <v>123.8</v>
      </c>
      <c r="I383" s="57">
        <f t="shared" si="25"/>
        <v>12.5</v>
      </c>
      <c r="J383" s="57">
        <f>H383/G383*100</f>
        <v>111.23090745732256</v>
      </c>
      <c r="K383" s="57">
        <f>H383/F383*100</f>
        <v>111.23090745732256</v>
      </c>
      <c r="L383" s="62"/>
      <c r="M383" s="57">
        <f t="shared" si="26"/>
        <v>15.899999999999991</v>
      </c>
      <c r="N383" s="57">
        <f t="shared" si="27"/>
        <v>114.73586654309544</v>
      </c>
    </row>
    <row r="384" spans="1:14" s="26" customFormat="1" ht="78.75">
      <c r="A384" s="110" t="s">
        <v>162</v>
      </c>
      <c r="B384" s="113" t="s">
        <v>163</v>
      </c>
      <c r="C384" s="19" t="s">
        <v>14</v>
      </c>
      <c r="D384" s="20" t="s">
        <v>116</v>
      </c>
      <c r="E384" s="34">
        <v>4970.7</v>
      </c>
      <c r="F384" s="34">
        <v>44501.2</v>
      </c>
      <c r="G384" s="34">
        <v>33432.1</v>
      </c>
      <c r="H384" s="34">
        <v>34583.9</v>
      </c>
      <c r="I384" s="15">
        <f t="shared" si="25"/>
        <v>1151.800000000003</v>
      </c>
      <c r="J384" s="15">
        <f>H384/G384*100</f>
        <v>103.44519189641095</v>
      </c>
      <c r="K384" s="15">
        <f>H384/F384*100</f>
        <v>77.71453354066857</v>
      </c>
      <c r="L384" s="61"/>
      <c r="M384" s="15">
        <f t="shared" si="26"/>
        <v>29613.2</v>
      </c>
      <c r="N384" s="15">
        <f t="shared" si="27"/>
        <v>695.7551250326916</v>
      </c>
    </row>
    <row r="385" spans="1:14" s="26" customFormat="1" ht="31.5">
      <c r="A385" s="115"/>
      <c r="B385" s="117"/>
      <c r="C385" s="16" t="s">
        <v>16</v>
      </c>
      <c r="D385" s="21" t="s">
        <v>17</v>
      </c>
      <c r="E385" s="34">
        <v>3</v>
      </c>
      <c r="F385" s="34"/>
      <c r="G385" s="34"/>
      <c r="H385" s="34">
        <v>2</v>
      </c>
      <c r="I385" s="15">
        <f t="shared" si="25"/>
        <v>2</v>
      </c>
      <c r="J385" s="15"/>
      <c r="K385" s="15"/>
      <c r="L385" s="61"/>
      <c r="M385" s="15">
        <f t="shared" si="26"/>
        <v>-1</v>
      </c>
      <c r="N385" s="15">
        <f t="shared" si="27"/>
        <v>66.66666666666666</v>
      </c>
    </row>
    <row r="386" spans="1:14" s="26" customFormat="1" ht="15.75" customHeight="1">
      <c r="A386" s="119"/>
      <c r="B386" s="119"/>
      <c r="C386" s="16" t="s">
        <v>101</v>
      </c>
      <c r="D386" s="18" t="s">
        <v>102</v>
      </c>
      <c r="E386" s="34"/>
      <c r="F386" s="34">
        <v>389.3</v>
      </c>
      <c r="G386" s="34">
        <v>389.3</v>
      </c>
      <c r="H386" s="34">
        <v>483.3</v>
      </c>
      <c r="I386" s="15">
        <f t="shared" si="25"/>
        <v>94</v>
      </c>
      <c r="J386" s="15">
        <f>H386/G386*100</f>
        <v>124.14590290264577</v>
      </c>
      <c r="K386" s="15">
        <f>H386/F386*100</f>
        <v>124.14590290264577</v>
      </c>
      <c r="L386" s="61"/>
      <c r="M386" s="15">
        <f t="shared" si="26"/>
        <v>483.3</v>
      </c>
      <c r="N386" s="15"/>
    </row>
    <row r="387" spans="1:14" s="26" customFormat="1" ht="15.75" customHeight="1">
      <c r="A387" s="119"/>
      <c r="B387" s="119"/>
      <c r="C387" s="16" t="s">
        <v>22</v>
      </c>
      <c r="D387" s="18" t="s">
        <v>23</v>
      </c>
      <c r="E387" s="34">
        <f>E388</f>
        <v>0</v>
      </c>
      <c r="F387" s="34">
        <f>F388</f>
        <v>0</v>
      </c>
      <c r="G387" s="34">
        <f>G388</f>
        <v>0</v>
      </c>
      <c r="H387" s="34">
        <f>H388</f>
        <v>44.7</v>
      </c>
      <c r="I387" s="15">
        <f t="shared" si="25"/>
        <v>44.7</v>
      </c>
      <c r="J387" s="15"/>
      <c r="K387" s="15"/>
      <c r="L387" s="61"/>
      <c r="M387" s="15">
        <f t="shared" si="26"/>
        <v>44.7</v>
      </c>
      <c r="N387" s="15"/>
    </row>
    <row r="388" spans="1:14" s="26" customFormat="1" ht="15.75" customHeight="1" hidden="1">
      <c r="A388" s="119"/>
      <c r="B388" s="119"/>
      <c r="C388" s="19" t="s">
        <v>25</v>
      </c>
      <c r="D388" s="20" t="s">
        <v>26</v>
      </c>
      <c r="E388" s="34"/>
      <c r="F388" s="34"/>
      <c r="G388" s="34"/>
      <c r="H388" s="34">
        <v>44.7</v>
      </c>
      <c r="I388" s="15">
        <f t="shared" si="25"/>
        <v>44.7</v>
      </c>
      <c r="J388" s="15"/>
      <c r="K388" s="15"/>
      <c r="L388" s="61"/>
      <c r="M388" s="15">
        <f t="shared" si="26"/>
        <v>44.7</v>
      </c>
      <c r="N388" s="15"/>
    </row>
    <row r="389" spans="1:14" s="26" customFormat="1" ht="15.75" customHeight="1" hidden="1">
      <c r="A389" s="119"/>
      <c r="B389" s="119"/>
      <c r="C389" s="16" t="s">
        <v>27</v>
      </c>
      <c r="D389" s="18" t="s">
        <v>28</v>
      </c>
      <c r="E389" s="34"/>
      <c r="F389" s="34"/>
      <c r="G389" s="34"/>
      <c r="H389" s="34"/>
      <c r="I389" s="15">
        <f t="shared" si="25"/>
        <v>0</v>
      </c>
      <c r="J389" s="15"/>
      <c r="K389" s="15"/>
      <c r="L389" s="61"/>
      <c r="M389" s="15">
        <f t="shared" si="26"/>
        <v>0</v>
      </c>
      <c r="N389" s="15"/>
    </row>
    <row r="390" spans="1:14" s="26" customFormat="1" ht="15.75" customHeight="1">
      <c r="A390" s="119"/>
      <c r="B390" s="119"/>
      <c r="C390" s="16" t="s">
        <v>217</v>
      </c>
      <c r="D390" s="18" t="s">
        <v>46</v>
      </c>
      <c r="E390" s="34"/>
      <c r="F390" s="34"/>
      <c r="G390" s="34"/>
      <c r="H390" s="34">
        <v>-13910.7</v>
      </c>
      <c r="I390" s="15">
        <f t="shared" si="25"/>
        <v>-13910.7</v>
      </c>
      <c r="J390" s="15"/>
      <c r="K390" s="15"/>
      <c r="L390" s="61"/>
      <c r="M390" s="15">
        <f t="shared" si="26"/>
        <v>-13910.7</v>
      </c>
      <c r="N390" s="15"/>
    </row>
    <row r="391" spans="1:14" s="26" customFormat="1" ht="15.75">
      <c r="A391" s="119"/>
      <c r="B391" s="119"/>
      <c r="C391" s="16" t="s">
        <v>49</v>
      </c>
      <c r="D391" s="18" t="s">
        <v>86</v>
      </c>
      <c r="E391" s="11">
        <v>362874.4</v>
      </c>
      <c r="F391" s="11">
        <v>121734.1</v>
      </c>
      <c r="G391" s="11">
        <v>86572.9</v>
      </c>
      <c r="H391" s="11">
        <v>66975.6</v>
      </c>
      <c r="I391" s="15">
        <f t="shared" si="25"/>
        <v>-19597.29999999999</v>
      </c>
      <c r="J391" s="15">
        <f>H391/G391*100</f>
        <v>77.36323953569767</v>
      </c>
      <c r="K391" s="15">
        <f>H391/F391*100</f>
        <v>55.017944848649634</v>
      </c>
      <c r="L391" s="61"/>
      <c r="M391" s="15">
        <f t="shared" si="26"/>
        <v>-295898.80000000005</v>
      </c>
      <c r="N391" s="15">
        <f t="shared" si="27"/>
        <v>18.456964723882425</v>
      </c>
    </row>
    <row r="392" spans="1:14" s="26" customFormat="1" ht="15.75" customHeight="1">
      <c r="A392" s="119"/>
      <c r="B392" s="119"/>
      <c r="C392" s="16" t="s">
        <v>50</v>
      </c>
      <c r="D392" s="18" t="s">
        <v>51</v>
      </c>
      <c r="E392" s="11">
        <v>230281.9</v>
      </c>
      <c r="F392" s="34">
        <v>163421.2</v>
      </c>
      <c r="G392" s="34">
        <v>107184.9</v>
      </c>
      <c r="H392" s="34">
        <v>156462.4</v>
      </c>
      <c r="I392" s="15">
        <f aca="true" t="shared" si="30" ref="I392:I432">H392-G392</f>
        <v>49277.5</v>
      </c>
      <c r="J392" s="15">
        <f aca="true" t="shared" si="31" ref="J392:J428">H392/G392*100</f>
        <v>145.974293020752</v>
      </c>
      <c r="K392" s="15">
        <f aca="true" t="shared" si="32" ref="K392:K432">H392/F392*100</f>
        <v>95.74180094137112</v>
      </c>
      <c r="L392" s="61"/>
      <c r="M392" s="15">
        <f aca="true" t="shared" si="33" ref="M392:M432">H392-E392</f>
        <v>-73819.5</v>
      </c>
      <c r="N392" s="15">
        <f t="shared" si="27"/>
        <v>67.94385490131877</v>
      </c>
    </row>
    <row r="393" spans="1:14" s="26" customFormat="1" ht="15.75" customHeight="1">
      <c r="A393" s="119"/>
      <c r="B393" s="119"/>
      <c r="C393" s="16" t="s">
        <v>52</v>
      </c>
      <c r="D393" s="20" t="s">
        <v>53</v>
      </c>
      <c r="E393" s="34">
        <v>154119.8</v>
      </c>
      <c r="F393" s="34">
        <f>49386.4+13659.1</f>
        <v>63045.5</v>
      </c>
      <c r="G393" s="34">
        <v>49386.4</v>
      </c>
      <c r="H393" s="34">
        <v>60185.6</v>
      </c>
      <c r="I393" s="15">
        <f t="shared" si="30"/>
        <v>10799.199999999997</v>
      </c>
      <c r="J393" s="15">
        <f t="shared" si="31"/>
        <v>121.86674874054395</v>
      </c>
      <c r="K393" s="15">
        <f t="shared" si="32"/>
        <v>95.46375236932056</v>
      </c>
      <c r="L393" s="61"/>
      <c r="M393" s="15">
        <f t="shared" si="33"/>
        <v>-93934.19999999998</v>
      </c>
      <c r="N393" s="15">
        <f t="shared" si="27"/>
        <v>39.051179666726796</v>
      </c>
    </row>
    <row r="394" spans="1:14" s="26" customFormat="1" ht="31.5">
      <c r="A394" s="119"/>
      <c r="B394" s="119"/>
      <c r="C394" s="28"/>
      <c r="D394" s="24" t="s">
        <v>211</v>
      </c>
      <c r="E394" s="37">
        <f>E395-E390</f>
        <v>752249.8</v>
      </c>
      <c r="F394" s="37">
        <f>F395-F390</f>
        <v>393091.30000000005</v>
      </c>
      <c r="G394" s="37">
        <f>G395-G390</f>
        <v>276965.6</v>
      </c>
      <c r="H394" s="37">
        <f>H395-H390</f>
        <v>318737.5</v>
      </c>
      <c r="I394" s="57">
        <f t="shared" si="30"/>
        <v>41771.90000000002</v>
      </c>
      <c r="J394" s="57">
        <f t="shared" si="31"/>
        <v>115.08198130020479</v>
      </c>
      <c r="K394" s="57">
        <f t="shared" si="32"/>
        <v>81.08485229767231</v>
      </c>
      <c r="L394" s="62"/>
      <c r="M394" s="57">
        <f t="shared" si="33"/>
        <v>-433512.30000000005</v>
      </c>
      <c r="N394" s="57">
        <f t="shared" si="27"/>
        <v>42.371230939509715</v>
      </c>
    </row>
    <row r="395" spans="1:14" s="26" customFormat="1" ht="31.5" customHeight="1">
      <c r="A395" s="120"/>
      <c r="B395" s="120"/>
      <c r="C395" s="8"/>
      <c r="D395" s="24" t="s">
        <v>212</v>
      </c>
      <c r="E395" s="37">
        <f>SUM(E384:E387,E389:E393)</f>
        <v>752249.8</v>
      </c>
      <c r="F395" s="37">
        <f>SUM(F384:F387,F389:F393)</f>
        <v>393091.30000000005</v>
      </c>
      <c r="G395" s="37">
        <f>SUM(G384:G387,G389:G393)</f>
        <v>276965.6</v>
      </c>
      <c r="H395" s="37">
        <f>SUM(H384:H387,H389:H393)</f>
        <v>304826.8</v>
      </c>
      <c r="I395" s="57">
        <f t="shared" si="30"/>
        <v>27861.20000000001</v>
      </c>
      <c r="J395" s="57">
        <f t="shared" si="31"/>
        <v>110.05944420534537</v>
      </c>
      <c r="K395" s="57">
        <f t="shared" si="32"/>
        <v>77.54605609434753</v>
      </c>
      <c r="L395" s="62"/>
      <c r="M395" s="57">
        <f t="shared" si="33"/>
        <v>-447423.00000000006</v>
      </c>
      <c r="N395" s="57">
        <f t="shared" si="27"/>
        <v>40.52201808494997</v>
      </c>
    </row>
    <row r="396" spans="1:14" ht="63">
      <c r="A396" s="110" t="s">
        <v>164</v>
      </c>
      <c r="B396" s="113" t="s">
        <v>165</v>
      </c>
      <c r="C396" s="19" t="s">
        <v>60</v>
      </c>
      <c r="D396" s="33" t="s">
        <v>61</v>
      </c>
      <c r="E396" s="11">
        <v>365096.1</v>
      </c>
      <c r="F396" s="11">
        <v>610333.4</v>
      </c>
      <c r="G396" s="11">
        <v>340421.4</v>
      </c>
      <c r="H396" s="11">
        <v>292530.4</v>
      </c>
      <c r="I396" s="15">
        <f t="shared" si="30"/>
        <v>-47891</v>
      </c>
      <c r="J396" s="15">
        <f t="shared" si="31"/>
        <v>85.93184799780508</v>
      </c>
      <c r="K396" s="15">
        <f t="shared" si="32"/>
        <v>47.92960699840448</v>
      </c>
      <c r="L396" s="61"/>
      <c r="M396" s="15">
        <f t="shared" si="33"/>
        <v>-72565.69999999995</v>
      </c>
      <c r="N396" s="15">
        <f aca="true" t="shared" si="34" ref="N396:N432">H396/E396*100</f>
        <v>80.12421934937132</v>
      </c>
    </row>
    <row r="397" spans="1:14" ht="31.5">
      <c r="A397" s="115"/>
      <c r="B397" s="117"/>
      <c r="C397" s="16" t="s">
        <v>168</v>
      </c>
      <c r="D397" s="18" t="s">
        <v>169</v>
      </c>
      <c r="E397" s="11">
        <v>7066.6</v>
      </c>
      <c r="F397" s="11">
        <v>35694.5</v>
      </c>
      <c r="G397" s="11">
        <v>17691</v>
      </c>
      <c r="H397" s="11">
        <v>21415.5</v>
      </c>
      <c r="I397" s="15">
        <f t="shared" si="30"/>
        <v>3724.5</v>
      </c>
      <c r="J397" s="15">
        <f t="shared" si="31"/>
        <v>121.05307783618788</v>
      </c>
      <c r="K397" s="15">
        <f t="shared" si="32"/>
        <v>59.996638137528194</v>
      </c>
      <c r="L397" s="61"/>
      <c r="M397" s="15">
        <f t="shared" si="33"/>
        <v>14348.9</v>
      </c>
      <c r="N397" s="15">
        <f t="shared" si="34"/>
        <v>303.0523872866725</v>
      </c>
    </row>
    <row r="398" spans="1:14" ht="31.5" customHeight="1">
      <c r="A398" s="115"/>
      <c r="B398" s="117"/>
      <c r="C398" s="16" t="s">
        <v>16</v>
      </c>
      <c r="D398" s="21" t="s">
        <v>17</v>
      </c>
      <c r="E398" s="61">
        <v>271.6</v>
      </c>
      <c r="F398" s="11"/>
      <c r="G398" s="11"/>
      <c r="H398" s="11">
        <v>159.4</v>
      </c>
      <c r="I398" s="15">
        <f t="shared" si="30"/>
        <v>159.4</v>
      </c>
      <c r="J398" s="15"/>
      <c r="K398" s="15"/>
      <c r="L398" s="61"/>
      <c r="M398" s="15">
        <f t="shared" si="33"/>
        <v>-112.20000000000002</v>
      </c>
      <c r="N398" s="15">
        <f t="shared" si="34"/>
        <v>58.68924889543447</v>
      </c>
    </row>
    <row r="399" spans="1:14" ht="47.25">
      <c r="A399" s="115"/>
      <c r="B399" s="117"/>
      <c r="C399" s="19" t="s">
        <v>62</v>
      </c>
      <c r="D399" s="20" t="s">
        <v>63</v>
      </c>
      <c r="E399" s="11">
        <v>217818.1</v>
      </c>
      <c r="F399" s="11">
        <f>187221.4+1709.2</f>
        <v>188930.6</v>
      </c>
      <c r="G399" s="11">
        <v>136315.4</v>
      </c>
      <c r="H399" s="11">
        <v>227817.4</v>
      </c>
      <c r="I399" s="15">
        <f t="shared" si="30"/>
        <v>91502</v>
      </c>
      <c r="J399" s="15">
        <f t="shared" si="31"/>
        <v>167.12521109133672</v>
      </c>
      <c r="K399" s="15">
        <f t="shared" si="32"/>
        <v>120.58258429285674</v>
      </c>
      <c r="L399" s="61"/>
      <c r="M399" s="15">
        <f t="shared" si="33"/>
        <v>9999.299999999988</v>
      </c>
      <c r="N399" s="15">
        <f t="shared" si="34"/>
        <v>104.59066533038346</v>
      </c>
    </row>
    <row r="400" spans="1:14" ht="15.75">
      <c r="A400" s="115"/>
      <c r="B400" s="117"/>
      <c r="C400" s="16" t="s">
        <v>27</v>
      </c>
      <c r="D400" s="18" t="s">
        <v>28</v>
      </c>
      <c r="E400" s="11">
        <v>-591.3</v>
      </c>
      <c r="F400" s="11"/>
      <c r="G400" s="11"/>
      <c r="H400" s="11">
        <v>-517.9</v>
      </c>
      <c r="I400" s="15">
        <f t="shared" si="30"/>
        <v>-517.9</v>
      </c>
      <c r="J400" s="15"/>
      <c r="K400" s="15"/>
      <c r="L400" s="61"/>
      <c r="M400" s="15">
        <f t="shared" si="33"/>
        <v>73.39999999999998</v>
      </c>
      <c r="N400" s="15">
        <f t="shared" si="34"/>
        <v>87.58667343142228</v>
      </c>
    </row>
    <row r="401" spans="1:14" ht="15.75" customHeight="1">
      <c r="A401" s="115"/>
      <c r="B401" s="117"/>
      <c r="C401" s="16" t="s">
        <v>29</v>
      </c>
      <c r="D401" s="18" t="s">
        <v>178</v>
      </c>
      <c r="E401" s="11"/>
      <c r="F401" s="11"/>
      <c r="G401" s="11"/>
      <c r="H401" s="11">
        <v>238.7</v>
      </c>
      <c r="I401" s="15">
        <f t="shared" si="30"/>
        <v>238.7</v>
      </c>
      <c r="J401" s="15"/>
      <c r="K401" s="15"/>
      <c r="L401" s="61"/>
      <c r="M401" s="15">
        <f t="shared" si="33"/>
        <v>238.7</v>
      </c>
      <c r="N401" s="15"/>
    </row>
    <row r="402" spans="1:14" ht="15.75">
      <c r="A402" s="115"/>
      <c r="B402" s="117"/>
      <c r="C402" s="16" t="s">
        <v>50</v>
      </c>
      <c r="D402" s="18" t="s">
        <v>51</v>
      </c>
      <c r="E402" s="11"/>
      <c r="F402" s="11">
        <v>27.8</v>
      </c>
      <c r="G402" s="11">
        <v>27.8</v>
      </c>
      <c r="H402" s="11">
        <v>27.8</v>
      </c>
      <c r="I402" s="15">
        <f t="shared" si="30"/>
        <v>0</v>
      </c>
      <c r="J402" s="15">
        <f t="shared" si="31"/>
        <v>100</v>
      </c>
      <c r="K402" s="15">
        <f t="shared" si="32"/>
        <v>100</v>
      </c>
      <c r="L402" s="61"/>
      <c r="M402" s="15">
        <f t="shared" si="33"/>
        <v>27.8</v>
      </c>
      <c r="N402" s="15"/>
    </row>
    <row r="403" spans="1:14" s="26" customFormat="1" ht="15.75">
      <c r="A403" s="115"/>
      <c r="B403" s="117"/>
      <c r="C403" s="23"/>
      <c r="D403" s="24" t="s">
        <v>31</v>
      </c>
      <c r="E403" s="37">
        <f>SUM(E396:E402)</f>
        <v>589661.0999999999</v>
      </c>
      <c r="F403" s="37">
        <f>SUM(F396:F402)</f>
        <v>834986.3</v>
      </c>
      <c r="G403" s="37">
        <f>SUM(G396:G402)</f>
        <v>494455.60000000003</v>
      </c>
      <c r="H403" s="37">
        <f>SUM(H396:H402)</f>
        <v>541671.3</v>
      </c>
      <c r="I403" s="57">
        <f t="shared" si="30"/>
        <v>47215.70000000001</v>
      </c>
      <c r="J403" s="57">
        <f t="shared" si="31"/>
        <v>109.54902725340759</v>
      </c>
      <c r="K403" s="57">
        <f t="shared" si="32"/>
        <v>64.871878736214</v>
      </c>
      <c r="L403" s="62"/>
      <c r="M403" s="57">
        <f t="shared" si="33"/>
        <v>-47989.799999999814</v>
      </c>
      <c r="N403" s="57">
        <f t="shared" si="34"/>
        <v>91.86146076110501</v>
      </c>
    </row>
    <row r="404" spans="1:14" ht="15.75" customHeight="1">
      <c r="A404" s="115"/>
      <c r="B404" s="117"/>
      <c r="C404" s="16" t="s">
        <v>170</v>
      </c>
      <c r="D404" s="18" t="s">
        <v>171</v>
      </c>
      <c r="E404" s="11">
        <v>128260.1</v>
      </c>
      <c r="F404" s="11">
        <v>231414</v>
      </c>
      <c r="G404" s="11">
        <v>159010.5</v>
      </c>
      <c r="H404" s="11">
        <v>122814.4</v>
      </c>
      <c r="I404" s="15">
        <f t="shared" si="30"/>
        <v>-36196.100000000006</v>
      </c>
      <c r="J404" s="15">
        <f t="shared" si="31"/>
        <v>77.23666047210719</v>
      </c>
      <c r="K404" s="15">
        <f t="shared" si="32"/>
        <v>53.07129214308554</v>
      </c>
      <c r="L404" s="61"/>
      <c r="M404" s="15">
        <f t="shared" si="33"/>
        <v>-5445.700000000012</v>
      </c>
      <c r="N404" s="15">
        <f t="shared" si="34"/>
        <v>95.75417452504715</v>
      </c>
    </row>
    <row r="405" spans="1:14" ht="15.75">
      <c r="A405" s="115"/>
      <c r="B405" s="117"/>
      <c r="C405" s="16" t="s">
        <v>172</v>
      </c>
      <c r="D405" s="18" t="s">
        <v>173</v>
      </c>
      <c r="E405" s="11">
        <v>2124071.1</v>
      </c>
      <c r="F405" s="11">
        <v>3295898.2</v>
      </c>
      <c r="G405" s="11">
        <v>2363729.6</v>
      </c>
      <c r="H405" s="11">
        <v>2243386.3</v>
      </c>
      <c r="I405" s="15">
        <f t="shared" si="30"/>
        <v>-120343.30000000028</v>
      </c>
      <c r="J405" s="15">
        <f t="shared" si="31"/>
        <v>94.90875352239951</v>
      </c>
      <c r="K405" s="15">
        <f t="shared" si="32"/>
        <v>68.06600701441566</v>
      </c>
      <c r="L405" s="61"/>
      <c r="M405" s="15">
        <f t="shared" si="33"/>
        <v>119315.19999999972</v>
      </c>
      <c r="N405" s="15">
        <f t="shared" si="34"/>
        <v>105.61728842316059</v>
      </c>
    </row>
    <row r="406" spans="1:14" ht="15.75">
      <c r="A406" s="115"/>
      <c r="B406" s="117"/>
      <c r="C406" s="16" t="s">
        <v>166</v>
      </c>
      <c r="D406" s="27" t="s">
        <v>167</v>
      </c>
      <c r="E406" s="34">
        <v>844.7</v>
      </c>
      <c r="F406" s="11"/>
      <c r="G406" s="11"/>
      <c r="H406" s="11">
        <v>23757.2</v>
      </c>
      <c r="I406" s="15">
        <f t="shared" si="30"/>
        <v>23757.2</v>
      </c>
      <c r="J406" s="15"/>
      <c r="K406" s="15"/>
      <c r="L406" s="61"/>
      <c r="M406" s="15">
        <f t="shared" si="33"/>
        <v>22912.5</v>
      </c>
      <c r="N406" s="15">
        <f t="shared" si="34"/>
        <v>2812.501479815319</v>
      </c>
    </row>
    <row r="407" spans="1:14" ht="63" customHeight="1">
      <c r="A407" s="115"/>
      <c r="B407" s="117"/>
      <c r="C407" s="19" t="s">
        <v>60</v>
      </c>
      <c r="D407" s="33" t="s">
        <v>61</v>
      </c>
      <c r="E407" s="34">
        <v>79.1</v>
      </c>
      <c r="F407" s="11"/>
      <c r="G407" s="11"/>
      <c r="H407" s="11">
        <v>-49.8</v>
      </c>
      <c r="I407" s="15">
        <f t="shared" si="30"/>
        <v>-49.8</v>
      </c>
      <c r="J407" s="15"/>
      <c r="K407" s="15"/>
      <c r="L407" s="61"/>
      <c r="M407" s="15">
        <f t="shared" si="33"/>
        <v>-128.89999999999998</v>
      </c>
      <c r="N407" s="15">
        <f t="shared" si="34"/>
        <v>-62.958280657395704</v>
      </c>
    </row>
    <row r="408" spans="1:14" ht="15.75">
      <c r="A408" s="115"/>
      <c r="B408" s="117"/>
      <c r="C408" s="16" t="s">
        <v>22</v>
      </c>
      <c r="D408" s="18" t="s">
        <v>23</v>
      </c>
      <c r="E408" s="11">
        <f>E409</f>
        <v>300.2</v>
      </c>
      <c r="F408" s="11">
        <f>F409</f>
        <v>548.2</v>
      </c>
      <c r="G408" s="11">
        <f>G409</f>
        <v>414.3</v>
      </c>
      <c r="H408" s="11">
        <f>H409</f>
        <v>367.7</v>
      </c>
      <c r="I408" s="15">
        <f t="shared" si="30"/>
        <v>-46.60000000000002</v>
      </c>
      <c r="J408" s="15">
        <f t="shared" si="31"/>
        <v>88.75211199613805</v>
      </c>
      <c r="K408" s="15">
        <f t="shared" si="32"/>
        <v>67.07406056183873</v>
      </c>
      <c r="L408" s="61"/>
      <c r="M408" s="15">
        <f t="shared" si="33"/>
        <v>67.5</v>
      </c>
      <c r="N408" s="15">
        <f t="shared" si="34"/>
        <v>122.48500999333778</v>
      </c>
    </row>
    <row r="409" spans="1:14" ht="31.5" customHeight="1" hidden="1">
      <c r="A409" s="115"/>
      <c r="B409" s="117"/>
      <c r="C409" s="19" t="s">
        <v>174</v>
      </c>
      <c r="D409" s="20" t="s">
        <v>175</v>
      </c>
      <c r="E409" s="11">
        <v>300.2</v>
      </c>
      <c r="F409" s="11">
        <f>115+433.2</f>
        <v>548.2</v>
      </c>
      <c r="G409" s="11">
        <v>414.3</v>
      </c>
      <c r="H409" s="11">
        <v>367.7</v>
      </c>
      <c r="I409" s="15">
        <f t="shared" si="30"/>
        <v>-46.60000000000002</v>
      </c>
      <c r="J409" s="15">
        <f t="shared" si="31"/>
        <v>88.75211199613805</v>
      </c>
      <c r="K409" s="15">
        <f t="shared" si="32"/>
        <v>67.07406056183873</v>
      </c>
      <c r="L409" s="61"/>
      <c r="M409" s="15">
        <f t="shared" si="33"/>
        <v>67.5</v>
      </c>
      <c r="N409" s="15">
        <f t="shared" si="34"/>
        <v>122.48500999333778</v>
      </c>
    </row>
    <row r="410" spans="1:14" s="26" customFormat="1" ht="15.75" customHeight="1">
      <c r="A410" s="115"/>
      <c r="B410" s="117"/>
      <c r="C410" s="23"/>
      <c r="D410" s="24" t="s">
        <v>34</v>
      </c>
      <c r="E410" s="37">
        <f>SUM(E404:E408)</f>
        <v>2253555.2000000007</v>
      </c>
      <c r="F410" s="37">
        <f>SUM(F404:F408)</f>
        <v>3527860.4000000004</v>
      </c>
      <c r="G410" s="37">
        <f>SUM(G404:G408)</f>
        <v>2523154.4</v>
      </c>
      <c r="H410" s="37">
        <f>SUM(H404:H408)</f>
        <v>2390275.8000000003</v>
      </c>
      <c r="I410" s="57">
        <f t="shared" si="30"/>
        <v>-132878.59999999963</v>
      </c>
      <c r="J410" s="57">
        <f t="shared" si="31"/>
        <v>94.73363183798821</v>
      </c>
      <c r="K410" s="57">
        <f t="shared" si="32"/>
        <v>67.75426261197863</v>
      </c>
      <c r="L410" s="62"/>
      <c r="M410" s="57">
        <f t="shared" si="33"/>
        <v>136720.59999999963</v>
      </c>
      <c r="N410" s="57">
        <f t="shared" si="34"/>
        <v>106.0668848937004</v>
      </c>
    </row>
    <row r="411" spans="1:14" s="26" customFormat="1" ht="15.75">
      <c r="A411" s="116"/>
      <c r="B411" s="118"/>
      <c r="C411" s="23"/>
      <c r="D411" s="24" t="s">
        <v>35</v>
      </c>
      <c r="E411" s="37">
        <f>E403+E410</f>
        <v>2843216.3000000007</v>
      </c>
      <c r="F411" s="37">
        <f>F403+F410</f>
        <v>4362846.7</v>
      </c>
      <c r="G411" s="37">
        <f>G403+G410</f>
        <v>3017610</v>
      </c>
      <c r="H411" s="37">
        <f>H403+H410</f>
        <v>2931947.1000000006</v>
      </c>
      <c r="I411" s="57">
        <f t="shared" si="30"/>
        <v>-85662.89999999944</v>
      </c>
      <c r="J411" s="57">
        <f t="shared" si="31"/>
        <v>97.16123355900864</v>
      </c>
      <c r="K411" s="57">
        <f t="shared" si="32"/>
        <v>67.20261566834334</v>
      </c>
      <c r="L411" s="62"/>
      <c r="M411" s="57">
        <f t="shared" si="33"/>
        <v>88730.79999999981</v>
      </c>
      <c r="N411" s="57">
        <f t="shared" si="34"/>
        <v>103.12078964938405</v>
      </c>
    </row>
    <row r="412" spans="1:14" s="26" customFormat="1" ht="15.75" customHeight="1" hidden="1">
      <c r="A412" s="113"/>
      <c r="B412" s="113" t="s">
        <v>213</v>
      </c>
      <c r="C412" s="16" t="s">
        <v>166</v>
      </c>
      <c r="D412" s="27" t="s">
        <v>167</v>
      </c>
      <c r="E412" s="34"/>
      <c r="F412" s="37"/>
      <c r="G412" s="37"/>
      <c r="H412" s="34"/>
      <c r="I412" s="15">
        <f t="shared" si="30"/>
        <v>0</v>
      </c>
      <c r="J412" s="15" t="e">
        <f t="shared" si="31"/>
        <v>#DIV/0!</v>
      </c>
      <c r="K412" s="15" t="e">
        <f t="shared" si="32"/>
        <v>#DIV/0!</v>
      </c>
      <c r="L412" s="61"/>
      <c r="M412" s="15">
        <f t="shared" si="33"/>
        <v>0</v>
      </c>
      <c r="N412" s="15" t="e">
        <f t="shared" si="34"/>
        <v>#DIV/0!</v>
      </c>
    </row>
    <row r="413" spans="1:14" s="26" customFormat="1" ht="80.25" customHeight="1" hidden="1">
      <c r="A413" s="117"/>
      <c r="B413" s="117"/>
      <c r="C413" s="29" t="s">
        <v>54</v>
      </c>
      <c r="D413" s="30" t="s">
        <v>55</v>
      </c>
      <c r="E413" s="11"/>
      <c r="F413" s="11"/>
      <c r="G413" s="11"/>
      <c r="H413" s="11"/>
      <c r="I413" s="15">
        <f t="shared" si="30"/>
        <v>0</v>
      </c>
      <c r="J413" s="15" t="e">
        <f t="shared" si="31"/>
        <v>#DIV/0!</v>
      </c>
      <c r="K413" s="15" t="e">
        <f t="shared" si="32"/>
        <v>#DIV/0!</v>
      </c>
      <c r="L413" s="61"/>
      <c r="M413" s="15">
        <f t="shared" si="33"/>
        <v>0</v>
      </c>
      <c r="N413" s="15" t="e">
        <f t="shared" si="34"/>
        <v>#DIV/0!</v>
      </c>
    </row>
    <row r="414" spans="1:14" s="26" customFormat="1" ht="78.75" customHeight="1" hidden="1">
      <c r="A414" s="117"/>
      <c r="B414" s="117"/>
      <c r="C414" s="31" t="s">
        <v>56</v>
      </c>
      <c r="D414" s="30" t="s">
        <v>57</v>
      </c>
      <c r="E414" s="11"/>
      <c r="F414" s="11"/>
      <c r="G414" s="11"/>
      <c r="H414" s="11"/>
      <c r="I414" s="15">
        <f t="shared" si="30"/>
        <v>0</v>
      </c>
      <c r="J414" s="15" t="e">
        <f t="shared" si="31"/>
        <v>#DIV/0!</v>
      </c>
      <c r="K414" s="15" t="e">
        <f t="shared" si="32"/>
        <v>#DIV/0!</v>
      </c>
      <c r="L414" s="61"/>
      <c r="M414" s="15">
        <f t="shared" si="33"/>
        <v>0</v>
      </c>
      <c r="N414" s="15" t="e">
        <f t="shared" si="34"/>
        <v>#DIV/0!</v>
      </c>
    </row>
    <row r="415" spans="1:14" ht="15.75" customHeight="1" hidden="1">
      <c r="A415" s="119"/>
      <c r="B415" s="119"/>
      <c r="C415" s="16" t="s">
        <v>22</v>
      </c>
      <c r="D415" s="18" t="s">
        <v>23</v>
      </c>
      <c r="E415" s="11">
        <f>SUM(E416:E416)</f>
        <v>0</v>
      </c>
      <c r="F415" s="11">
        <f>SUM(F416:F416)</f>
        <v>0</v>
      </c>
      <c r="G415" s="11">
        <f>SUM(G416:G416)</f>
        <v>0</v>
      </c>
      <c r="H415" s="11">
        <f>SUM(H416:H416)</f>
        <v>0</v>
      </c>
      <c r="I415" s="15">
        <f t="shared" si="30"/>
        <v>0</v>
      </c>
      <c r="J415" s="15" t="e">
        <f t="shared" si="31"/>
        <v>#DIV/0!</v>
      </c>
      <c r="K415" s="15" t="e">
        <f t="shared" si="32"/>
        <v>#DIV/0!</v>
      </c>
      <c r="L415" s="61"/>
      <c r="M415" s="15">
        <f t="shared" si="33"/>
        <v>0</v>
      </c>
      <c r="N415" s="15" t="e">
        <f t="shared" si="34"/>
        <v>#DIV/0!</v>
      </c>
    </row>
    <row r="416" spans="1:14" ht="63" customHeight="1" hidden="1">
      <c r="A416" s="119"/>
      <c r="B416" s="119"/>
      <c r="C416" s="16" t="s">
        <v>176</v>
      </c>
      <c r="D416" s="58" t="s">
        <v>177</v>
      </c>
      <c r="E416" s="11"/>
      <c r="F416" s="11"/>
      <c r="G416" s="11"/>
      <c r="H416" s="11"/>
      <c r="I416" s="15">
        <f t="shared" si="30"/>
        <v>0</v>
      </c>
      <c r="J416" s="15" t="e">
        <f t="shared" si="31"/>
        <v>#DIV/0!</v>
      </c>
      <c r="K416" s="15" t="e">
        <f t="shared" si="32"/>
        <v>#DIV/0!</v>
      </c>
      <c r="L416" s="61"/>
      <c r="M416" s="15">
        <f t="shared" si="33"/>
        <v>0</v>
      </c>
      <c r="N416" s="15" t="e">
        <f t="shared" si="34"/>
        <v>#DIV/0!</v>
      </c>
    </row>
    <row r="417" spans="1:14" ht="15.75" customHeight="1" hidden="1">
      <c r="A417" s="119"/>
      <c r="B417" s="119"/>
      <c r="C417" s="16" t="s">
        <v>49</v>
      </c>
      <c r="D417" s="18" t="s">
        <v>86</v>
      </c>
      <c r="E417" s="11"/>
      <c r="F417" s="11"/>
      <c r="G417" s="11"/>
      <c r="H417" s="11"/>
      <c r="I417" s="15">
        <f t="shared" si="30"/>
        <v>0</v>
      </c>
      <c r="J417" s="15" t="e">
        <f t="shared" si="31"/>
        <v>#DIV/0!</v>
      </c>
      <c r="K417" s="15" t="e">
        <f t="shared" si="32"/>
        <v>#DIV/0!</v>
      </c>
      <c r="L417" s="61"/>
      <c r="M417" s="15">
        <f t="shared" si="33"/>
        <v>0</v>
      </c>
      <c r="N417" s="15" t="e">
        <f t="shared" si="34"/>
        <v>#DIV/0!</v>
      </c>
    </row>
    <row r="418" spans="1:14" ht="15.75" customHeight="1" hidden="1">
      <c r="A418" s="119"/>
      <c r="B418" s="119"/>
      <c r="C418" s="16" t="s">
        <v>50</v>
      </c>
      <c r="D418" s="18" t="s">
        <v>51</v>
      </c>
      <c r="E418" s="11"/>
      <c r="F418" s="11"/>
      <c r="G418" s="11"/>
      <c r="H418" s="11"/>
      <c r="I418" s="15">
        <f t="shared" si="30"/>
        <v>0</v>
      </c>
      <c r="J418" s="15" t="e">
        <f t="shared" si="31"/>
        <v>#DIV/0!</v>
      </c>
      <c r="K418" s="15" t="e">
        <f t="shared" si="32"/>
        <v>#DIV/0!</v>
      </c>
      <c r="L418" s="61"/>
      <c r="M418" s="15">
        <f t="shared" si="33"/>
        <v>0</v>
      </c>
      <c r="N418" s="15" t="e">
        <f t="shared" si="34"/>
        <v>#DIV/0!</v>
      </c>
    </row>
    <row r="419" spans="1:14" ht="15.75" customHeight="1" hidden="1">
      <c r="A419" s="119"/>
      <c r="B419" s="119"/>
      <c r="C419" s="16" t="s">
        <v>52</v>
      </c>
      <c r="D419" s="20" t="s">
        <v>53</v>
      </c>
      <c r="E419" s="11"/>
      <c r="F419" s="11"/>
      <c r="G419" s="11"/>
      <c r="H419" s="11"/>
      <c r="I419" s="15">
        <f t="shared" si="30"/>
        <v>0</v>
      </c>
      <c r="J419" s="15" t="e">
        <f t="shared" si="31"/>
        <v>#DIV/0!</v>
      </c>
      <c r="K419" s="15" t="e">
        <f t="shared" si="32"/>
        <v>#DIV/0!</v>
      </c>
      <c r="L419" s="61"/>
      <c r="M419" s="15">
        <f t="shared" si="33"/>
        <v>0</v>
      </c>
      <c r="N419" s="15" t="e">
        <f t="shared" si="34"/>
        <v>#DIV/0!</v>
      </c>
    </row>
    <row r="420" spans="1:14" s="26" customFormat="1" ht="15.75" customHeight="1" hidden="1">
      <c r="A420" s="119"/>
      <c r="B420" s="119"/>
      <c r="C420" s="73"/>
      <c r="D420" s="74" t="s">
        <v>179</v>
      </c>
      <c r="E420" s="71">
        <f>SUM(E412:E415,E417:E419)</f>
        <v>0</v>
      </c>
      <c r="F420" s="71">
        <f>SUM(F412:F415,F417:F419)</f>
        <v>0</v>
      </c>
      <c r="G420" s="71">
        <f>SUM(G412:G415,G417:G419)</f>
        <v>0</v>
      </c>
      <c r="H420" s="71">
        <f>SUM(H412:H415,H417:H419)</f>
        <v>0</v>
      </c>
      <c r="I420" s="75">
        <f t="shared" si="30"/>
        <v>0</v>
      </c>
      <c r="J420" s="75" t="e">
        <f t="shared" si="31"/>
        <v>#DIV/0!</v>
      </c>
      <c r="K420" s="75" t="e">
        <f t="shared" si="32"/>
        <v>#DIV/0!</v>
      </c>
      <c r="L420" s="61"/>
      <c r="M420" s="75">
        <f t="shared" si="33"/>
        <v>0</v>
      </c>
      <c r="N420" s="75" t="e">
        <f t="shared" si="34"/>
        <v>#DIV/0!</v>
      </c>
    </row>
    <row r="421" spans="1:14" ht="15.75">
      <c r="A421" s="76"/>
      <c r="B421" s="77"/>
      <c r="C421" s="78"/>
      <c r="D421" s="79"/>
      <c r="E421" s="80"/>
      <c r="F421" s="80"/>
      <c r="G421" s="80"/>
      <c r="H421" s="80"/>
      <c r="I421" s="69"/>
      <c r="J421" s="69"/>
      <c r="K421" s="69"/>
      <c r="L421" s="81"/>
      <c r="M421" s="69"/>
      <c r="N421" s="82"/>
    </row>
    <row r="422" spans="1:14" s="26" customFormat="1" ht="33.75" customHeight="1">
      <c r="A422" s="134" t="s">
        <v>207</v>
      </c>
      <c r="B422" s="134"/>
      <c r="C422" s="134"/>
      <c r="D422" s="134"/>
      <c r="E422" s="37">
        <f>E440+E454</f>
        <v>10560457.5</v>
      </c>
      <c r="F422" s="37">
        <f>F440+F454</f>
        <v>16093387.500000002</v>
      </c>
      <c r="G422" s="37">
        <f>G440+G454</f>
        <v>11302642.6</v>
      </c>
      <c r="H422" s="37">
        <f>H440+H454</f>
        <v>11136531.6</v>
      </c>
      <c r="I422" s="57">
        <f t="shared" si="30"/>
        <v>-166111</v>
      </c>
      <c r="J422" s="57">
        <f t="shared" si="31"/>
        <v>98.53033484399481</v>
      </c>
      <c r="K422" s="57">
        <f t="shared" si="32"/>
        <v>69.19942491908554</v>
      </c>
      <c r="L422" s="83"/>
      <c r="M422" s="57">
        <f t="shared" si="33"/>
        <v>576074.0999999996</v>
      </c>
      <c r="N422" s="57">
        <f t="shared" si="34"/>
        <v>105.45501082694571</v>
      </c>
    </row>
    <row r="423" spans="1:14" s="26" customFormat="1" ht="15.75">
      <c r="A423" s="84"/>
      <c r="B423" s="65"/>
      <c r="C423" s="66"/>
      <c r="D423" s="67"/>
      <c r="E423" s="68"/>
      <c r="F423" s="68"/>
      <c r="G423" s="68"/>
      <c r="H423" s="68"/>
      <c r="I423" s="69"/>
      <c r="J423" s="69"/>
      <c r="K423" s="69"/>
      <c r="L423" s="45"/>
      <c r="M423" s="69"/>
      <c r="N423" s="82"/>
    </row>
    <row r="424" spans="1:14" s="26" customFormat="1" ht="33.75" customHeight="1">
      <c r="A424" s="134" t="s">
        <v>208</v>
      </c>
      <c r="B424" s="134"/>
      <c r="C424" s="134"/>
      <c r="D424" s="134"/>
      <c r="E424" s="37">
        <f>E440+E454+E493</f>
        <v>10514601.3</v>
      </c>
      <c r="F424" s="37">
        <f>F440+F454+F493</f>
        <v>16093387.500000002</v>
      </c>
      <c r="G424" s="37">
        <f>G440+G454+G493</f>
        <v>11302642.6</v>
      </c>
      <c r="H424" s="37">
        <f>H440+H454+H493</f>
        <v>10989717.299999999</v>
      </c>
      <c r="I424" s="57">
        <f t="shared" si="30"/>
        <v>-312925.30000000075</v>
      </c>
      <c r="J424" s="57">
        <f t="shared" si="31"/>
        <v>97.23139701860518</v>
      </c>
      <c r="K424" s="57">
        <f t="shared" si="32"/>
        <v>68.28716017681174</v>
      </c>
      <c r="L424" s="83"/>
      <c r="M424" s="57">
        <f t="shared" si="33"/>
        <v>475115.99999999814</v>
      </c>
      <c r="N424" s="57">
        <f t="shared" si="34"/>
        <v>104.5186306778936</v>
      </c>
    </row>
    <row r="425" spans="1:14" s="26" customFormat="1" ht="15.75" customHeight="1">
      <c r="A425" s="84"/>
      <c r="B425" s="65"/>
      <c r="C425" s="66"/>
      <c r="D425" s="70"/>
      <c r="E425" s="68"/>
      <c r="F425" s="68"/>
      <c r="G425" s="68"/>
      <c r="H425" s="68"/>
      <c r="I425" s="69"/>
      <c r="J425" s="69"/>
      <c r="K425" s="69"/>
      <c r="L425" s="45"/>
      <c r="M425" s="69"/>
      <c r="N425" s="82"/>
    </row>
    <row r="426" spans="1:14" s="26" customFormat="1" ht="23.25" customHeight="1">
      <c r="A426" s="135" t="s">
        <v>209</v>
      </c>
      <c r="B426" s="135"/>
      <c r="C426" s="135"/>
      <c r="D426" s="135"/>
      <c r="E426" s="37">
        <f>E428-E493</f>
        <v>14801268.900000002</v>
      </c>
      <c r="F426" s="37">
        <f>F428-F493</f>
        <v>21449733.4</v>
      </c>
      <c r="G426" s="37">
        <f>G428-G493</f>
        <v>14557746.200000001</v>
      </c>
      <c r="H426" s="37">
        <f>H428-H493</f>
        <v>14214864.800000004</v>
      </c>
      <c r="I426" s="57">
        <f t="shared" si="30"/>
        <v>-342881.39999999665</v>
      </c>
      <c r="J426" s="57">
        <f t="shared" si="31"/>
        <v>97.64468074048442</v>
      </c>
      <c r="K426" s="57">
        <f t="shared" si="32"/>
        <v>66.27058963819105</v>
      </c>
      <c r="L426" s="83"/>
      <c r="M426" s="57">
        <f t="shared" si="33"/>
        <v>-586404.0999999978</v>
      </c>
      <c r="N426" s="57">
        <f t="shared" si="34"/>
        <v>96.0381498102504</v>
      </c>
    </row>
    <row r="427" spans="1:14" s="26" customFormat="1" ht="15.75">
      <c r="A427" s="84"/>
      <c r="B427" s="65"/>
      <c r="C427" s="66"/>
      <c r="D427" s="70"/>
      <c r="E427" s="68"/>
      <c r="F427" s="68"/>
      <c r="G427" s="68"/>
      <c r="H427" s="68"/>
      <c r="I427" s="69"/>
      <c r="J427" s="69"/>
      <c r="K427" s="69"/>
      <c r="L427" s="45"/>
      <c r="M427" s="69"/>
      <c r="N427" s="82"/>
    </row>
    <row r="428" spans="1:14" s="26" customFormat="1" ht="24" customHeight="1">
      <c r="A428" s="135" t="s">
        <v>210</v>
      </c>
      <c r="B428" s="135"/>
      <c r="C428" s="135"/>
      <c r="D428" s="135"/>
      <c r="E428" s="37">
        <f>E28+E48+E62+E83+E100+E113+E118+E130+E143+E156+E169+E183+E196+E206+E219+E232+E247+E259+E270+E285+E299+E327+E344+E355+E367+E395+E411+E420+E306+E383+E377+E379+E347+E65</f>
        <v>14755412.700000003</v>
      </c>
      <c r="F428" s="37">
        <f>F28+F48+F62+F83+F100+F113+F118+F130+F143+F156+F169+F183+F196+F206+F219+F232+F247+F259+F270+F285+F299+F327+F344+F355+F367+F395+F411+F420+F306+F383+F377+F379+F347+F65</f>
        <v>21449733.4</v>
      </c>
      <c r="G428" s="37">
        <f>G28+G48+G62+G83+G100+G113+G118+G130+G143+G156+G169+G183+G196+G206+G219+G232+G247+G259+G270+G285+G299+G327+G344+G355+G367+G395+G411+G420+G306+G383+G377+G379+G347+G65</f>
        <v>14557746.200000001</v>
      </c>
      <c r="H428" s="37">
        <f>H28+H48+H62+H83+H100+H113+H118+H130+H143+H156+H169+H183+H196+H206+H219+H232+H247+H259+H270+H285+H299+H327+H344+H355+H367+H395+H411+H420+H306+H383+H377+H379+H347+H65</f>
        <v>14068050.500000004</v>
      </c>
      <c r="I428" s="57">
        <f t="shared" si="30"/>
        <v>-489695.6999999974</v>
      </c>
      <c r="J428" s="57">
        <f t="shared" si="31"/>
        <v>96.63618465885881</v>
      </c>
      <c r="K428" s="57">
        <f t="shared" si="32"/>
        <v>65.58613218008577</v>
      </c>
      <c r="L428" s="85"/>
      <c r="M428" s="57">
        <f t="shared" si="33"/>
        <v>-687362.1999999993</v>
      </c>
      <c r="N428" s="57">
        <f t="shared" si="34"/>
        <v>95.34162673742091</v>
      </c>
    </row>
    <row r="429" spans="1:14" s="26" customFormat="1" ht="15.75">
      <c r="A429" s="65"/>
      <c r="B429" s="65"/>
      <c r="C429" s="66"/>
      <c r="D429" s="70"/>
      <c r="E429" s="68"/>
      <c r="F429" s="68"/>
      <c r="G429" s="68"/>
      <c r="H429" s="68"/>
      <c r="I429" s="69"/>
      <c r="J429" s="69"/>
      <c r="K429" s="69"/>
      <c r="L429" s="69"/>
      <c r="M429" s="69"/>
      <c r="N429" s="69"/>
    </row>
    <row r="430" spans="1:14" s="26" customFormat="1" ht="31.5" customHeight="1">
      <c r="A430" s="136" t="s">
        <v>180</v>
      </c>
      <c r="B430" s="136"/>
      <c r="C430" s="136"/>
      <c r="D430" s="136"/>
      <c r="E430" s="32">
        <f>E432</f>
        <v>12700</v>
      </c>
      <c r="F430" s="32">
        <f>F432</f>
        <v>24300.2</v>
      </c>
      <c r="G430" s="32">
        <f>G432</f>
        <v>0</v>
      </c>
      <c r="H430" s="32">
        <f>H432</f>
        <v>0</v>
      </c>
      <c r="I430" s="57">
        <f t="shared" si="30"/>
        <v>0</v>
      </c>
      <c r="J430" s="57"/>
      <c r="K430" s="57">
        <f t="shared" si="32"/>
        <v>0</v>
      </c>
      <c r="L430" s="57"/>
      <c r="M430" s="57">
        <f t="shared" si="33"/>
        <v>-12700</v>
      </c>
      <c r="N430" s="57">
        <f t="shared" si="34"/>
        <v>0</v>
      </c>
    </row>
    <row r="431" spans="1:14" ht="31.5" customHeight="1">
      <c r="A431" s="121" t="s">
        <v>6</v>
      </c>
      <c r="B431" s="122" t="s">
        <v>7</v>
      </c>
      <c r="C431" s="19" t="s">
        <v>181</v>
      </c>
      <c r="D431" s="20" t="s">
        <v>182</v>
      </c>
      <c r="E431" s="14">
        <v>12700</v>
      </c>
      <c r="F431" s="14">
        <v>24300.2</v>
      </c>
      <c r="G431" s="14"/>
      <c r="H431" s="14"/>
      <c r="I431" s="15">
        <f t="shared" si="30"/>
        <v>0</v>
      </c>
      <c r="J431" s="15"/>
      <c r="K431" s="15">
        <f t="shared" si="32"/>
        <v>0</v>
      </c>
      <c r="L431" s="15"/>
      <c r="M431" s="15">
        <f t="shared" si="33"/>
        <v>-12700</v>
      </c>
      <c r="N431" s="15">
        <f t="shared" si="34"/>
        <v>0</v>
      </c>
    </row>
    <row r="432" spans="1:14" s="26" customFormat="1" ht="15.75" customHeight="1">
      <c r="A432" s="125"/>
      <c r="B432" s="125"/>
      <c r="C432" s="28"/>
      <c r="D432" s="24" t="s">
        <v>179</v>
      </c>
      <c r="E432" s="32">
        <f>SUM(E431:E431)</f>
        <v>12700</v>
      </c>
      <c r="F432" s="32">
        <f>SUM(F431:F431)</f>
        <v>24300.2</v>
      </c>
      <c r="G432" s="32">
        <f>SUM(G431:G431)</f>
        <v>0</v>
      </c>
      <c r="H432" s="32">
        <f>SUM(H431:H431)</f>
        <v>0</v>
      </c>
      <c r="I432" s="57">
        <f t="shared" si="30"/>
        <v>0</v>
      </c>
      <c r="J432" s="57"/>
      <c r="K432" s="57">
        <f t="shared" si="32"/>
        <v>0</v>
      </c>
      <c r="L432" s="57"/>
      <c r="M432" s="57">
        <f t="shared" si="33"/>
        <v>-12700</v>
      </c>
      <c r="N432" s="57">
        <f t="shared" si="34"/>
        <v>0</v>
      </c>
    </row>
    <row r="433" spans="1:11" ht="15" customHeight="1" hidden="1">
      <c r="A433" s="40"/>
      <c r="B433" s="40"/>
      <c r="C433" s="41"/>
      <c r="D433" s="42"/>
      <c r="E433" s="43"/>
      <c r="F433" s="44"/>
      <c r="G433" s="44"/>
      <c r="H433" s="44"/>
      <c r="I433" s="45"/>
      <c r="J433" s="45"/>
      <c r="K433" s="45"/>
    </row>
    <row r="434" spans="1:11" ht="15.75" hidden="1">
      <c r="A434" s="40"/>
      <c r="B434" s="40"/>
      <c r="C434" s="41"/>
      <c r="D434" s="42" t="s">
        <v>183</v>
      </c>
      <c r="E434" s="127"/>
      <c r="F434" s="128"/>
      <c r="G434" s="128"/>
      <c r="H434" s="128"/>
      <c r="I434" s="130"/>
      <c r="J434" s="128"/>
      <c r="K434" s="128"/>
    </row>
    <row r="435" spans="1:11" ht="15.75" hidden="1">
      <c r="A435" s="40"/>
      <c r="B435" s="40"/>
      <c r="C435" s="41"/>
      <c r="D435" s="42"/>
      <c r="E435" s="127"/>
      <c r="F435" s="129"/>
      <c r="G435" s="129"/>
      <c r="H435" s="129"/>
      <c r="I435" s="131"/>
      <c r="J435" s="131"/>
      <c r="K435" s="131"/>
    </row>
    <row r="436" spans="1:11" ht="18" customHeight="1" hidden="1">
      <c r="A436" s="132" t="s">
        <v>225</v>
      </c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</row>
    <row r="437" spans="2:14" ht="18" customHeight="1" hidden="1">
      <c r="B437" s="2"/>
      <c r="C437" s="2"/>
      <c r="D437" s="2"/>
      <c r="E437" s="2"/>
      <c r="F437" s="2"/>
      <c r="G437" s="2"/>
      <c r="H437" s="2"/>
      <c r="K437" s="7"/>
      <c r="L437" s="7"/>
      <c r="N437" s="7" t="s">
        <v>0</v>
      </c>
    </row>
    <row r="438" spans="1:14" ht="42.75" customHeight="1" hidden="1">
      <c r="A438" s="114" t="s">
        <v>1</v>
      </c>
      <c r="B438" s="109" t="s">
        <v>2</v>
      </c>
      <c r="C438" s="114" t="s">
        <v>3</v>
      </c>
      <c r="D438" s="109" t="s">
        <v>4</v>
      </c>
      <c r="E438" s="103" t="s">
        <v>220</v>
      </c>
      <c r="F438" s="105" t="s">
        <v>205</v>
      </c>
      <c r="G438" s="105" t="s">
        <v>221</v>
      </c>
      <c r="H438" s="105" t="s">
        <v>222</v>
      </c>
      <c r="I438" s="107" t="s">
        <v>223</v>
      </c>
      <c r="J438" s="109" t="s">
        <v>224</v>
      </c>
      <c r="K438" s="105" t="s">
        <v>5</v>
      </c>
      <c r="M438" s="107" t="s">
        <v>216</v>
      </c>
      <c r="N438" s="109" t="s">
        <v>218</v>
      </c>
    </row>
    <row r="439" spans="1:14" ht="37.5" customHeight="1" hidden="1">
      <c r="A439" s="114"/>
      <c r="B439" s="109"/>
      <c r="C439" s="114"/>
      <c r="D439" s="109"/>
      <c r="E439" s="104"/>
      <c r="F439" s="106"/>
      <c r="G439" s="106"/>
      <c r="H439" s="106"/>
      <c r="I439" s="108"/>
      <c r="J439" s="108"/>
      <c r="K439" s="106"/>
      <c r="M439" s="108"/>
      <c r="N439" s="108"/>
    </row>
    <row r="440" spans="1:14" s="26" customFormat="1" ht="15.75" hidden="1">
      <c r="A440" s="113"/>
      <c r="B440" s="113"/>
      <c r="C440" s="23"/>
      <c r="D440" s="24" t="s">
        <v>184</v>
      </c>
      <c r="E440" s="37">
        <f>SUM(E453,E441:E448)</f>
        <v>9166101.9</v>
      </c>
      <c r="F440" s="37">
        <f>SUM(F453,F441:F448)</f>
        <v>13500868.100000001</v>
      </c>
      <c r="G440" s="37">
        <f>SUM(G453,G441:G448)</f>
        <v>9738456.299999999</v>
      </c>
      <c r="H440" s="37">
        <f>SUM(H453,H441:H448)</f>
        <v>9727086.299999999</v>
      </c>
      <c r="I440" s="57">
        <f aca="true" t="shared" si="35" ref="I440:I503">H440-G440</f>
        <v>-11370</v>
      </c>
      <c r="J440" s="57">
        <f>H440/G440*100</f>
        <v>99.88324638269415</v>
      </c>
      <c r="K440" s="57">
        <f>H440/F440*100</f>
        <v>72.04785816698703</v>
      </c>
      <c r="L440" s="37">
        <f>SUM(L453,L441:L448)</f>
        <v>0</v>
      </c>
      <c r="M440" s="57">
        <f aca="true" t="shared" si="36" ref="M440:M503">H440-E440</f>
        <v>560984.3999999985</v>
      </c>
      <c r="N440" s="57">
        <f aca="true" t="shared" si="37" ref="N440:N503">H440/E440*100</f>
        <v>106.1202068896921</v>
      </c>
    </row>
    <row r="441" spans="1:14" ht="15.75" hidden="1">
      <c r="A441" s="117"/>
      <c r="B441" s="117"/>
      <c r="C441" s="16" t="s">
        <v>131</v>
      </c>
      <c r="D441" s="18" t="s">
        <v>132</v>
      </c>
      <c r="E441" s="34">
        <f aca="true" t="shared" si="38" ref="E441:H447">SUMIF($C$7:$C$431,$C441,E$7:E$431)</f>
        <v>4191674.9</v>
      </c>
      <c r="F441" s="34">
        <f t="shared" si="38"/>
        <v>5868800.8</v>
      </c>
      <c r="G441" s="34">
        <f t="shared" si="38"/>
        <v>4206244.1</v>
      </c>
      <c r="H441" s="34">
        <f t="shared" si="38"/>
        <v>4471573.5</v>
      </c>
      <c r="I441" s="15">
        <f t="shared" si="35"/>
        <v>265329.4000000004</v>
      </c>
      <c r="J441" s="15">
        <f>H441/G441*100</f>
        <v>106.30798864003161</v>
      </c>
      <c r="K441" s="15">
        <f>H441/F441*100</f>
        <v>76.19228616517364</v>
      </c>
      <c r="L441" s="34"/>
      <c r="M441" s="15">
        <f t="shared" si="36"/>
        <v>279898.6000000001</v>
      </c>
      <c r="N441" s="15">
        <f t="shared" si="37"/>
        <v>106.6774882756294</v>
      </c>
    </row>
    <row r="442" spans="1:14" ht="15.75" hidden="1">
      <c r="A442" s="117"/>
      <c r="B442" s="117"/>
      <c r="C442" s="16" t="s">
        <v>133</v>
      </c>
      <c r="D442" s="18" t="s">
        <v>134</v>
      </c>
      <c r="E442" s="34">
        <f t="shared" si="38"/>
        <v>314431.8</v>
      </c>
      <c r="F442" s="34">
        <f t="shared" si="38"/>
        <v>432143.8</v>
      </c>
      <c r="G442" s="34">
        <f t="shared" si="38"/>
        <v>321830.2</v>
      </c>
      <c r="H442" s="34">
        <f t="shared" si="38"/>
        <v>325134.5</v>
      </c>
      <c r="I442" s="15">
        <f t="shared" si="35"/>
        <v>3304.2999999999884</v>
      </c>
      <c r="J442" s="15">
        <f aca="true" t="shared" si="39" ref="J442:J448">H442/G442*100</f>
        <v>101.02672154446661</v>
      </c>
      <c r="K442" s="15">
        <f aca="true" t="shared" si="40" ref="K442:K448">H442/F442*100</f>
        <v>75.2375713824889</v>
      </c>
      <c r="L442" s="34"/>
      <c r="M442" s="15">
        <f t="shared" si="36"/>
        <v>10702.700000000012</v>
      </c>
      <c r="N442" s="15">
        <f t="shared" si="37"/>
        <v>103.40382238692143</v>
      </c>
    </row>
    <row r="443" spans="1:14" ht="15.75" hidden="1">
      <c r="A443" s="117"/>
      <c r="B443" s="117"/>
      <c r="C443" s="16" t="s">
        <v>154</v>
      </c>
      <c r="D443" s="18" t="s">
        <v>155</v>
      </c>
      <c r="E443" s="34">
        <f t="shared" si="38"/>
        <v>333.6</v>
      </c>
      <c r="F443" s="34">
        <f t="shared" si="38"/>
        <v>373.8</v>
      </c>
      <c r="G443" s="34">
        <f t="shared" si="38"/>
        <v>362</v>
      </c>
      <c r="H443" s="34">
        <f t="shared" si="38"/>
        <v>549.2</v>
      </c>
      <c r="I443" s="15">
        <f t="shared" si="35"/>
        <v>187.20000000000005</v>
      </c>
      <c r="J443" s="15">
        <f t="shared" si="39"/>
        <v>151.71270718232046</v>
      </c>
      <c r="K443" s="15">
        <f t="shared" si="40"/>
        <v>146.92348849652222</v>
      </c>
      <c r="L443" s="34"/>
      <c r="M443" s="15">
        <f t="shared" si="36"/>
        <v>215.60000000000002</v>
      </c>
      <c r="N443" s="15">
        <f t="shared" si="37"/>
        <v>164.62829736211032</v>
      </c>
    </row>
    <row r="444" spans="1:14" ht="15.75" hidden="1">
      <c r="A444" s="117"/>
      <c r="B444" s="117"/>
      <c r="C444" s="16" t="s">
        <v>170</v>
      </c>
      <c r="D444" s="18" t="s">
        <v>171</v>
      </c>
      <c r="E444" s="34">
        <f t="shared" si="38"/>
        <v>128260.1</v>
      </c>
      <c r="F444" s="34">
        <f t="shared" si="38"/>
        <v>231414</v>
      </c>
      <c r="G444" s="34">
        <f t="shared" si="38"/>
        <v>159010.5</v>
      </c>
      <c r="H444" s="34">
        <f t="shared" si="38"/>
        <v>122814.4</v>
      </c>
      <c r="I444" s="15">
        <f t="shared" si="35"/>
        <v>-36196.100000000006</v>
      </c>
      <c r="J444" s="15">
        <f t="shared" si="39"/>
        <v>77.23666047210719</v>
      </c>
      <c r="K444" s="15">
        <f t="shared" si="40"/>
        <v>53.07129214308554</v>
      </c>
      <c r="L444" s="34"/>
      <c r="M444" s="15">
        <f t="shared" si="36"/>
        <v>-5445.700000000012</v>
      </c>
      <c r="N444" s="15">
        <f t="shared" si="37"/>
        <v>95.75417452504715</v>
      </c>
    </row>
    <row r="445" spans="1:14" ht="15.75" hidden="1">
      <c r="A445" s="117"/>
      <c r="B445" s="117"/>
      <c r="C445" s="16" t="s">
        <v>32</v>
      </c>
      <c r="D445" s="27" t="s">
        <v>33</v>
      </c>
      <c r="E445" s="34">
        <f t="shared" si="38"/>
        <v>1927934.4</v>
      </c>
      <c r="F445" s="34">
        <f t="shared" si="38"/>
        <v>2667978.6</v>
      </c>
      <c r="G445" s="34">
        <f t="shared" si="38"/>
        <v>1972088.3</v>
      </c>
      <c r="H445" s="34">
        <f t="shared" si="38"/>
        <v>1850608.9</v>
      </c>
      <c r="I445" s="15">
        <f t="shared" si="35"/>
        <v>-121479.40000000014</v>
      </c>
      <c r="J445" s="15">
        <f t="shared" si="39"/>
        <v>93.84006284099956</v>
      </c>
      <c r="K445" s="15">
        <f t="shared" si="40"/>
        <v>69.36370853949127</v>
      </c>
      <c r="L445" s="34"/>
      <c r="M445" s="15">
        <f t="shared" si="36"/>
        <v>-77325.5</v>
      </c>
      <c r="N445" s="15">
        <f t="shared" si="37"/>
        <v>95.9892048194171</v>
      </c>
    </row>
    <row r="446" spans="1:14" ht="15.75" hidden="1">
      <c r="A446" s="117"/>
      <c r="B446" s="117"/>
      <c r="C446" s="16" t="s">
        <v>125</v>
      </c>
      <c r="D446" s="27" t="s">
        <v>126</v>
      </c>
      <c r="E446" s="34">
        <f t="shared" si="38"/>
        <v>341139.8</v>
      </c>
      <c r="F446" s="34">
        <f t="shared" si="38"/>
        <v>666607.6</v>
      </c>
      <c r="G446" s="34">
        <f t="shared" si="38"/>
        <v>470740.9</v>
      </c>
      <c r="H446" s="34">
        <f t="shared" si="38"/>
        <v>442608</v>
      </c>
      <c r="I446" s="15">
        <f t="shared" si="35"/>
        <v>-28132.900000000023</v>
      </c>
      <c r="J446" s="15">
        <f t="shared" si="39"/>
        <v>94.0236975372227</v>
      </c>
      <c r="K446" s="15">
        <f t="shared" si="40"/>
        <v>66.39708278153445</v>
      </c>
      <c r="L446" s="34"/>
      <c r="M446" s="15">
        <f t="shared" si="36"/>
        <v>101468.20000000001</v>
      </c>
      <c r="N446" s="15">
        <f t="shared" si="37"/>
        <v>129.74387626421776</v>
      </c>
    </row>
    <row r="447" spans="1:14" ht="15.75" hidden="1">
      <c r="A447" s="117"/>
      <c r="B447" s="117"/>
      <c r="C447" s="16" t="s">
        <v>172</v>
      </c>
      <c r="D447" s="18" t="s">
        <v>173</v>
      </c>
      <c r="E447" s="34">
        <f t="shared" si="38"/>
        <v>2124071.1</v>
      </c>
      <c r="F447" s="34">
        <f t="shared" si="38"/>
        <v>3295898.2</v>
      </c>
      <c r="G447" s="34">
        <f t="shared" si="38"/>
        <v>2363729.6</v>
      </c>
      <c r="H447" s="34">
        <f t="shared" si="38"/>
        <v>2243386.3</v>
      </c>
      <c r="I447" s="15">
        <f t="shared" si="35"/>
        <v>-120343.30000000028</v>
      </c>
      <c r="J447" s="15">
        <f t="shared" si="39"/>
        <v>94.90875352239951</v>
      </c>
      <c r="K447" s="15">
        <f t="shared" si="40"/>
        <v>68.06600701441566</v>
      </c>
      <c r="L447" s="34"/>
      <c r="M447" s="15">
        <f t="shared" si="36"/>
        <v>119315.19999999972</v>
      </c>
      <c r="N447" s="15">
        <f t="shared" si="37"/>
        <v>105.61728842316059</v>
      </c>
    </row>
    <row r="448" spans="1:14" ht="15.75" hidden="1">
      <c r="A448" s="117"/>
      <c r="B448" s="117"/>
      <c r="C448" s="31" t="s">
        <v>185</v>
      </c>
      <c r="D448" s="18" t="s">
        <v>186</v>
      </c>
      <c r="E448" s="34">
        <f>SUM(E449:E452)</f>
        <v>136958.3</v>
      </c>
      <c r="F448" s="34">
        <f>SUM(F449:F452)</f>
        <v>337651.3</v>
      </c>
      <c r="G448" s="34">
        <f>SUM(G449:G452)</f>
        <v>244450.7</v>
      </c>
      <c r="H448" s="34">
        <f>SUM(H449:H452)</f>
        <v>246219.4</v>
      </c>
      <c r="I448" s="15">
        <f t="shared" si="35"/>
        <v>1768.6999999999825</v>
      </c>
      <c r="J448" s="15">
        <f t="shared" si="39"/>
        <v>100.723540574848</v>
      </c>
      <c r="K448" s="15">
        <f t="shared" si="40"/>
        <v>72.92120598972964</v>
      </c>
      <c r="L448" s="34">
        <f>SUM(L449:L452)</f>
        <v>0</v>
      </c>
      <c r="M448" s="15">
        <f t="shared" si="36"/>
        <v>109261.1</v>
      </c>
      <c r="N448" s="15">
        <f t="shared" si="37"/>
        <v>179.7769101982136</v>
      </c>
    </row>
    <row r="449" spans="1:14" ht="15.75" customHeight="1" hidden="1">
      <c r="A449" s="117"/>
      <c r="B449" s="117"/>
      <c r="C449" s="16" t="s">
        <v>141</v>
      </c>
      <c r="D449" s="18" t="s">
        <v>142</v>
      </c>
      <c r="E449" s="34">
        <f aca="true" t="shared" si="41" ref="E449:H453">SUMIF($C$7:$C$431,$C449,E$7:E$431)</f>
        <v>87950.1</v>
      </c>
      <c r="F449" s="34">
        <f t="shared" si="41"/>
        <v>173920.5</v>
      </c>
      <c r="G449" s="34">
        <f t="shared" si="41"/>
        <v>121831.4</v>
      </c>
      <c r="H449" s="34">
        <f t="shared" si="41"/>
        <v>111721</v>
      </c>
      <c r="I449" s="15">
        <f t="shared" si="35"/>
        <v>-10110.399999999994</v>
      </c>
      <c r="J449" s="15">
        <f>H449/G449*100</f>
        <v>91.70131837933407</v>
      </c>
      <c r="K449" s="15">
        <f>H449/F449*100</f>
        <v>64.23682084630622</v>
      </c>
      <c r="L449" s="34"/>
      <c r="M449" s="15">
        <f t="shared" si="36"/>
        <v>23770.899999999994</v>
      </c>
      <c r="N449" s="15">
        <f t="shared" si="37"/>
        <v>127.0277123050457</v>
      </c>
    </row>
    <row r="450" spans="1:14" ht="94.5" customHeight="1" hidden="1">
      <c r="A450" s="117"/>
      <c r="B450" s="117"/>
      <c r="C450" s="29" t="s">
        <v>203</v>
      </c>
      <c r="D450" s="30" t="s">
        <v>204</v>
      </c>
      <c r="E450" s="34">
        <f t="shared" si="41"/>
        <v>395.7</v>
      </c>
      <c r="F450" s="34">
        <f t="shared" si="41"/>
        <v>485</v>
      </c>
      <c r="G450" s="34">
        <f t="shared" si="41"/>
        <v>350.7</v>
      </c>
      <c r="H450" s="34">
        <f t="shared" si="41"/>
        <v>737.6</v>
      </c>
      <c r="I450" s="15">
        <f t="shared" si="35"/>
        <v>386.90000000000003</v>
      </c>
      <c r="J450" s="15">
        <f>H450/G450*100</f>
        <v>210.32221271742233</v>
      </c>
      <c r="K450" s="15">
        <f>H450/F450*100</f>
        <v>152.08247422680412</v>
      </c>
      <c r="L450" s="34"/>
      <c r="M450" s="15">
        <f t="shared" si="36"/>
        <v>341.90000000000003</v>
      </c>
      <c r="N450" s="15">
        <f t="shared" si="37"/>
        <v>186.40384129390955</v>
      </c>
    </row>
    <row r="451" spans="1:14" ht="15.75" customHeight="1" hidden="1">
      <c r="A451" s="117"/>
      <c r="B451" s="117"/>
      <c r="C451" s="16" t="s">
        <v>121</v>
      </c>
      <c r="D451" s="18" t="s">
        <v>122</v>
      </c>
      <c r="E451" s="34">
        <f t="shared" si="41"/>
        <v>48195.2</v>
      </c>
      <c r="F451" s="34">
        <f t="shared" si="41"/>
        <v>162783.8</v>
      </c>
      <c r="G451" s="34">
        <f t="shared" si="41"/>
        <v>121869.6</v>
      </c>
      <c r="H451" s="34">
        <f t="shared" si="41"/>
        <v>133324.3</v>
      </c>
      <c r="I451" s="15">
        <f t="shared" si="35"/>
        <v>11454.699999999983</v>
      </c>
      <c r="J451" s="15">
        <f>H451/G451*100</f>
        <v>109.39914465953773</v>
      </c>
      <c r="K451" s="15">
        <f>H451/F451*100</f>
        <v>81.90268319083349</v>
      </c>
      <c r="L451" s="34"/>
      <c r="M451" s="15">
        <f t="shared" si="36"/>
        <v>85129.09999999999</v>
      </c>
      <c r="N451" s="15">
        <f t="shared" si="37"/>
        <v>276.63398014740056</v>
      </c>
    </row>
    <row r="452" spans="1:14" ht="31.5" customHeight="1" hidden="1">
      <c r="A452" s="117"/>
      <c r="B452" s="117"/>
      <c r="C452" s="16" t="s">
        <v>151</v>
      </c>
      <c r="D452" s="18" t="s">
        <v>152</v>
      </c>
      <c r="E452" s="34">
        <f t="shared" si="41"/>
        <v>417.3</v>
      </c>
      <c r="F452" s="34">
        <f t="shared" si="41"/>
        <v>462</v>
      </c>
      <c r="G452" s="34">
        <f t="shared" si="41"/>
        <v>399</v>
      </c>
      <c r="H452" s="34">
        <f t="shared" si="41"/>
        <v>436.5</v>
      </c>
      <c r="I452" s="15">
        <f t="shared" si="35"/>
        <v>37.5</v>
      </c>
      <c r="J452" s="15">
        <f>H452/G452*100</f>
        <v>109.39849624060149</v>
      </c>
      <c r="K452" s="15">
        <f>H452/F452*100</f>
        <v>94.48051948051948</v>
      </c>
      <c r="L452" s="34"/>
      <c r="M452" s="15">
        <f t="shared" si="36"/>
        <v>19.19999999999999</v>
      </c>
      <c r="N452" s="15">
        <f t="shared" si="37"/>
        <v>104.60100647016534</v>
      </c>
    </row>
    <row r="453" spans="1:14" ht="15.75" hidden="1">
      <c r="A453" s="117"/>
      <c r="B453" s="117"/>
      <c r="C453" s="16" t="s">
        <v>166</v>
      </c>
      <c r="D453" s="18" t="s">
        <v>167</v>
      </c>
      <c r="E453" s="34">
        <f t="shared" si="41"/>
        <v>1297.9</v>
      </c>
      <c r="F453" s="34">
        <f t="shared" si="41"/>
        <v>0</v>
      </c>
      <c r="G453" s="34">
        <f t="shared" si="41"/>
        <v>0</v>
      </c>
      <c r="H453" s="34">
        <f t="shared" si="41"/>
        <v>24192.100000000002</v>
      </c>
      <c r="I453" s="15">
        <f t="shared" si="35"/>
        <v>24192.100000000002</v>
      </c>
      <c r="J453" s="15"/>
      <c r="K453" s="15"/>
      <c r="L453" s="34"/>
      <c r="M453" s="15">
        <f t="shared" si="36"/>
        <v>22894.2</v>
      </c>
      <c r="N453" s="15">
        <f t="shared" si="37"/>
        <v>1863.9417520610216</v>
      </c>
    </row>
    <row r="454" spans="1:14" s="26" customFormat="1" ht="31.5" hidden="1">
      <c r="A454" s="117"/>
      <c r="B454" s="117"/>
      <c r="C454" s="23"/>
      <c r="D454" s="24" t="s">
        <v>206</v>
      </c>
      <c r="E454" s="37">
        <f>SUM(E455:E469,E490:E493)-E493</f>
        <v>1394355.6</v>
      </c>
      <c r="F454" s="37">
        <f>SUM(F455:F469,F490:F493)-F493</f>
        <v>2592519.4000000004</v>
      </c>
      <c r="G454" s="37">
        <f>SUM(G455:G469,G490:G493)-G493</f>
        <v>1564186.3</v>
      </c>
      <c r="H454" s="37">
        <f>SUM(H455:H469,H490:H493)-H493</f>
        <v>1409445.3000000003</v>
      </c>
      <c r="I454" s="57">
        <f t="shared" si="35"/>
        <v>-154740.99999999977</v>
      </c>
      <c r="J454" s="57">
        <f>H454/G454*100</f>
        <v>90.10725256959483</v>
      </c>
      <c r="K454" s="57">
        <f>H454/F454*100</f>
        <v>54.36585353999666</v>
      </c>
      <c r="L454" s="37">
        <f>SUM(L455:L469,L490:L493)</f>
        <v>0</v>
      </c>
      <c r="M454" s="57">
        <f t="shared" si="36"/>
        <v>15089.700000000186</v>
      </c>
      <c r="N454" s="57">
        <f t="shared" si="37"/>
        <v>101.08219883077174</v>
      </c>
    </row>
    <row r="455" spans="1:14" ht="15.75" customHeight="1" hidden="1">
      <c r="A455" s="117"/>
      <c r="B455" s="117"/>
      <c r="C455" s="16" t="s">
        <v>8</v>
      </c>
      <c r="D455" s="18" t="s">
        <v>9</v>
      </c>
      <c r="E455" s="34">
        <f aca="true" t="shared" si="42" ref="E455:H474">SUMIF($C$7:$C$431,$C455,E$7:E$431)</f>
        <v>291</v>
      </c>
      <c r="F455" s="34">
        <f t="shared" si="42"/>
        <v>0</v>
      </c>
      <c r="G455" s="34">
        <f t="shared" si="42"/>
        <v>0</v>
      </c>
      <c r="H455" s="34">
        <f t="shared" si="42"/>
        <v>576.7</v>
      </c>
      <c r="I455" s="15">
        <f>H455-G455</f>
        <v>576.7</v>
      </c>
      <c r="J455" s="15"/>
      <c r="K455" s="15"/>
      <c r="L455" s="34"/>
      <c r="M455" s="15">
        <f>H455-E455</f>
        <v>285.70000000000005</v>
      </c>
      <c r="N455" s="15">
        <f>H455/E455*100</f>
        <v>198.17869415807561</v>
      </c>
    </row>
    <row r="456" spans="1:14" ht="31.5" customHeight="1" hidden="1">
      <c r="A456" s="117"/>
      <c r="B456" s="117"/>
      <c r="C456" s="16" t="s">
        <v>38</v>
      </c>
      <c r="D456" s="18" t="s">
        <v>39</v>
      </c>
      <c r="E456" s="34">
        <f t="shared" si="42"/>
        <v>0</v>
      </c>
      <c r="F456" s="34">
        <f t="shared" si="42"/>
        <v>0</v>
      </c>
      <c r="G456" s="34">
        <f t="shared" si="42"/>
        <v>0</v>
      </c>
      <c r="H456" s="34">
        <f t="shared" si="42"/>
        <v>0</v>
      </c>
      <c r="I456" s="15">
        <f>H456-G456</f>
        <v>0</v>
      </c>
      <c r="J456" s="15" t="e">
        <f>H456/G456*100</f>
        <v>#DIV/0!</v>
      </c>
      <c r="K456" s="15" t="e">
        <f>H456/F456*100</f>
        <v>#DIV/0!</v>
      </c>
      <c r="L456" s="34"/>
      <c r="M456" s="15">
        <f>H456-E456</f>
        <v>0</v>
      </c>
      <c r="N456" s="15" t="e">
        <f>H456/E456*100</f>
        <v>#DIV/0!</v>
      </c>
    </row>
    <row r="457" spans="1:14" ht="78.75" hidden="1">
      <c r="A457" s="117"/>
      <c r="B457" s="117"/>
      <c r="C457" s="19" t="s">
        <v>60</v>
      </c>
      <c r="D457" s="33" t="s">
        <v>187</v>
      </c>
      <c r="E457" s="34">
        <f t="shared" si="42"/>
        <v>363995.19999999995</v>
      </c>
      <c r="F457" s="34">
        <f t="shared" si="42"/>
        <v>610333.4</v>
      </c>
      <c r="G457" s="34">
        <f t="shared" si="42"/>
        <v>340421.4</v>
      </c>
      <c r="H457" s="34">
        <f t="shared" si="42"/>
        <v>296407.60000000003</v>
      </c>
      <c r="I457" s="15">
        <f t="shared" si="35"/>
        <v>-44013.79999999999</v>
      </c>
      <c r="J457" s="15">
        <f>H457/G457*100</f>
        <v>87.0707893217054</v>
      </c>
      <c r="K457" s="15">
        <f>H457/F457*100</f>
        <v>48.56486635009652</v>
      </c>
      <c r="L457" s="34"/>
      <c r="M457" s="15">
        <f t="shared" si="36"/>
        <v>-67587.59999999992</v>
      </c>
      <c r="N457" s="15">
        <f t="shared" si="37"/>
        <v>81.43173316571209</v>
      </c>
    </row>
    <row r="458" spans="1:14" ht="31.5" hidden="1">
      <c r="A458" s="117"/>
      <c r="B458" s="117"/>
      <c r="C458" s="16" t="s">
        <v>168</v>
      </c>
      <c r="D458" s="18" t="s">
        <v>169</v>
      </c>
      <c r="E458" s="34">
        <f t="shared" si="42"/>
        <v>7066.6</v>
      </c>
      <c r="F458" s="34">
        <f t="shared" si="42"/>
        <v>35694.5</v>
      </c>
      <c r="G458" s="34">
        <f t="shared" si="42"/>
        <v>17691</v>
      </c>
      <c r="H458" s="34">
        <f t="shared" si="42"/>
        <v>21415.5</v>
      </c>
      <c r="I458" s="15">
        <f t="shared" si="35"/>
        <v>3724.5</v>
      </c>
      <c r="J458" s="15">
        <f aca="true" t="shared" si="43" ref="J458:J504">H458/G458*100</f>
        <v>121.05307783618788</v>
      </c>
      <c r="K458" s="15">
        <f aca="true" t="shared" si="44" ref="K458:K506">H458/F458*100</f>
        <v>59.996638137528194</v>
      </c>
      <c r="L458" s="34"/>
      <c r="M458" s="15">
        <f t="shared" si="36"/>
        <v>14348.9</v>
      </c>
      <c r="N458" s="15">
        <f t="shared" si="37"/>
        <v>303.0523872866725</v>
      </c>
    </row>
    <row r="459" spans="1:14" ht="15.75" hidden="1">
      <c r="A459" s="117"/>
      <c r="B459" s="117"/>
      <c r="C459" s="16" t="s">
        <v>10</v>
      </c>
      <c r="D459" s="17" t="s">
        <v>153</v>
      </c>
      <c r="E459" s="34">
        <f t="shared" si="42"/>
        <v>384701.5</v>
      </c>
      <c r="F459" s="34">
        <f t="shared" si="42"/>
        <v>352527.3</v>
      </c>
      <c r="G459" s="34">
        <f t="shared" si="42"/>
        <v>286000</v>
      </c>
      <c r="H459" s="34">
        <f t="shared" si="42"/>
        <v>287096.3</v>
      </c>
      <c r="I459" s="15">
        <f t="shared" si="35"/>
        <v>1096.2999999999884</v>
      </c>
      <c r="J459" s="15">
        <f t="shared" si="43"/>
        <v>100.38332167832166</v>
      </c>
      <c r="K459" s="15">
        <f t="shared" si="44"/>
        <v>81.43945163963188</v>
      </c>
      <c r="L459" s="34"/>
      <c r="M459" s="15">
        <f t="shared" si="36"/>
        <v>-97605.20000000001</v>
      </c>
      <c r="N459" s="15">
        <f t="shared" si="37"/>
        <v>74.62832871720022</v>
      </c>
    </row>
    <row r="460" spans="1:14" ht="31.5" hidden="1">
      <c r="A460" s="117"/>
      <c r="B460" s="117"/>
      <c r="C460" s="16" t="s">
        <v>12</v>
      </c>
      <c r="D460" s="18" t="s">
        <v>13</v>
      </c>
      <c r="E460" s="34">
        <f t="shared" si="42"/>
        <v>2756.8</v>
      </c>
      <c r="F460" s="34">
        <f t="shared" si="42"/>
        <v>3225.3</v>
      </c>
      <c r="G460" s="34">
        <f t="shared" si="42"/>
        <v>3225.3</v>
      </c>
      <c r="H460" s="34">
        <f t="shared" si="42"/>
        <v>3453.5</v>
      </c>
      <c r="I460" s="15">
        <f t="shared" si="35"/>
        <v>228.19999999999982</v>
      </c>
      <c r="J460" s="15">
        <f t="shared" si="43"/>
        <v>107.07531082379933</v>
      </c>
      <c r="K460" s="15">
        <f t="shared" si="44"/>
        <v>107.07531082379933</v>
      </c>
      <c r="L460" s="34"/>
      <c r="M460" s="15">
        <f t="shared" si="36"/>
        <v>696.6999999999998</v>
      </c>
      <c r="N460" s="15">
        <f t="shared" si="37"/>
        <v>125.27205455600696</v>
      </c>
    </row>
    <row r="461" spans="1:14" ht="66" customHeight="1" hidden="1">
      <c r="A461" s="117"/>
      <c r="B461" s="117"/>
      <c r="C461" s="19" t="s">
        <v>14</v>
      </c>
      <c r="D461" s="20" t="s">
        <v>188</v>
      </c>
      <c r="E461" s="34">
        <f t="shared" si="42"/>
        <v>68618.4</v>
      </c>
      <c r="F461" s="34">
        <f t="shared" si="42"/>
        <v>118177.59999999999</v>
      </c>
      <c r="G461" s="34">
        <f t="shared" si="42"/>
        <v>97432.1</v>
      </c>
      <c r="H461" s="34">
        <f t="shared" si="42"/>
        <v>77390.1</v>
      </c>
      <c r="I461" s="15">
        <f t="shared" si="35"/>
        <v>-20042</v>
      </c>
      <c r="J461" s="15">
        <f t="shared" si="43"/>
        <v>79.42977725000281</v>
      </c>
      <c r="K461" s="15">
        <f t="shared" si="44"/>
        <v>65.48626812526233</v>
      </c>
      <c r="L461" s="34"/>
      <c r="M461" s="15">
        <f t="shared" si="36"/>
        <v>8771.700000000012</v>
      </c>
      <c r="N461" s="15">
        <f t="shared" si="37"/>
        <v>112.78330593543424</v>
      </c>
    </row>
    <row r="462" spans="1:14" ht="15.75" hidden="1">
      <c r="A462" s="117"/>
      <c r="B462" s="117"/>
      <c r="C462" s="16" t="s">
        <v>68</v>
      </c>
      <c r="D462" s="18" t="s">
        <v>69</v>
      </c>
      <c r="E462" s="34">
        <f t="shared" si="42"/>
        <v>12080.6</v>
      </c>
      <c r="F462" s="34">
        <f t="shared" si="42"/>
        <v>13174.1</v>
      </c>
      <c r="G462" s="34">
        <f t="shared" si="42"/>
        <v>10364.4</v>
      </c>
      <c r="H462" s="34">
        <f t="shared" si="42"/>
        <v>9289.3</v>
      </c>
      <c r="I462" s="15">
        <f t="shared" si="35"/>
        <v>-1075.1000000000004</v>
      </c>
      <c r="J462" s="15">
        <f t="shared" si="43"/>
        <v>89.62699239705144</v>
      </c>
      <c r="K462" s="15">
        <f t="shared" si="44"/>
        <v>70.51183762078624</v>
      </c>
      <c r="L462" s="34"/>
      <c r="M462" s="15">
        <f t="shared" si="36"/>
        <v>-2791.300000000001</v>
      </c>
      <c r="N462" s="15">
        <f t="shared" si="37"/>
        <v>76.8943595516779</v>
      </c>
    </row>
    <row r="463" spans="1:14" ht="31.5" hidden="1">
      <c r="A463" s="117"/>
      <c r="B463" s="117"/>
      <c r="C463" s="16" t="s">
        <v>16</v>
      </c>
      <c r="D463" s="21" t="s">
        <v>17</v>
      </c>
      <c r="E463" s="34">
        <f t="shared" si="42"/>
        <v>79136.8</v>
      </c>
      <c r="F463" s="34">
        <f t="shared" si="42"/>
        <v>1980</v>
      </c>
      <c r="G463" s="34">
        <f t="shared" si="42"/>
        <v>1423</v>
      </c>
      <c r="H463" s="34">
        <f t="shared" si="42"/>
        <v>68315.39999999998</v>
      </c>
      <c r="I463" s="15">
        <f t="shared" si="35"/>
        <v>66892.39999999998</v>
      </c>
      <c r="J463" s="15">
        <f t="shared" si="43"/>
        <v>4800.8011243851</v>
      </c>
      <c r="K463" s="15">
        <f t="shared" si="44"/>
        <v>3450.272727272726</v>
      </c>
      <c r="L463" s="34"/>
      <c r="M463" s="15">
        <f t="shared" si="36"/>
        <v>-10821.400000000023</v>
      </c>
      <c r="N463" s="15">
        <f t="shared" si="37"/>
        <v>86.32570434993579</v>
      </c>
    </row>
    <row r="464" spans="1:14" ht="15.75" hidden="1">
      <c r="A464" s="117"/>
      <c r="B464" s="117"/>
      <c r="C464" s="16" t="s">
        <v>101</v>
      </c>
      <c r="D464" s="18" t="s">
        <v>102</v>
      </c>
      <c r="E464" s="34">
        <f t="shared" si="42"/>
        <v>0</v>
      </c>
      <c r="F464" s="34">
        <f t="shared" si="42"/>
        <v>389.3</v>
      </c>
      <c r="G464" s="34">
        <f t="shared" si="42"/>
        <v>389.3</v>
      </c>
      <c r="H464" s="34">
        <f t="shared" si="42"/>
        <v>483.3</v>
      </c>
      <c r="I464" s="15">
        <f t="shared" si="35"/>
        <v>94</v>
      </c>
      <c r="J464" s="15">
        <f t="shared" si="43"/>
        <v>124.14590290264577</v>
      </c>
      <c r="K464" s="15">
        <f t="shared" si="44"/>
        <v>124.14590290264577</v>
      </c>
      <c r="L464" s="34"/>
      <c r="M464" s="15">
        <f t="shared" si="36"/>
        <v>483.3</v>
      </c>
      <c r="N464" s="15"/>
    </row>
    <row r="465" spans="1:14" ht="78.75" hidden="1">
      <c r="A465" s="118"/>
      <c r="B465" s="117"/>
      <c r="C465" s="19" t="s">
        <v>18</v>
      </c>
      <c r="D465" s="22" t="s">
        <v>19</v>
      </c>
      <c r="E465" s="34">
        <f t="shared" si="42"/>
        <v>397.4</v>
      </c>
      <c r="F465" s="34">
        <f t="shared" si="42"/>
        <v>0</v>
      </c>
      <c r="G465" s="34">
        <f t="shared" si="42"/>
        <v>0</v>
      </c>
      <c r="H465" s="34">
        <f t="shared" si="42"/>
        <v>173.5</v>
      </c>
      <c r="I465" s="15">
        <f t="shared" si="35"/>
        <v>173.5</v>
      </c>
      <c r="J465" s="15"/>
      <c r="K465" s="15"/>
      <c r="L465" s="34"/>
      <c r="M465" s="15">
        <f t="shared" si="36"/>
        <v>-223.89999999999998</v>
      </c>
      <c r="N465" s="15">
        <f t="shared" si="37"/>
        <v>43.65878208354303</v>
      </c>
    </row>
    <row r="466" spans="1:14" ht="94.5" hidden="1">
      <c r="A466" s="113"/>
      <c r="B466" s="117"/>
      <c r="C466" s="19" t="s">
        <v>20</v>
      </c>
      <c r="D466" s="20" t="s">
        <v>189</v>
      </c>
      <c r="E466" s="34">
        <f t="shared" si="42"/>
        <v>129612.2</v>
      </c>
      <c r="F466" s="34">
        <f t="shared" si="42"/>
        <v>852662.8</v>
      </c>
      <c r="G466" s="34">
        <f t="shared" si="42"/>
        <v>361898.2</v>
      </c>
      <c r="H466" s="34">
        <f t="shared" si="42"/>
        <v>198575.2</v>
      </c>
      <c r="I466" s="15">
        <f t="shared" si="35"/>
        <v>-163323</v>
      </c>
      <c r="J466" s="15">
        <f t="shared" si="43"/>
        <v>54.87045804593668</v>
      </c>
      <c r="K466" s="15">
        <f t="shared" si="44"/>
        <v>23.288831176873202</v>
      </c>
      <c r="L466" s="34"/>
      <c r="M466" s="15">
        <f t="shared" si="36"/>
        <v>68963.00000000001</v>
      </c>
      <c r="N466" s="15">
        <f t="shared" si="37"/>
        <v>153.20718265718816</v>
      </c>
    </row>
    <row r="467" spans="1:14" ht="47.25" hidden="1">
      <c r="A467" s="117"/>
      <c r="B467" s="117"/>
      <c r="C467" s="19" t="s">
        <v>62</v>
      </c>
      <c r="D467" s="20" t="s">
        <v>63</v>
      </c>
      <c r="E467" s="34">
        <f t="shared" si="42"/>
        <v>225032.80000000002</v>
      </c>
      <c r="F467" s="34">
        <f t="shared" si="42"/>
        <v>188930.6</v>
      </c>
      <c r="G467" s="34">
        <f t="shared" si="42"/>
        <v>136315.4</v>
      </c>
      <c r="H467" s="34">
        <f t="shared" si="42"/>
        <v>227817.1</v>
      </c>
      <c r="I467" s="15">
        <f t="shared" si="35"/>
        <v>91501.70000000001</v>
      </c>
      <c r="J467" s="15">
        <f t="shared" si="43"/>
        <v>167.12499101348786</v>
      </c>
      <c r="K467" s="15">
        <f t="shared" si="44"/>
        <v>120.58242550439155</v>
      </c>
      <c r="L467" s="34"/>
      <c r="M467" s="15">
        <f t="shared" si="36"/>
        <v>2784.2999999999884</v>
      </c>
      <c r="N467" s="15">
        <f t="shared" si="37"/>
        <v>101.2372862978197</v>
      </c>
    </row>
    <row r="468" spans="1:14" ht="31.5" customHeight="1" hidden="1">
      <c r="A468" s="117"/>
      <c r="B468" s="117"/>
      <c r="C468" s="16" t="s">
        <v>97</v>
      </c>
      <c r="D468" s="18" t="s">
        <v>98</v>
      </c>
      <c r="E468" s="34">
        <f t="shared" si="42"/>
        <v>0</v>
      </c>
      <c r="F468" s="34">
        <f t="shared" si="42"/>
        <v>0</v>
      </c>
      <c r="G468" s="34">
        <f t="shared" si="42"/>
        <v>0</v>
      </c>
      <c r="H468" s="34">
        <f t="shared" si="42"/>
        <v>0</v>
      </c>
      <c r="I468" s="15">
        <f t="shared" si="35"/>
        <v>0</v>
      </c>
      <c r="J468" s="15" t="e">
        <f t="shared" si="43"/>
        <v>#DIV/0!</v>
      </c>
      <c r="K468" s="15" t="e">
        <f t="shared" si="44"/>
        <v>#DIV/0!</v>
      </c>
      <c r="L468" s="34"/>
      <c r="M468" s="15">
        <f t="shared" si="36"/>
        <v>0</v>
      </c>
      <c r="N468" s="15" t="e">
        <f t="shared" si="37"/>
        <v>#DIV/0!</v>
      </c>
    </row>
    <row r="469" spans="1:14" ht="15.75" hidden="1">
      <c r="A469" s="117"/>
      <c r="B469" s="117"/>
      <c r="C469" s="16" t="s">
        <v>22</v>
      </c>
      <c r="D469" s="18" t="s">
        <v>23</v>
      </c>
      <c r="E469" s="34">
        <f t="shared" si="42"/>
        <v>112076.29999999999</v>
      </c>
      <c r="F469" s="34">
        <f t="shared" si="42"/>
        <v>143857.3</v>
      </c>
      <c r="G469" s="34">
        <f t="shared" si="42"/>
        <v>104600.40000000001</v>
      </c>
      <c r="H469" s="34">
        <f t="shared" si="42"/>
        <v>102947.1</v>
      </c>
      <c r="I469" s="15">
        <f t="shared" si="35"/>
        <v>-1653.300000000003</v>
      </c>
      <c r="J469" s="15">
        <f t="shared" si="43"/>
        <v>98.41941331008293</v>
      </c>
      <c r="K469" s="15">
        <f t="shared" si="44"/>
        <v>71.56195757879512</v>
      </c>
      <c r="L469" s="34"/>
      <c r="M469" s="15">
        <f t="shared" si="36"/>
        <v>-9129.199999999983</v>
      </c>
      <c r="N469" s="15">
        <f t="shared" si="37"/>
        <v>91.85447770848968</v>
      </c>
    </row>
    <row r="470" spans="1:14" ht="63" customHeight="1" hidden="1">
      <c r="A470" s="117"/>
      <c r="B470" s="117"/>
      <c r="C470" s="19" t="s">
        <v>135</v>
      </c>
      <c r="D470" s="20" t="s">
        <v>136</v>
      </c>
      <c r="E470" s="34">
        <f t="shared" si="42"/>
        <v>2015.2</v>
      </c>
      <c r="F470" s="34">
        <f t="shared" si="42"/>
        <v>2072</v>
      </c>
      <c r="G470" s="34">
        <f t="shared" si="42"/>
        <v>1441.6</v>
      </c>
      <c r="H470" s="34">
        <f t="shared" si="42"/>
        <v>1625.9</v>
      </c>
      <c r="I470" s="15">
        <f t="shared" si="35"/>
        <v>184.30000000000018</v>
      </c>
      <c r="J470" s="15">
        <f t="shared" si="43"/>
        <v>112.78440621531634</v>
      </c>
      <c r="K470" s="15">
        <f t="shared" si="44"/>
        <v>78.47007722007723</v>
      </c>
      <c r="L470" s="34"/>
      <c r="M470" s="15">
        <f t="shared" si="36"/>
        <v>-389.29999999999995</v>
      </c>
      <c r="N470" s="15">
        <f t="shared" si="37"/>
        <v>80.68181818181819</v>
      </c>
    </row>
    <row r="471" spans="1:14" ht="63" customHeight="1" hidden="1">
      <c r="A471" s="117"/>
      <c r="B471" s="117"/>
      <c r="C471" s="19" t="s">
        <v>143</v>
      </c>
      <c r="D471" s="20" t="s">
        <v>144</v>
      </c>
      <c r="E471" s="34">
        <f t="shared" si="42"/>
        <v>371.1</v>
      </c>
      <c r="F471" s="34">
        <f t="shared" si="42"/>
        <v>540</v>
      </c>
      <c r="G471" s="34">
        <f t="shared" si="42"/>
        <v>395.5</v>
      </c>
      <c r="H471" s="34">
        <f t="shared" si="42"/>
        <v>354.5</v>
      </c>
      <c r="I471" s="15">
        <f t="shared" si="35"/>
        <v>-41</v>
      </c>
      <c r="J471" s="15">
        <f t="shared" si="43"/>
        <v>89.63337547408344</v>
      </c>
      <c r="K471" s="15">
        <f t="shared" si="44"/>
        <v>65.64814814814814</v>
      </c>
      <c r="L471" s="34"/>
      <c r="M471" s="15">
        <f t="shared" si="36"/>
        <v>-16.600000000000023</v>
      </c>
      <c r="N471" s="15">
        <f t="shared" si="37"/>
        <v>95.52681218000538</v>
      </c>
    </row>
    <row r="472" spans="1:14" ht="63" customHeight="1" hidden="1">
      <c r="A472" s="117"/>
      <c r="B472" s="117"/>
      <c r="C472" s="19" t="s">
        <v>137</v>
      </c>
      <c r="D472" s="20" t="s">
        <v>138</v>
      </c>
      <c r="E472" s="34">
        <f t="shared" si="42"/>
        <v>5717.1</v>
      </c>
      <c r="F472" s="34">
        <f t="shared" si="42"/>
        <v>11990.1</v>
      </c>
      <c r="G472" s="34">
        <f t="shared" si="42"/>
        <v>9802.2</v>
      </c>
      <c r="H472" s="34">
        <f t="shared" si="42"/>
        <v>853.8</v>
      </c>
      <c r="I472" s="15">
        <f t="shared" si="35"/>
        <v>-8948.400000000001</v>
      </c>
      <c r="J472" s="15">
        <f t="shared" si="43"/>
        <v>8.710289526840914</v>
      </c>
      <c r="K472" s="15">
        <f t="shared" si="44"/>
        <v>7.1208747216453565</v>
      </c>
      <c r="L472" s="34"/>
      <c r="M472" s="15">
        <f t="shared" si="36"/>
        <v>-4863.3</v>
      </c>
      <c r="N472" s="15">
        <f t="shared" si="37"/>
        <v>14.93414493362019</v>
      </c>
    </row>
    <row r="473" spans="1:14" ht="63" customHeight="1" hidden="1">
      <c r="A473" s="117"/>
      <c r="B473" s="117"/>
      <c r="C473" s="19" t="s">
        <v>145</v>
      </c>
      <c r="D473" s="20" t="s">
        <v>146</v>
      </c>
      <c r="E473" s="34">
        <f t="shared" si="42"/>
        <v>1452.8</v>
      </c>
      <c r="F473" s="34">
        <f t="shared" si="42"/>
        <v>1811.3</v>
      </c>
      <c r="G473" s="34">
        <f t="shared" si="42"/>
        <v>1368.1</v>
      </c>
      <c r="H473" s="34">
        <f t="shared" si="42"/>
        <v>432.4</v>
      </c>
      <c r="I473" s="15">
        <f t="shared" si="35"/>
        <v>-935.6999999999999</v>
      </c>
      <c r="J473" s="15">
        <f t="shared" si="43"/>
        <v>31.60587676339449</v>
      </c>
      <c r="K473" s="15">
        <f t="shared" si="44"/>
        <v>23.87235687075581</v>
      </c>
      <c r="L473" s="34"/>
      <c r="M473" s="15">
        <f t="shared" si="36"/>
        <v>-1020.4</v>
      </c>
      <c r="N473" s="15">
        <f t="shared" si="37"/>
        <v>29.763215859030833</v>
      </c>
    </row>
    <row r="474" spans="1:14" ht="31.5" customHeight="1" hidden="1">
      <c r="A474" s="117"/>
      <c r="B474" s="117"/>
      <c r="C474" s="19" t="s">
        <v>40</v>
      </c>
      <c r="D474" s="20" t="s">
        <v>41</v>
      </c>
      <c r="E474" s="34">
        <f t="shared" si="42"/>
        <v>4022.4</v>
      </c>
      <c r="F474" s="34">
        <f t="shared" si="42"/>
        <v>0</v>
      </c>
      <c r="G474" s="34">
        <f t="shared" si="42"/>
        <v>0</v>
      </c>
      <c r="H474" s="34">
        <f t="shared" si="42"/>
        <v>-0.8</v>
      </c>
      <c r="I474" s="15">
        <f t="shared" si="35"/>
        <v>-0.8</v>
      </c>
      <c r="J474" s="15" t="e">
        <f t="shared" si="43"/>
        <v>#DIV/0!</v>
      </c>
      <c r="K474" s="15" t="e">
        <f t="shared" si="44"/>
        <v>#DIV/0!</v>
      </c>
      <c r="L474" s="34"/>
      <c r="M474" s="15">
        <f t="shared" si="36"/>
        <v>-4023.2000000000003</v>
      </c>
      <c r="N474" s="15">
        <f t="shared" si="37"/>
        <v>-0.01988862370723946</v>
      </c>
    </row>
    <row r="475" spans="1:14" ht="47.25" customHeight="1" hidden="1">
      <c r="A475" s="117"/>
      <c r="B475" s="117"/>
      <c r="C475" s="19" t="s">
        <v>147</v>
      </c>
      <c r="D475" s="20" t="s">
        <v>148</v>
      </c>
      <c r="E475" s="34">
        <f aca="true" t="shared" si="45" ref="E475:H493">SUMIF($C$7:$C$431,$C475,E$7:E$431)</f>
        <v>2.2</v>
      </c>
      <c r="F475" s="34">
        <f t="shared" si="45"/>
        <v>24.2</v>
      </c>
      <c r="G475" s="34">
        <f t="shared" si="45"/>
        <v>17</v>
      </c>
      <c r="H475" s="34">
        <f t="shared" si="45"/>
        <v>1.8</v>
      </c>
      <c r="I475" s="15">
        <f t="shared" si="35"/>
        <v>-15.2</v>
      </c>
      <c r="J475" s="15">
        <f t="shared" si="43"/>
        <v>10.588235294117647</v>
      </c>
      <c r="K475" s="15">
        <f t="shared" si="44"/>
        <v>7.43801652892562</v>
      </c>
      <c r="L475" s="34"/>
      <c r="M475" s="15">
        <f t="shared" si="36"/>
        <v>-0.40000000000000013</v>
      </c>
      <c r="N475" s="15">
        <f t="shared" si="37"/>
        <v>81.81818181818181</v>
      </c>
    </row>
    <row r="476" spans="1:14" ht="47.25" customHeight="1" hidden="1">
      <c r="A476" s="117"/>
      <c r="B476" s="117"/>
      <c r="C476" s="19" t="s">
        <v>197</v>
      </c>
      <c r="D476" s="58" t="s">
        <v>24</v>
      </c>
      <c r="E476" s="34">
        <f t="shared" si="45"/>
        <v>122.2</v>
      </c>
      <c r="F476" s="34">
        <f t="shared" si="45"/>
        <v>0</v>
      </c>
      <c r="G476" s="34">
        <f t="shared" si="45"/>
        <v>0</v>
      </c>
      <c r="H476" s="34">
        <f t="shared" si="45"/>
        <v>232.2</v>
      </c>
      <c r="I476" s="15">
        <f t="shared" si="35"/>
        <v>232.2</v>
      </c>
      <c r="J476" s="15" t="e">
        <f t="shared" si="43"/>
        <v>#DIV/0!</v>
      </c>
      <c r="K476" s="15" t="e">
        <f t="shared" si="44"/>
        <v>#DIV/0!</v>
      </c>
      <c r="L476" s="34"/>
      <c r="M476" s="15">
        <f t="shared" si="36"/>
        <v>109.99999999999999</v>
      </c>
      <c r="N476" s="15">
        <f t="shared" si="37"/>
        <v>190.01636661211128</v>
      </c>
    </row>
    <row r="477" spans="1:14" ht="31.5" customHeight="1" hidden="1">
      <c r="A477" s="117"/>
      <c r="B477" s="117"/>
      <c r="C477" s="19" t="s">
        <v>70</v>
      </c>
      <c r="D477" s="20" t="s">
        <v>71</v>
      </c>
      <c r="E477" s="34">
        <f t="shared" si="45"/>
        <v>1487.8</v>
      </c>
      <c r="F477" s="34">
        <f t="shared" si="45"/>
        <v>1100</v>
      </c>
      <c r="G477" s="34">
        <f t="shared" si="45"/>
        <v>956.7</v>
      </c>
      <c r="H477" s="34">
        <f t="shared" si="45"/>
        <v>800</v>
      </c>
      <c r="I477" s="15">
        <f t="shared" si="35"/>
        <v>-156.70000000000005</v>
      </c>
      <c r="J477" s="15">
        <f t="shared" si="43"/>
        <v>83.6207797637713</v>
      </c>
      <c r="K477" s="15">
        <f t="shared" si="44"/>
        <v>72.72727272727273</v>
      </c>
      <c r="L477" s="34"/>
      <c r="M477" s="15">
        <f t="shared" si="36"/>
        <v>-687.8</v>
      </c>
      <c r="N477" s="15">
        <f t="shared" si="37"/>
        <v>53.770668100551156</v>
      </c>
    </row>
    <row r="478" spans="1:14" ht="31.5" customHeight="1" hidden="1">
      <c r="A478" s="117"/>
      <c r="B478" s="117"/>
      <c r="C478" s="19" t="s">
        <v>72</v>
      </c>
      <c r="D478" s="20" t="s">
        <v>73</v>
      </c>
      <c r="E478" s="34">
        <f t="shared" si="45"/>
        <v>0</v>
      </c>
      <c r="F478" s="34">
        <f t="shared" si="45"/>
        <v>0</v>
      </c>
      <c r="G478" s="34">
        <f t="shared" si="45"/>
        <v>0</v>
      </c>
      <c r="H478" s="34">
        <f t="shared" si="45"/>
        <v>0</v>
      </c>
      <c r="I478" s="15">
        <f t="shared" si="35"/>
        <v>0</v>
      </c>
      <c r="J478" s="15" t="e">
        <f t="shared" si="43"/>
        <v>#DIV/0!</v>
      </c>
      <c r="K478" s="15" t="e">
        <f t="shared" si="44"/>
        <v>#DIV/0!</v>
      </c>
      <c r="L478" s="34"/>
      <c r="M478" s="15">
        <f t="shared" si="36"/>
        <v>0</v>
      </c>
      <c r="N478" s="15" t="e">
        <f t="shared" si="37"/>
        <v>#DIV/0!</v>
      </c>
    </row>
    <row r="479" spans="1:14" ht="31.5" customHeight="1" hidden="1">
      <c r="A479" s="117"/>
      <c r="B479" s="117"/>
      <c r="C479" s="19" t="s">
        <v>74</v>
      </c>
      <c r="D479" s="20" t="s">
        <v>75</v>
      </c>
      <c r="E479" s="34">
        <f t="shared" si="45"/>
        <v>45.2</v>
      </c>
      <c r="F479" s="34">
        <f t="shared" si="45"/>
        <v>0</v>
      </c>
      <c r="G479" s="34">
        <f t="shared" si="45"/>
        <v>0</v>
      </c>
      <c r="H479" s="34">
        <f t="shared" si="45"/>
        <v>2199.2</v>
      </c>
      <c r="I479" s="15">
        <f t="shared" si="35"/>
        <v>2199.2</v>
      </c>
      <c r="J479" s="15" t="e">
        <f t="shared" si="43"/>
        <v>#DIV/0!</v>
      </c>
      <c r="K479" s="15" t="e">
        <f t="shared" si="44"/>
        <v>#DIV/0!</v>
      </c>
      <c r="L479" s="34"/>
      <c r="M479" s="15">
        <f t="shared" si="36"/>
        <v>2154</v>
      </c>
      <c r="N479" s="15">
        <f t="shared" si="37"/>
        <v>4865.486725663716</v>
      </c>
    </row>
    <row r="480" spans="1:14" ht="31.5" customHeight="1" hidden="1">
      <c r="A480" s="117"/>
      <c r="B480" s="117"/>
      <c r="C480" s="19" t="s">
        <v>76</v>
      </c>
      <c r="D480" s="20" t="s">
        <v>77</v>
      </c>
      <c r="E480" s="34">
        <f t="shared" si="45"/>
        <v>0</v>
      </c>
      <c r="F480" s="34">
        <f t="shared" si="45"/>
        <v>0</v>
      </c>
      <c r="G480" s="34">
        <f t="shared" si="45"/>
        <v>0</v>
      </c>
      <c r="H480" s="34">
        <f t="shared" si="45"/>
        <v>0</v>
      </c>
      <c r="I480" s="15">
        <f t="shared" si="35"/>
        <v>0</v>
      </c>
      <c r="J480" s="15" t="e">
        <f t="shared" si="43"/>
        <v>#DIV/0!</v>
      </c>
      <c r="K480" s="15" t="e">
        <f t="shared" si="44"/>
        <v>#DIV/0!</v>
      </c>
      <c r="L480" s="34"/>
      <c r="M480" s="15">
        <f t="shared" si="36"/>
        <v>0</v>
      </c>
      <c r="N480" s="15" t="e">
        <f t="shared" si="37"/>
        <v>#DIV/0!</v>
      </c>
    </row>
    <row r="481" spans="1:14" ht="31.5" customHeight="1" hidden="1">
      <c r="A481" s="117"/>
      <c r="B481" s="117"/>
      <c r="C481" s="19" t="s">
        <v>78</v>
      </c>
      <c r="D481" s="20" t="s">
        <v>79</v>
      </c>
      <c r="E481" s="34">
        <f t="shared" si="45"/>
        <v>514</v>
      </c>
      <c r="F481" s="34">
        <f t="shared" si="45"/>
        <v>1200</v>
      </c>
      <c r="G481" s="34">
        <f t="shared" si="45"/>
        <v>997</v>
      </c>
      <c r="H481" s="34">
        <f t="shared" si="45"/>
        <v>3194.9</v>
      </c>
      <c r="I481" s="15">
        <f t="shared" si="35"/>
        <v>2197.9</v>
      </c>
      <c r="J481" s="15">
        <f t="shared" si="43"/>
        <v>320.45135406218657</v>
      </c>
      <c r="K481" s="15">
        <f t="shared" si="44"/>
        <v>266.2416666666667</v>
      </c>
      <c r="L481" s="34"/>
      <c r="M481" s="15">
        <f t="shared" si="36"/>
        <v>2680.9</v>
      </c>
      <c r="N481" s="15">
        <f t="shared" si="37"/>
        <v>621.5758754863814</v>
      </c>
    </row>
    <row r="482" spans="1:14" ht="31.5" customHeight="1" hidden="1">
      <c r="A482" s="117"/>
      <c r="B482" s="117"/>
      <c r="C482" s="19" t="s">
        <v>174</v>
      </c>
      <c r="D482" s="20" t="s">
        <v>175</v>
      </c>
      <c r="E482" s="34">
        <f t="shared" si="45"/>
        <v>300.2</v>
      </c>
      <c r="F482" s="34">
        <f t="shared" si="45"/>
        <v>548.2</v>
      </c>
      <c r="G482" s="34">
        <f t="shared" si="45"/>
        <v>414.3</v>
      </c>
      <c r="H482" s="34">
        <f t="shared" si="45"/>
        <v>367.7</v>
      </c>
      <c r="I482" s="15">
        <f t="shared" si="35"/>
        <v>-46.60000000000002</v>
      </c>
      <c r="J482" s="15">
        <f t="shared" si="43"/>
        <v>88.75211199613805</v>
      </c>
      <c r="K482" s="15">
        <f t="shared" si="44"/>
        <v>67.07406056183873</v>
      </c>
      <c r="L482" s="34"/>
      <c r="M482" s="15">
        <f t="shared" si="36"/>
        <v>67.5</v>
      </c>
      <c r="N482" s="15">
        <f t="shared" si="37"/>
        <v>122.48500999333778</v>
      </c>
    </row>
    <row r="483" spans="1:14" ht="31.5" customHeight="1" hidden="1">
      <c r="A483" s="117"/>
      <c r="B483" s="117"/>
      <c r="C483" s="19" t="s">
        <v>80</v>
      </c>
      <c r="D483" s="20" t="s">
        <v>81</v>
      </c>
      <c r="E483" s="34">
        <f t="shared" si="45"/>
        <v>0</v>
      </c>
      <c r="F483" s="34">
        <f t="shared" si="45"/>
        <v>0</v>
      </c>
      <c r="G483" s="34">
        <f t="shared" si="45"/>
        <v>0</v>
      </c>
      <c r="H483" s="34">
        <f t="shared" si="45"/>
        <v>0</v>
      </c>
      <c r="I483" s="15">
        <f t="shared" si="35"/>
        <v>0</v>
      </c>
      <c r="J483" s="15" t="e">
        <f t="shared" si="43"/>
        <v>#DIV/0!</v>
      </c>
      <c r="K483" s="15" t="e">
        <f t="shared" si="44"/>
        <v>#DIV/0!</v>
      </c>
      <c r="L483" s="34"/>
      <c r="M483" s="15">
        <f t="shared" si="36"/>
        <v>0</v>
      </c>
      <c r="N483" s="15" t="e">
        <f t="shared" si="37"/>
        <v>#DIV/0!</v>
      </c>
    </row>
    <row r="484" spans="1:14" ht="31.5" customHeight="1" hidden="1">
      <c r="A484" s="117"/>
      <c r="B484" s="117"/>
      <c r="C484" s="19" t="s">
        <v>82</v>
      </c>
      <c r="D484" s="20" t="s">
        <v>83</v>
      </c>
      <c r="E484" s="34">
        <f t="shared" si="45"/>
        <v>0</v>
      </c>
      <c r="F484" s="34">
        <f t="shared" si="45"/>
        <v>0</v>
      </c>
      <c r="G484" s="34">
        <f t="shared" si="45"/>
        <v>0</v>
      </c>
      <c r="H484" s="34">
        <f t="shared" si="45"/>
        <v>0</v>
      </c>
      <c r="I484" s="15">
        <f t="shared" si="35"/>
        <v>0</v>
      </c>
      <c r="J484" s="15" t="e">
        <f t="shared" si="43"/>
        <v>#DIV/0!</v>
      </c>
      <c r="K484" s="15" t="e">
        <f t="shared" si="44"/>
        <v>#DIV/0!</v>
      </c>
      <c r="L484" s="34"/>
      <c r="M484" s="15">
        <f t="shared" si="36"/>
        <v>0</v>
      </c>
      <c r="N484" s="15" t="e">
        <f t="shared" si="37"/>
        <v>#DIV/0!</v>
      </c>
    </row>
    <row r="485" spans="1:14" ht="63" customHeight="1" hidden="1">
      <c r="A485" s="117"/>
      <c r="B485" s="117"/>
      <c r="C485" s="19" t="s">
        <v>156</v>
      </c>
      <c r="D485" s="20" t="s">
        <v>157</v>
      </c>
      <c r="E485" s="34">
        <f t="shared" si="45"/>
        <v>7331</v>
      </c>
      <c r="F485" s="34">
        <f t="shared" si="45"/>
        <v>8025</v>
      </c>
      <c r="G485" s="34">
        <f t="shared" si="45"/>
        <v>5505</v>
      </c>
      <c r="H485" s="34">
        <f t="shared" si="45"/>
        <v>9994</v>
      </c>
      <c r="I485" s="15">
        <f t="shared" si="35"/>
        <v>4489</v>
      </c>
      <c r="J485" s="15">
        <f t="shared" si="43"/>
        <v>181.54405086285195</v>
      </c>
      <c r="K485" s="15">
        <f t="shared" si="44"/>
        <v>124.53582554517133</v>
      </c>
      <c r="L485" s="34"/>
      <c r="M485" s="15">
        <f t="shared" si="36"/>
        <v>2663</v>
      </c>
      <c r="N485" s="15">
        <f t="shared" si="37"/>
        <v>136.32519438003</v>
      </c>
    </row>
    <row r="486" spans="1:14" ht="31.5" customHeight="1" hidden="1">
      <c r="A486" s="117"/>
      <c r="B486" s="117"/>
      <c r="C486" s="19" t="s">
        <v>127</v>
      </c>
      <c r="D486" s="20" t="s">
        <v>128</v>
      </c>
      <c r="E486" s="34">
        <f t="shared" si="45"/>
        <v>59023</v>
      </c>
      <c r="F486" s="34">
        <f t="shared" si="45"/>
        <v>81040.2</v>
      </c>
      <c r="G486" s="34">
        <f t="shared" si="45"/>
        <v>57609.4</v>
      </c>
      <c r="H486" s="34">
        <f t="shared" si="45"/>
        <v>48088.9</v>
      </c>
      <c r="I486" s="15">
        <f t="shared" si="35"/>
        <v>-9520.5</v>
      </c>
      <c r="J486" s="15">
        <f t="shared" si="43"/>
        <v>83.47405110971474</v>
      </c>
      <c r="K486" s="15">
        <f t="shared" si="44"/>
        <v>59.339562340665495</v>
      </c>
      <c r="L486" s="34"/>
      <c r="M486" s="15">
        <f t="shared" si="36"/>
        <v>-10934.099999999999</v>
      </c>
      <c r="N486" s="15">
        <f t="shared" si="37"/>
        <v>81.4748487877607</v>
      </c>
    </row>
    <row r="487" spans="1:14" ht="47.25" customHeight="1" hidden="1">
      <c r="A487" s="117"/>
      <c r="B487" s="117"/>
      <c r="C487" s="19" t="s">
        <v>42</v>
      </c>
      <c r="D487" s="59" t="s">
        <v>43</v>
      </c>
      <c r="E487" s="34">
        <f t="shared" si="45"/>
        <v>0</v>
      </c>
      <c r="F487" s="34">
        <f t="shared" si="45"/>
        <v>0</v>
      </c>
      <c r="G487" s="34">
        <f t="shared" si="45"/>
        <v>0</v>
      </c>
      <c r="H487" s="34">
        <f t="shared" si="45"/>
        <v>21</v>
      </c>
      <c r="I487" s="15">
        <f t="shared" si="35"/>
        <v>21</v>
      </c>
      <c r="J487" s="15" t="e">
        <f t="shared" si="43"/>
        <v>#DIV/0!</v>
      </c>
      <c r="K487" s="15" t="e">
        <f t="shared" si="44"/>
        <v>#DIV/0!</v>
      </c>
      <c r="L487" s="34"/>
      <c r="M487" s="15">
        <f t="shared" si="36"/>
        <v>21</v>
      </c>
      <c r="N487" s="15" t="e">
        <f t="shared" si="37"/>
        <v>#DIV/0!</v>
      </c>
    </row>
    <row r="488" spans="1:14" ht="63" customHeight="1" hidden="1">
      <c r="A488" s="117"/>
      <c r="B488" s="117"/>
      <c r="C488" s="16" t="s">
        <v>176</v>
      </c>
      <c r="D488" s="59" t="s">
        <v>177</v>
      </c>
      <c r="E488" s="34">
        <f t="shared" si="45"/>
        <v>40</v>
      </c>
      <c r="F488" s="34">
        <f t="shared" si="45"/>
        <v>0</v>
      </c>
      <c r="G488" s="34">
        <f t="shared" si="45"/>
        <v>0</v>
      </c>
      <c r="H488" s="34">
        <f t="shared" si="45"/>
        <v>92.3</v>
      </c>
      <c r="I488" s="15">
        <f t="shared" si="35"/>
        <v>92.3</v>
      </c>
      <c r="J488" s="15" t="e">
        <f t="shared" si="43"/>
        <v>#DIV/0!</v>
      </c>
      <c r="K488" s="15" t="e">
        <f t="shared" si="44"/>
        <v>#DIV/0!</v>
      </c>
      <c r="L488" s="34"/>
      <c r="M488" s="15">
        <f t="shared" si="36"/>
        <v>52.3</v>
      </c>
      <c r="N488" s="15">
        <f t="shared" si="37"/>
        <v>230.75</v>
      </c>
    </row>
    <row r="489" spans="1:14" ht="47.25" customHeight="1" hidden="1">
      <c r="A489" s="117"/>
      <c r="B489" s="117"/>
      <c r="C489" s="19" t="s">
        <v>25</v>
      </c>
      <c r="D489" s="20" t="s">
        <v>26</v>
      </c>
      <c r="E489" s="34">
        <f t="shared" si="45"/>
        <v>29632.100000000002</v>
      </c>
      <c r="F489" s="34">
        <f t="shared" si="45"/>
        <v>35506.299999999996</v>
      </c>
      <c r="G489" s="34">
        <f t="shared" si="45"/>
        <v>26093.600000000002</v>
      </c>
      <c r="H489" s="34">
        <f t="shared" si="45"/>
        <v>34689.299999999996</v>
      </c>
      <c r="I489" s="15">
        <f t="shared" si="35"/>
        <v>8595.699999999993</v>
      </c>
      <c r="J489" s="15">
        <f t="shared" si="43"/>
        <v>132.94179415642148</v>
      </c>
      <c r="K489" s="15">
        <f t="shared" si="44"/>
        <v>97.69899989579314</v>
      </c>
      <c r="L489" s="34"/>
      <c r="M489" s="15">
        <f t="shared" si="36"/>
        <v>5057.199999999993</v>
      </c>
      <c r="N489" s="15">
        <f t="shared" si="37"/>
        <v>117.06662706996802</v>
      </c>
    </row>
    <row r="490" spans="1:14" ht="15.75" hidden="1">
      <c r="A490" s="117"/>
      <c r="B490" s="117"/>
      <c r="C490" s="16" t="s">
        <v>27</v>
      </c>
      <c r="D490" s="18" t="s">
        <v>28</v>
      </c>
      <c r="E490" s="34">
        <f t="shared" si="45"/>
        <v>934.2000000000003</v>
      </c>
      <c r="F490" s="34">
        <f t="shared" si="45"/>
        <v>0</v>
      </c>
      <c r="G490" s="34">
        <f t="shared" si="45"/>
        <v>0</v>
      </c>
      <c r="H490" s="34">
        <f t="shared" si="45"/>
        <v>-951.9999999999999</v>
      </c>
      <c r="I490" s="15">
        <f t="shared" si="35"/>
        <v>-951.9999999999999</v>
      </c>
      <c r="J490" s="15"/>
      <c r="K490" s="15"/>
      <c r="L490" s="34"/>
      <c r="M490" s="15">
        <f t="shared" si="36"/>
        <v>-1886.2000000000003</v>
      </c>
      <c r="N490" s="15">
        <f t="shared" si="37"/>
        <v>-101.90537358167411</v>
      </c>
    </row>
    <row r="491" spans="1:14" ht="15.75" hidden="1">
      <c r="A491" s="117"/>
      <c r="B491" s="117"/>
      <c r="C491" s="16" t="s">
        <v>29</v>
      </c>
      <c r="D491" s="18" t="s">
        <v>178</v>
      </c>
      <c r="E491" s="34">
        <f t="shared" si="45"/>
        <v>7655.8</v>
      </c>
      <c r="F491" s="34">
        <f t="shared" si="45"/>
        <v>271567.2</v>
      </c>
      <c r="G491" s="34">
        <f t="shared" si="45"/>
        <v>204425.8</v>
      </c>
      <c r="H491" s="34">
        <f t="shared" si="45"/>
        <v>116456.7</v>
      </c>
      <c r="I491" s="15">
        <f t="shared" si="35"/>
        <v>-87969.09999999999</v>
      </c>
      <c r="J491" s="15">
        <f t="shared" si="43"/>
        <v>56.96771151195201</v>
      </c>
      <c r="K491" s="15">
        <f t="shared" si="44"/>
        <v>42.88319797088897</v>
      </c>
      <c r="L491" s="34"/>
      <c r="M491" s="15">
        <f t="shared" si="36"/>
        <v>108800.9</v>
      </c>
      <c r="N491" s="15">
        <f t="shared" si="37"/>
        <v>1521.1565087907206</v>
      </c>
    </row>
    <row r="492" spans="1:14" ht="31.5" customHeight="1" hidden="1">
      <c r="A492" s="117"/>
      <c r="B492" s="117"/>
      <c r="C492" s="16" t="s">
        <v>44</v>
      </c>
      <c r="D492" s="18" t="s">
        <v>45</v>
      </c>
      <c r="E492" s="34">
        <f t="shared" si="45"/>
        <v>0</v>
      </c>
      <c r="F492" s="34">
        <f t="shared" si="45"/>
        <v>0</v>
      </c>
      <c r="G492" s="34">
        <f t="shared" si="45"/>
        <v>0</v>
      </c>
      <c r="H492" s="34">
        <f t="shared" si="45"/>
        <v>0</v>
      </c>
      <c r="I492" s="15">
        <f t="shared" si="35"/>
        <v>0</v>
      </c>
      <c r="J492" s="15"/>
      <c r="K492" s="15"/>
      <c r="L492" s="34"/>
      <c r="M492" s="15">
        <f t="shared" si="36"/>
        <v>0</v>
      </c>
      <c r="N492" s="15"/>
    </row>
    <row r="493" spans="1:14" ht="15.75" customHeight="1" hidden="1">
      <c r="A493" s="117"/>
      <c r="B493" s="117"/>
      <c r="C493" s="16" t="s">
        <v>217</v>
      </c>
      <c r="D493" s="18" t="s">
        <v>46</v>
      </c>
      <c r="E493" s="34">
        <f t="shared" si="45"/>
        <v>-45856.200000000004</v>
      </c>
      <c r="F493" s="34">
        <f t="shared" si="45"/>
        <v>0</v>
      </c>
      <c r="G493" s="34">
        <f t="shared" si="45"/>
        <v>0</v>
      </c>
      <c r="H493" s="34">
        <f t="shared" si="45"/>
        <v>-146814.30000000005</v>
      </c>
      <c r="I493" s="15">
        <f t="shared" si="35"/>
        <v>-146814.30000000005</v>
      </c>
      <c r="J493" s="15"/>
      <c r="K493" s="15"/>
      <c r="L493" s="34"/>
      <c r="M493" s="15">
        <f t="shared" si="36"/>
        <v>-100958.10000000003</v>
      </c>
      <c r="N493" s="15">
        <f t="shared" si="37"/>
        <v>320.16237717037177</v>
      </c>
    </row>
    <row r="494" spans="1:14" ht="32.25" customHeight="1" hidden="1">
      <c r="A494" s="117"/>
      <c r="B494" s="117"/>
      <c r="C494" s="16"/>
      <c r="D494" s="24" t="s">
        <v>207</v>
      </c>
      <c r="E494" s="37">
        <f>E440+E454</f>
        <v>10560457.5</v>
      </c>
      <c r="F494" s="37">
        <f>F440+F454</f>
        <v>16093387.500000002</v>
      </c>
      <c r="G494" s="37">
        <f>G440+G454</f>
        <v>11302642.6</v>
      </c>
      <c r="H494" s="37">
        <f>H440+H454</f>
        <v>11136531.6</v>
      </c>
      <c r="I494" s="57">
        <f t="shared" si="35"/>
        <v>-166111</v>
      </c>
      <c r="J494" s="57">
        <f t="shared" si="43"/>
        <v>98.53033484399481</v>
      </c>
      <c r="K494" s="57">
        <f t="shared" si="44"/>
        <v>69.19942491908554</v>
      </c>
      <c r="L494" s="37"/>
      <c r="M494" s="57">
        <f t="shared" si="36"/>
        <v>576074.0999999996</v>
      </c>
      <c r="N494" s="57">
        <f t="shared" si="37"/>
        <v>105.45501082694571</v>
      </c>
    </row>
    <row r="495" spans="1:14" ht="31.5" hidden="1">
      <c r="A495" s="117"/>
      <c r="B495" s="117"/>
      <c r="C495" s="16"/>
      <c r="D495" s="24" t="s">
        <v>208</v>
      </c>
      <c r="E495" s="37">
        <f>E440+E454+E493</f>
        <v>10514601.3</v>
      </c>
      <c r="F495" s="37">
        <f>F440+F454+F493</f>
        <v>16093387.500000002</v>
      </c>
      <c r="G495" s="37">
        <f>G440+G454+G493</f>
        <v>11302642.6</v>
      </c>
      <c r="H495" s="37">
        <f>H440+H454+H493</f>
        <v>10989717.299999999</v>
      </c>
      <c r="I495" s="57">
        <f t="shared" si="35"/>
        <v>-312925.30000000075</v>
      </c>
      <c r="J495" s="57">
        <f t="shared" si="43"/>
        <v>97.23139701860518</v>
      </c>
      <c r="K495" s="57">
        <f t="shared" si="44"/>
        <v>68.28716017681174</v>
      </c>
      <c r="L495" s="37"/>
      <c r="M495" s="57">
        <f t="shared" si="36"/>
        <v>475115.99999999814</v>
      </c>
      <c r="N495" s="57">
        <f t="shared" si="37"/>
        <v>104.5186306778936</v>
      </c>
    </row>
    <row r="496" spans="1:14" s="26" customFormat="1" ht="15.75" hidden="1">
      <c r="A496" s="117"/>
      <c r="B496" s="117"/>
      <c r="C496" s="28" t="s">
        <v>190</v>
      </c>
      <c r="D496" s="24" t="s">
        <v>191</v>
      </c>
      <c r="E496" s="37">
        <f>SUM(E497:E502)</f>
        <v>4240811.399999999</v>
      </c>
      <c r="F496" s="37">
        <f>SUM(F497:F502)</f>
        <v>5356345.899999999</v>
      </c>
      <c r="G496" s="37">
        <f>SUM(G497:G502)</f>
        <v>3255103.6</v>
      </c>
      <c r="H496" s="37">
        <f>SUM(H497:H502)</f>
        <v>3078333.1999999997</v>
      </c>
      <c r="I496" s="57">
        <f t="shared" si="35"/>
        <v>-176770.40000000037</v>
      </c>
      <c r="J496" s="57">
        <f t="shared" si="43"/>
        <v>94.5694385886827</v>
      </c>
      <c r="K496" s="57">
        <f t="shared" si="44"/>
        <v>57.47076939149879</v>
      </c>
      <c r="L496" s="37"/>
      <c r="M496" s="57">
        <f t="shared" si="36"/>
        <v>-1162478.1999999997</v>
      </c>
      <c r="N496" s="57">
        <f t="shared" si="37"/>
        <v>72.58830703954436</v>
      </c>
    </row>
    <row r="497" spans="1:14" ht="31.5" customHeight="1" hidden="1">
      <c r="A497" s="117"/>
      <c r="B497" s="117"/>
      <c r="C497" s="16" t="s">
        <v>47</v>
      </c>
      <c r="D497" s="18" t="s">
        <v>48</v>
      </c>
      <c r="E497" s="34">
        <f aca="true" t="shared" si="46" ref="E497:H502">SUMIF($C$7:$C$420,$C497,E$7:E$420)</f>
        <v>0</v>
      </c>
      <c r="F497" s="34">
        <f t="shared" si="46"/>
        <v>0</v>
      </c>
      <c r="G497" s="34">
        <f t="shared" si="46"/>
        <v>0</v>
      </c>
      <c r="H497" s="34">
        <f t="shared" si="46"/>
        <v>0</v>
      </c>
      <c r="I497" s="15">
        <f t="shared" si="35"/>
        <v>0</v>
      </c>
      <c r="J497" s="15" t="e">
        <f t="shared" si="43"/>
        <v>#DIV/0!</v>
      </c>
      <c r="K497" s="15" t="e">
        <f t="shared" si="44"/>
        <v>#DIV/0!</v>
      </c>
      <c r="L497" s="34"/>
      <c r="M497" s="15">
        <f t="shared" si="36"/>
        <v>0</v>
      </c>
      <c r="N497" s="15" t="e">
        <f t="shared" si="37"/>
        <v>#DIV/0!</v>
      </c>
    </row>
    <row r="498" spans="1:14" ht="15.75" hidden="1">
      <c r="A498" s="117"/>
      <c r="B498" s="117"/>
      <c r="C498" s="16" t="s">
        <v>49</v>
      </c>
      <c r="D498" s="18" t="s">
        <v>192</v>
      </c>
      <c r="E498" s="34">
        <f t="shared" si="46"/>
        <v>1866630</v>
      </c>
      <c r="F498" s="34">
        <f t="shared" si="46"/>
        <v>2412713.1</v>
      </c>
      <c r="G498" s="34">
        <f t="shared" si="46"/>
        <v>1088856.0999999999</v>
      </c>
      <c r="H498" s="34">
        <f t="shared" si="46"/>
        <v>845683.4</v>
      </c>
      <c r="I498" s="15">
        <f t="shared" si="35"/>
        <v>-243172.69999999984</v>
      </c>
      <c r="J498" s="15">
        <f t="shared" si="43"/>
        <v>77.6671407727798</v>
      </c>
      <c r="K498" s="15">
        <f t="shared" si="44"/>
        <v>35.0511380735654</v>
      </c>
      <c r="L498" s="34"/>
      <c r="M498" s="15">
        <f t="shared" si="36"/>
        <v>-1020946.6</v>
      </c>
      <c r="N498" s="15">
        <f t="shared" si="37"/>
        <v>45.30535778381361</v>
      </c>
    </row>
    <row r="499" spans="1:14" ht="15.75" hidden="1">
      <c r="A499" s="117"/>
      <c r="B499" s="117"/>
      <c r="C499" s="16" t="s">
        <v>50</v>
      </c>
      <c r="D499" s="18" t="s">
        <v>87</v>
      </c>
      <c r="E499" s="34">
        <f t="shared" si="46"/>
        <v>1897964.4</v>
      </c>
      <c r="F499" s="34">
        <f t="shared" si="46"/>
        <v>2373567.2999999993</v>
      </c>
      <c r="G499" s="34">
        <f t="shared" si="46"/>
        <v>1727994.1</v>
      </c>
      <c r="H499" s="34">
        <f t="shared" si="46"/>
        <v>1749290.1999999997</v>
      </c>
      <c r="I499" s="15">
        <f t="shared" si="35"/>
        <v>21296.099999999627</v>
      </c>
      <c r="J499" s="15">
        <f t="shared" si="43"/>
        <v>101.23241740235107</v>
      </c>
      <c r="K499" s="15">
        <f t="shared" si="44"/>
        <v>73.6987824191882</v>
      </c>
      <c r="L499" s="34"/>
      <c r="M499" s="15">
        <f t="shared" si="36"/>
        <v>-148674.2000000002</v>
      </c>
      <c r="N499" s="15">
        <f t="shared" si="37"/>
        <v>92.16664970112188</v>
      </c>
    </row>
    <row r="500" spans="1:14" ht="15.75" hidden="1">
      <c r="A500" s="117"/>
      <c r="B500" s="117"/>
      <c r="C500" s="16" t="s">
        <v>52</v>
      </c>
      <c r="D500" s="20" t="s">
        <v>53</v>
      </c>
      <c r="E500" s="34">
        <f t="shared" si="46"/>
        <v>476216.99999999994</v>
      </c>
      <c r="F500" s="34">
        <f t="shared" si="46"/>
        <v>570065.5</v>
      </c>
      <c r="G500" s="34">
        <f t="shared" si="46"/>
        <v>438253.4</v>
      </c>
      <c r="H500" s="34">
        <f t="shared" si="46"/>
        <v>483359.6</v>
      </c>
      <c r="I500" s="15">
        <f t="shared" si="35"/>
        <v>45106.19999999995</v>
      </c>
      <c r="J500" s="15">
        <f t="shared" si="43"/>
        <v>110.29226470347974</v>
      </c>
      <c r="K500" s="15">
        <f t="shared" si="44"/>
        <v>84.7901863908621</v>
      </c>
      <c r="L500" s="34"/>
      <c r="M500" s="15">
        <f t="shared" si="36"/>
        <v>7142.600000000035</v>
      </c>
      <c r="N500" s="15">
        <f t="shared" si="37"/>
        <v>101.49986245766112</v>
      </c>
    </row>
    <row r="501" spans="1:14" ht="31.5" customHeight="1" hidden="1">
      <c r="A501" s="117"/>
      <c r="B501" s="117"/>
      <c r="C501" s="16" t="s">
        <v>193</v>
      </c>
      <c r="D501" s="17" t="s">
        <v>194</v>
      </c>
      <c r="E501" s="34">
        <f t="shared" si="46"/>
        <v>0</v>
      </c>
      <c r="F501" s="34">
        <f t="shared" si="46"/>
        <v>0</v>
      </c>
      <c r="G501" s="34">
        <f t="shared" si="46"/>
        <v>0</v>
      </c>
      <c r="H501" s="34">
        <f t="shared" si="46"/>
        <v>0</v>
      </c>
      <c r="I501" s="15">
        <f t="shared" si="35"/>
        <v>0</v>
      </c>
      <c r="J501" s="15" t="e">
        <f t="shared" si="43"/>
        <v>#DIV/0!</v>
      </c>
      <c r="K501" s="15" t="e">
        <f t="shared" si="44"/>
        <v>#DIV/0!</v>
      </c>
      <c r="L501" s="34"/>
      <c r="M501" s="15">
        <f t="shared" si="36"/>
        <v>0</v>
      </c>
      <c r="N501" s="15" t="e">
        <f t="shared" si="37"/>
        <v>#DIV/0!</v>
      </c>
    </row>
    <row r="502" spans="1:14" ht="15.75" customHeight="1" hidden="1">
      <c r="A502" s="117"/>
      <c r="B502" s="117"/>
      <c r="C502" s="16" t="s">
        <v>64</v>
      </c>
      <c r="D502" s="18" t="s">
        <v>65</v>
      </c>
      <c r="E502" s="34">
        <f t="shared" si="46"/>
        <v>0</v>
      </c>
      <c r="F502" s="34">
        <f t="shared" si="46"/>
        <v>0</v>
      </c>
      <c r="G502" s="34">
        <f t="shared" si="46"/>
        <v>0</v>
      </c>
      <c r="H502" s="34">
        <f t="shared" si="46"/>
        <v>0</v>
      </c>
      <c r="I502" s="15">
        <f t="shared" si="35"/>
        <v>0</v>
      </c>
      <c r="J502" s="15" t="e">
        <f t="shared" si="43"/>
        <v>#DIV/0!</v>
      </c>
      <c r="K502" s="15" t="e">
        <f t="shared" si="44"/>
        <v>#DIV/0!</v>
      </c>
      <c r="L502" s="34"/>
      <c r="M502" s="15">
        <f t="shared" si="36"/>
        <v>0</v>
      </c>
      <c r="N502" s="15" t="e">
        <f t="shared" si="37"/>
        <v>#DIV/0!</v>
      </c>
    </row>
    <row r="503" spans="1:14" ht="31.5" hidden="1">
      <c r="A503" s="117"/>
      <c r="B503" s="117"/>
      <c r="C503" s="16"/>
      <c r="D503" s="39" t="s">
        <v>209</v>
      </c>
      <c r="E503" s="37">
        <f>E494+E496</f>
        <v>14801268.899999999</v>
      </c>
      <c r="F503" s="37">
        <f>F494+F496</f>
        <v>21449733.400000002</v>
      </c>
      <c r="G503" s="37">
        <f>G494+G496</f>
        <v>14557746.2</v>
      </c>
      <c r="H503" s="37">
        <f>H494+H496</f>
        <v>14214864.799999999</v>
      </c>
      <c r="I503" s="57">
        <f t="shared" si="35"/>
        <v>-342881.4000000004</v>
      </c>
      <c r="J503" s="57">
        <f t="shared" si="43"/>
        <v>97.6446807404844</v>
      </c>
      <c r="K503" s="57">
        <f t="shared" si="44"/>
        <v>66.27058963819101</v>
      </c>
      <c r="L503" s="37"/>
      <c r="M503" s="57">
        <f t="shared" si="36"/>
        <v>-586404.0999999996</v>
      </c>
      <c r="N503" s="57">
        <f t="shared" si="37"/>
        <v>96.03814981025039</v>
      </c>
    </row>
    <row r="504" spans="1:14" s="26" customFormat="1" ht="31.5" hidden="1">
      <c r="A504" s="117"/>
      <c r="B504" s="117"/>
      <c r="C504" s="23"/>
      <c r="D504" s="39" t="s">
        <v>210</v>
      </c>
      <c r="E504" s="37">
        <f>E495+E496</f>
        <v>14755412.7</v>
      </c>
      <c r="F504" s="37">
        <f>F495+F496</f>
        <v>21449733.400000002</v>
      </c>
      <c r="G504" s="37">
        <f>G495+G496</f>
        <v>14557746.2</v>
      </c>
      <c r="H504" s="37">
        <f>H495+H496</f>
        <v>14068050.499999998</v>
      </c>
      <c r="I504" s="57">
        <f>H504-G504</f>
        <v>-489695.7000000011</v>
      </c>
      <c r="J504" s="57">
        <f t="shared" si="43"/>
        <v>96.6361846588588</v>
      </c>
      <c r="K504" s="57">
        <f t="shared" si="44"/>
        <v>65.58613218008573</v>
      </c>
      <c r="L504" s="37"/>
      <c r="M504" s="57">
        <f>H504-E504</f>
        <v>-687362.2000000011</v>
      </c>
      <c r="N504" s="57">
        <f>H504/E504*100</f>
        <v>95.3416267374209</v>
      </c>
    </row>
    <row r="505" spans="1:14" s="26" customFormat="1" ht="31.5" customHeight="1" hidden="1">
      <c r="A505" s="117"/>
      <c r="B505" s="117"/>
      <c r="C505" s="28"/>
      <c r="D505" s="24" t="s">
        <v>180</v>
      </c>
      <c r="E505" s="32">
        <f>E506</f>
        <v>12700</v>
      </c>
      <c r="F505" s="32">
        <f>F506</f>
        <v>24300.2</v>
      </c>
      <c r="G505" s="32">
        <f>G506</f>
        <v>0</v>
      </c>
      <c r="H505" s="32">
        <f>H506</f>
        <v>0</v>
      </c>
      <c r="I505" s="15">
        <f>H505-G505</f>
        <v>0</v>
      </c>
      <c r="J505" s="15"/>
      <c r="K505" s="15">
        <f t="shared" si="44"/>
        <v>0</v>
      </c>
      <c r="L505" s="34"/>
      <c r="M505" s="15">
        <f>H505-E505</f>
        <v>-12700</v>
      </c>
      <c r="N505" s="15">
        <f>H505/E505*100</f>
        <v>0</v>
      </c>
    </row>
    <row r="506" spans="1:14" ht="31.5" customHeight="1" hidden="1">
      <c r="A506" s="118"/>
      <c r="B506" s="118"/>
      <c r="C506" s="19" t="s">
        <v>181</v>
      </c>
      <c r="D506" s="20" t="s">
        <v>182</v>
      </c>
      <c r="E506" s="34">
        <f>SUMIF($C$7:$C$431,$C506,E$7:E$431)</f>
        <v>12700</v>
      </c>
      <c r="F506" s="14">
        <f>F431</f>
        <v>24300.2</v>
      </c>
      <c r="G506" s="14">
        <f>G431</f>
        <v>0</v>
      </c>
      <c r="H506" s="34">
        <f>SUMIF($C$7:$C$431,$C506,H$7:H$431)</f>
        <v>0</v>
      </c>
      <c r="I506" s="15">
        <f>H506-G506</f>
        <v>0</v>
      </c>
      <c r="J506" s="15"/>
      <c r="K506" s="15">
        <f t="shared" si="44"/>
        <v>0</v>
      </c>
      <c r="L506" s="34"/>
      <c r="M506" s="15">
        <f>H506-E506</f>
        <v>-12700</v>
      </c>
      <c r="N506" s="15">
        <f>H506/E506*100</f>
        <v>0</v>
      </c>
    </row>
    <row r="507" spans="1:12" ht="15.75" hidden="1">
      <c r="A507" s="40"/>
      <c r="B507" s="40"/>
      <c r="C507" s="41"/>
      <c r="D507" s="42"/>
      <c r="E507" s="46"/>
      <c r="F507" s="46"/>
      <c r="G507" s="46"/>
      <c r="H507" s="43"/>
      <c r="I507" s="47"/>
      <c r="J507" s="7"/>
      <c r="K507" s="7"/>
      <c r="L507" s="56"/>
    </row>
    <row r="508" spans="1:11" ht="15.75" hidden="1">
      <c r="A508" s="40"/>
      <c r="B508" s="40"/>
      <c r="C508" s="41"/>
      <c r="D508" s="42"/>
      <c r="E508" s="46"/>
      <c r="F508" s="46"/>
      <c r="G508" s="46"/>
      <c r="H508" s="43"/>
      <c r="I508" s="47"/>
      <c r="J508" s="7"/>
      <c r="K508" s="7"/>
    </row>
    <row r="509" spans="1:11" ht="15.75" hidden="1">
      <c r="A509" s="40"/>
      <c r="B509" s="40"/>
      <c r="C509" s="41"/>
      <c r="D509" s="42"/>
      <c r="E509" s="46"/>
      <c r="F509" s="46"/>
      <c r="G509" s="46"/>
      <c r="H509" s="43"/>
      <c r="I509" s="47"/>
      <c r="J509" s="7"/>
      <c r="K509" s="7"/>
    </row>
    <row r="510" spans="1:9" ht="15.75" hidden="1">
      <c r="A510" s="48"/>
      <c r="B510" s="49"/>
      <c r="C510" s="50"/>
      <c r="D510" s="51"/>
      <c r="E510" s="51"/>
      <c r="F510" s="51"/>
      <c r="G510" s="51"/>
      <c r="H510" s="51"/>
      <c r="I510" s="52"/>
    </row>
    <row r="511" spans="1:9" ht="15.75" hidden="1">
      <c r="A511" s="48"/>
      <c r="B511" s="49"/>
      <c r="C511" s="50"/>
      <c r="D511" s="51"/>
      <c r="E511" s="51"/>
      <c r="F511" s="51"/>
      <c r="G511" s="51"/>
      <c r="H511" s="51"/>
      <c r="I511" s="52"/>
    </row>
    <row r="512" spans="1:9" ht="15.75" hidden="1">
      <c r="A512" s="48"/>
      <c r="B512" s="49"/>
      <c r="C512" s="50"/>
      <c r="D512" s="51"/>
      <c r="E512" s="51"/>
      <c r="F512" s="51"/>
      <c r="G512" s="51"/>
      <c r="H512" s="51"/>
      <c r="I512" s="52"/>
    </row>
    <row r="513" spans="1:9" ht="15.75" hidden="1">
      <c r="A513" s="48"/>
      <c r="B513" s="49"/>
      <c r="C513" s="50"/>
      <c r="D513" s="51"/>
      <c r="E513" s="51"/>
      <c r="F513" s="51"/>
      <c r="G513" s="51"/>
      <c r="H513" s="51"/>
      <c r="I513" s="52"/>
    </row>
    <row r="514" spans="1:9" ht="15.75" hidden="1">
      <c r="A514" s="48"/>
      <c r="B514" s="49"/>
      <c r="C514" s="50"/>
      <c r="D514" s="51"/>
      <c r="E514" s="51"/>
      <c r="F514" s="51"/>
      <c r="G514" s="51"/>
      <c r="H514" s="51"/>
      <c r="I514" s="52"/>
    </row>
    <row r="515" spans="1:8" ht="15.75" hidden="1">
      <c r="A515" s="53"/>
      <c r="B515" s="49"/>
      <c r="C515" s="50"/>
      <c r="D515" s="51"/>
      <c r="E515" s="51"/>
      <c r="F515" s="51"/>
      <c r="G515" s="51"/>
      <c r="H515" s="51"/>
    </row>
    <row r="516" spans="1:8" ht="15.75" hidden="1">
      <c r="A516" s="53"/>
      <c r="B516" s="49"/>
      <c r="C516" s="50"/>
      <c r="D516" s="51"/>
      <c r="E516" s="51"/>
      <c r="F516" s="51"/>
      <c r="G516" s="51"/>
      <c r="H516" s="51"/>
    </row>
    <row r="517" spans="1:8" ht="15.75" hidden="1">
      <c r="A517" s="53"/>
      <c r="B517" s="49"/>
      <c r="C517" s="50"/>
      <c r="D517" s="51"/>
      <c r="E517" s="51"/>
      <c r="F517" s="51"/>
      <c r="G517" s="51"/>
      <c r="H517" s="51"/>
    </row>
    <row r="518" spans="1:8" ht="15.75" hidden="1">
      <c r="A518" s="53"/>
      <c r="B518" s="49"/>
      <c r="C518" s="50"/>
      <c r="D518" s="51"/>
      <c r="E518" s="51"/>
      <c r="F518" s="51"/>
      <c r="G518" s="51"/>
      <c r="H518" s="51"/>
    </row>
    <row r="519" spans="1:8" ht="15.75" hidden="1">
      <c r="A519" s="53"/>
      <c r="B519" s="49"/>
      <c r="C519" s="50"/>
      <c r="D519" s="51"/>
      <c r="E519" s="51"/>
      <c r="F519" s="51"/>
      <c r="G519" s="51"/>
      <c r="H519" s="51"/>
    </row>
    <row r="520" spans="1:8" ht="15.75" hidden="1">
      <c r="A520" s="53"/>
      <c r="B520" s="49"/>
      <c r="C520" s="50"/>
      <c r="D520" s="51"/>
      <c r="E520" s="51"/>
      <c r="F520" s="51"/>
      <c r="G520" s="51"/>
      <c r="H520" s="51"/>
    </row>
    <row r="521" spans="1:8" ht="15.75" hidden="1">
      <c r="A521" s="53"/>
      <c r="B521" s="49"/>
      <c r="C521" s="50"/>
      <c r="D521" s="51"/>
      <c r="E521" s="51"/>
      <c r="F521" s="51"/>
      <c r="G521" s="51"/>
      <c r="H521" s="51"/>
    </row>
    <row r="522" spans="1:8" ht="15.75" hidden="1">
      <c r="A522" s="53"/>
      <c r="B522" s="49"/>
      <c r="C522" s="50"/>
      <c r="D522" s="51"/>
      <c r="E522" s="51"/>
      <c r="F522" s="51"/>
      <c r="G522" s="51"/>
      <c r="H522" s="51"/>
    </row>
    <row r="523" spans="1:8" ht="15.75" hidden="1">
      <c r="A523" s="53"/>
      <c r="B523" s="49"/>
      <c r="C523" s="50"/>
      <c r="D523" s="51"/>
      <c r="E523" s="51"/>
      <c r="F523" s="51"/>
      <c r="G523" s="51"/>
      <c r="H523" s="51"/>
    </row>
    <row r="524" spans="1:8" ht="15.75" hidden="1">
      <c r="A524" s="53"/>
      <c r="B524" s="49"/>
      <c r="C524" s="50"/>
      <c r="D524" s="51"/>
      <c r="E524" s="51"/>
      <c r="F524" s="51"/>
      <c r="G524" s="51"/>
      <c r="H524" s="51"/>
    </row>
    <row r="525" spans="1:8" ht="15.75" hidden="1">
      <c r="A525" s="53"/>
      <c r="B525" s="49"/>
      <c r="C525" s="50"/>
      <c r="D525" s="51"/>
      <c r="E525" s="51"/>
      <c r="F525" s="51"/>
      <c r="G525" s="51"/>
      <c r="H525" s="51"/>
    </row>
    <row r="526" spans="1:8" ht="15.75" hidden="1">
      <c r="A526" s="53"/>
      <c r="B526" s="49"/>
      <c r="C526" s="50"/>
      <c r="D526" s="51"/>
      <c r="E526" s="51"/>
      <c r="F526" s="51"/>
      <c r="G526" s="51"/>
      <c r="H526" s="51"/>
    </row>
    <row r="527" spans="1:8" ht="15.75" hidden="1">
      <c r="A527" s="53"/>
      <c r="B527" s="49"/>
      <c r="C527" s="50"/>
      <c r="D527" s="51"/>
      <c r="E527" s="51"/>
      <c r="F527" s="51"/>
      <c r="G527" s="51"/>
      <c r="H527" s="51"/>
    </row>
    <row r="528" spans="1:8" ht="15.75" hidden="1">
      <c r="A528" s="53"/>
      <c r="B528" s="49"/>
      <c r="C528" s="50"/>
      <c r="D528" s="51"/>
      <c r="E528" s="51"/>
      <c r="F528" s="51"/>
      <c r="G528" s="51"/>
      <c r="H528" s="51"/>
    </row>
    <row r="529" spans="1:8" ht="15.75" hidden="1">
      <c r="A529" s="53"/>
      <c r="B529" s="49"/>
      <c r="C529" s="50"/>
      <c r="D529" s="51"/>
      <c r="E529" s="51"/>
      <c r="F529" s="51"/>
      <c r="G529" s="51"/>
      <c r="H529" s="51"/>
    </row>
    <row r="530" spans="1:8" ht="15.75" hidden="1">
      <c r="A530" s="53"/>
      <c r="B530" s="49"/>
      <c r="C530" s="50"/>
      <c r="D530" s="51"/>
      <c r="E530" s="51"/>
      <c r="F530" s="51"/>
      <c r="G530" s="51"/>
      <c r="H530" s="51"/>
    </row>
    <row r="531" spans="1:8" ht="15.75" hidden="1">
      <c r="A531" s="53"/>
      <c r="B531" s="49"/>
      <c r="C531" s="50"/>
      <c r="D531" s="51"/>
      <c r="E531" s="51"/>
      <c r="F531" s="51"/>
      <c r="G531" s="51"/>
      <c r="H531" s="51"/>
    </row>
    <row r="532" spans="1:8" ht="15.75" hidden="1">
      <c r="A532" s="53"/>
      <c r="B532" s="49"/>
      <c r="C532" s="50"/>
      <c r="D532" s="51"/>
      <c r="E532" s="51"/>
      <c r="F532" s="51"/>
      <c r="G532" s="51"/>
      <c r="H532" s="51"/>
    </row>
    <row r="533" spans="1:8" ht="15.75" hidden="1">
      <c r="A533" s="53"/>
      <c r="B533" s="49"/>
      <c r="C533" s="50"/>
      <c r="D533" s="51"/>
      <c r="E533" s="51"/>
      <c r="F533" s="51"/>
      <c r="G533" s="51"/>
      <c r="H533" s="51"/>
    </row>
    <row r="534" spans="1:8" ht="15.75" hidden="1">
      <c r="A534" s="53"/>
      <c r="B534" s="49"/>
      <c r="C534" s="50"/>
      <c r="D534" s="51"/>
      <c r="E534" s="51"/>
      <c r="F534" s="51"/>
      <c r="G534" s="51"/>
      <c r="H534" s="51"/>
    </row>
    <row r="535" spans="1:8" ht="15.75" hidden="1">
      <c r="A535" s="53"/>
      <c r="B535" s="49"/>
      <c r="C535" s="50"/>
      <c r="D535" s="51"/>
      <c r="E535" s="51"/>
      <c r="F535" s="51"/>
      <c r="G535" s="51"/>
      <c r="H535" s="51"/>
    </row>
    <row r="536" spans="1:8" ht="15.75" hidden="1">
      <c r="A536" s="53"/>
      <c r="B536" s="49"/>
      <c r="C536" s="50"/>
      <c r="D536" s="51"/>
      <c r="E536" s="51"/>
      <c r="F536" s="51"/>
      <c r="G536" s="51"/>
      <c r="H536" s="51"/>
    </row>
    <row r="537" spans="1:8" ht="15.75" hidden="1">
      <c r="A537" s="53"/>
      <c r="B537" s="49"/>
      <c r="C537" s="50"/>
      <c r="D537" s="51"/>
      <c r="E537" s="51"/>
      <c r="F537" s="51"/>
      <c r="G537" s="51"/>
      <c r="H537" s="51"/>
    </row>
    <row r="538" spans="1:8" ht="15.75" hidden="1">
      <c r="A538" s="53"/>
      <c r="B538" s="49"/>
      <c r="C538" s="50"/>
      <c r="D538" s="51"/>
      <c r="E538" s="51"/>
      <c r="F538" s="51"/>
      <c r="G538" s="51"/>
      <c r="H538" s="51"/>
    </row>
    <row r="539" spans="2:8" ht="15.75" hidden="1">
      <c r="B539" s="54"/>
      <c r="C539" s="50"/>
      <c r="D539" s="51"/>
      <c r="E539" s="51"/>
      <c r="F539" s="51"/>
      <c r="G539" s="51"/>
      <c r="H539" s="51"/>
    </row>
    <row r="540" spans="2:8" ht="15.75" hidden="1">
      <c r="B540" s="54"/>
      <c r="C540" s="50"/>
      <c r="D540" s="51"/>
      <c r="E540" s="51"/>
      <c r="F540" s="51"/>
      <c r="G540" s="51"/>
      <c r="H540" s="51"/>
    </row>
    <row r="541" spans="2:8" ht="15.75" hidden="1">
      <c r="B541" s="54"/>
      <c r="C541" s="50"/>
      <c r="D541" s="51"/>
      <c r="E541" s="51"/>
      <c r="F541" s="51"/>
      <c r="G541" s="51"/>
      <c r="H541" s="51"/>
    </row>
    <row r="542" spans="2:8" ht="15.75" hidden="1">
      <c r="B542" s="54"/>
      <c r="C542" s="50"/>
      <c r="D542" s="51"/>
      <c r="E542" s="51"/>
      <c r="F542" s="51"/>
      <c r="G542" s="51"/>
      <c r="H542" s="51"/>
    </row>
    <row r="543" spans="2:8" ht="15.75" hidden="1">
      <c r="B543" s="54"/>
      <c r="C543" s="50"/>
      <c r="D543" s="51"/>
      <c r="E543" s="51"/>
      <c r="F543" s="51"/>
      <c r="G543" s="51"/>
      <c r="H543" s="51"/>
    </row>
    <row r="544" spans="2:8" ht="15.75" hidden="1">
      <c r="B544" s="54"/>
      <c r="C544" s="50"/>
      <c r="D544" s="51"/>
      <c r="E544" s="51"/>
      <c r="F544" s="51"/>
      <c r="G544" s="51"/>
      <c r="H544" s="51"/>
    </row>
    <row r="545" spans="2:8" ht="15.75" hidden="1">
      <c r="B545" s="54"/>
      <c r="C545" s="50"/>
      <c r="D545" s="51"/>
      <c r="E545" s="51"/>
      <c r="F545" s="51"/>
      <c r="G545" s="51"/>
      <c r="H545" s="51"/>
    </row>
    <row r="546" spans="2:8" ht="15.75" hidden="1">
      <c r="B546" s="54"/>
      <c r="C546" s="50"/>
      <c r="D546" s="51"/>
      <c r="E546" s="51"/>
      <c r="F546" s="51"/>
      <c r="G546" s="51"/>
      <c r="H546" s="51"/>
    </row>
    <row r="547" spans="2:8" ht="15.75" hidden="1">
      <c r="B547" s="54"/>
      <c r="C547" s="50"/>
      <c r="D547" s="51"/>
      <c r="E547" s="51"/>
      <c r="F547" s="51"/>
      <c r="G547" s="51"/>
      <c r="H547" s="51"/>
    </row>
    <row r="548" spans="2:8" ht="15.75" hidden="1">
      <c r="B548" s="54"/>
      <c r="C548" s="50"/>
      <c r="D548" s="51"/>
      <c r="E548" s="51"/>
      <c r="F548" s="51"/>
      <c r="G548" s="51"/>
      <c r="H548" s="51"/>
    </row>
    <row r="549" spans="2:8" ht="15.75" hidden="1">
      <c r="B549" s="54"/>
      <c r="C549" s="50"/>
      <c r="D549" s="51"/>
      <c r="E549" s="51"/>
      <c r="F549" s="51"/>
      <c r="G549" s="51"/>
      <c r="H549" s="51"/>
    </row>
    <row r="550" spans="2:8" ht="15.75" hidden="1">
      <c r="B550" s="54"/>
      <c r="C550" s="50"/>
      <c r="D550" s="51"/>
      <c r="E550" s="51"/>
      <c r="F550" s="51"/>
      <c r="G550" s="51"/>
      <c r="H550" s="51"/>
    </row>
    <row r="551" spans="2:8" ht="15.75" hidden="1">
      <c r="B551" s="54"/>
      <c r="C551" s="50"/>
      <c r="D551" s="51"/>
      <c r="E551" s="51"/>
      <c r="F551" s="51"/>
      <c r="G551" s="51"/>
      <c r="H551" s="51"/>
    </row>
    <row r="552" spans="2:8" ht="15.75" hidden="1">
      <c r="B552" s="54"/>
      <c r="C552" s="50"/>
      <c r="D552" s="51"/>
      <c r="E552" s="51"/>
      <c r="F552" s="51"/>
      <c r="G552" s="51"/>
      <c r="H552" s="51"/>
    </row>
    <row r="553" spans="2:8" ht="15.75" hidden="1">
      <c r="B553" s="54"/>
      <c r="C553" s="50"/>
      <c r="D553" s="51"/>
      <c r="E553" s="51"/>
      <c r="F553" s="51"/>
      <c r="G553" s="51"/>
      <c r="H553" s="51"/>
    </row>
    <row r="554" spans="2:8" ht="15.75" hidden="1">
      <c r="B554" s="54"/>
      <c r="C554" s="50"/>
      <c r="D554" s="51"/>
      <c r="E554" s="51"/>
      <c r="F554" s="51"/>
      <c r="G554" s="51"/>
      <c r="H554" s="51"/>
    </row>
    <row r="555" spans="2:8" ht="15.75" hidden="1">
      <c r="B555" s="54"/>
      <c r="C555" s="50"/>
      <c r="D555" s="51"/>
      <c r="E555" s="51"/>
      <c r="F555" s="51"/>
      <c r="G555" s="51"/>
      <c r="H555" s="51"/>
    </row>
    <row r="556" spans="2:8" ht="15.75" hidden="1">
      <c r="B556" s="54"/>
      <c r="C556" s="50"/>
      <c r="D556" s="51"/>
      <c r="E556" s="51"/>
      <c r="F556" s="51"/>
      <c r="G556" s="51"/>
      <c r="H556" s="51"/>
    </row>
    <row r="557" spans="2:8" ht="15.75" hidden="1">
      <c r="B557" s="54"/>
      <c r="C557" s="50"/>
      <c r="D557" s="51"/>
      <c r="E557" s="51"/>
      <c r="F557" s="51"/>
      <c r="G557" s="51"/>
      <c r="H557" s="51"/>
    </row>
    <row r="558" spans="2:8" ht="15.75" hidden="1">
      <c r="B558" s="54"/>
      <c r="C558" s="50"/>
      <c r="D558" s="51"/>
      <c r="E558" s="51"/>
      <c r="F558" s="51"/>
      <c r="G558" s="51"/>
      <c r="H558" s="51"/>
    </row>
    <row r="559" spans="2:8" ht="15.75" hidden="1">
      <c r="B559" s="54"/>
      <c r="C559" s="50"/>
      <c r="D559" s="51"/>
      <c r="E559" s="51"/>
      <c r="F559" s="51"/>
      <c r="G559" s="51"/>
      <c r="H559" s="51"/>
    </row>
    <row r="560" spans="2:8" ht="15.75" hidden="1">
      <c r="B560" s="54"/>
      <c r="C560" s="50"/>
      <c r="D560" s="51"/>
      <c r="E560" s="51"/>
      <c r="F560" s="51"/>
      <c r="G560" s="51"/>
      <c r="H560" s="51"/>
    </row>
    <row r="561" spans="2:8" ht="15.75" hidden="1">
      <c r="B561" s="54"/>
      <c r="C561" s="50"/>
      <c r="D561" s="51"/>
      <c r="E561" s="51"/>
      <c r="F561" s="51"/>
      <c r="G561" s="51"/>
      <c r="H561" s="51"/>
    </row>
    <row r="562" spans="2:8" ht="15.75" hidden="1">
      <c r="B562" s="54"/>
      <c r="C562" s="50"/>
      <c r="D562" s="51"/>
      <c r="E562" s="51"/>
      <c r="F562" s="51"/>
      <c r="G562" s="51"/>
      <c r="H562" s="51"/>
    </row>
    <row r="563" spans="2:8" ht="15.75" hidden="1">
      <c r="B563" s="54"/>
      <c r="C563" s="50"/>
      <c r="D563" s="51"/>
      <c r="E563" s="51"/>
      <c r="F563" s="51"/>
      <c r="G563" s="51"/>
      <c r="H563" s="51"/>
    </row>
    <row r="564" spans="2:8" ht="15.75" hidden="1">
      <c r="B564" s="54"/>
      <c r="C564" s="50"/>
      <c r="D564" s="51"/>
      <c r="E564" s="51"/>
      <c r="F564" s="51"/>
      <c r="G564" s="51"/>
      <c r="H564" s="51"/>
    </row>
    <row r="565" spans="2:8" ht="15.75" hidden="1">
      <c r="B565" s="54"/>
      <c r="C565" s="50"/>
      <c r="D565" s="51"/>
      <c r="E565" s="51"/>
      <c r="F565" s="51"/>
      <c r="G565" s="51"/>
      <c r="H565" s="51"/>
    </row>
    <row r="566" spans="2:8" ht="15.75" hidden="1">
      <c r="B566" s="54"/>
      <c r="C566" s="50"/>
      <c r="D566" s="51"/>
      <c r="E566" s="51"/>
      <c r="F566" s="51"/>
      <c r="G566" s="51"/>
      <c r="H566" s="51"/>
    </row>
    <row r="567" spans="2:8" ht="15.75" hidden="1">
      <c r="B567" s="54"/>
      <c r="C567" s="50"/>
      <c r="D567" s="51"/>
      <c r="E567" s="51"/>
      <c r="F567" s="51"/>
      <c r="G567" s="51"/>
      <c r="H567" s="51"/>
    </row>
    <row r="568" spans="2:8" ht="15.75" hidden="1">
      <c r="B568" s="54"/>
      <c r="C568" s="50"/>
      <c r="D568" s="51"/>
      <c r="E568" s="51"/>
      <c r="F568" s="51"/>
      <c r="G568" s="51"/>
      <c r="H568" s="51"/>
    </row>
    <row r="569" spans="2:8" ht="15.75" hidden="1">
      <c r="B569" s="54"/>
      <c r="C569" s="50"/>
      <c r="D569" s="51"/>
      <c r="E569" s="51"/>
      <c r="F569" s="51"/>
      <c r="G569" s="51"/>
      <c r="H569" s="51"/>
    </row>
    <row r="570" spans="2:8" ht="15.75" hidden="1">
      <c r="B570" s="54"/>
      <c r="C570" s="50"/>
      <c r="D570" s="51"/>
      <c r="E570" s="51"/>
      <c r="F570" s="51"/>
      <c r="G570" s="51"/>
      <c r="H570" s="51"/>
    </row>
    <row r="571" spans="2:8" ht="15.75" hidden="1">
      <c r="B571" s="54"/>
      <c r="C571" s="50"/>
      <c r="D571" s="51"/>
      <c r="E571" s="51"/>
      <c r="F571" s="51"/>
      <c r="G571" s="51"/>
      <c r="H571" s="51"/>
    </row>
    <row r="572" spans="2:8" ht="15.75" hidden="1">
      <c r="B572" s="54"/>
      <c r="C572" s="50"/>
      <c r="D572" s="51"/>
      <c r="E572" s="51"/>
      <c r="F572" s="51"/>
      <c r="G572" s="51"/>
      <c r="H572" s="51"/>
    </row>
    <row r="573" spans="2:8" ht="15.75" hidden="1">
      <c r="B573" s="54"/>
      <c r="C573" s="50"/>
      <c r="D573" s="51"/>
      <c r="E573" s="51"/>
      <c r="F573" s="51"/>
      <c r="G573" s="51"/>
      <c r="H573" s="51"/>
    </row>
    <row r="574" spans="2:8" ht="15.75" hidden="1">
      <c r="B574" s="54"/>
      <c r="C574" s="50"/>
      <c r="D574" s="51"/>
      <c r="E574" s="51"/>
      <c r="F574" s="51"/>
      <c r="G574" s="51"/>
      <c r="H574" s="51"/>
    </row>
    <row r="575" spans="2:8" ht="15.75" hidden="1">
      <c r="B575" s="54"/>
      <c r="C575" s="50"/>
      <c r="D575" s="51"/>
      <c r="E575" s="51"/>
      <c r="F575" s="51"/>
      <c r="G575" s="51"/>
      <c r="H575" s="51"/>
    </row>
    <row r="576" spans="2:8" ht="15.75" hidden="1">
      <c r="B576" s="54"/>
      <c r="C576" s="50"/>
      <c r="D576" s="51"/>
      <c r="E576" s="51"/>
      <c r="F576" s="51"/>
      <c r="G576" s="51"/>
      <c r="H576" s="51"/>
    </row>
    <row r="577" spans="2:8" ht="15.75" hidden="1">
      <c r="B577" s="54"/>
      <c r="C577" s="50"/>
      <c r="D577" s="51"/>
      <c r="E577" s="51"/>
      <c r="F577" s="51"/>
      <c r="G577" s="51"/>
      <c r="H577" s="51"/>
    </row>
    <row r="578" spans="2:8" ht="15.75" hidden="1">
      <c r="B578" s="54"/>
      <c r="C578" s="50"/>
      <c r="D578" s="51"/>
      <c r="E578" s="51"/>
      <c r="F578" s="51"/>
      <c r="G578" s="51"/>
      <c r="H578" s="51"/>
    </row>
    <row r="579" spans="2:8" ht="15.75" hidden="1">
      <c r="B579" s="54"/>
      <c r="C579" s="50"/>
      <c r="D579" s="51"/>
      <c r="E579" s="51"/>
      <c r="F579" s="51"/>
      <c r="G579" s="51"/>
      <c r="H579" s="51"/>
    </row>
    <row r="580" spans="2:8" ht="15.75" hidden="1">
      <c r="B580" s="54"/>
      <c r="C580" s="50"/>
      <c r="D580" s="51"/>
      <c r="E580" s="51"/>
      <c r="F580" s="51"/>
      <c r="G580" s="51"/>
      <c r="H580" s="51"/>
    </row>
    <row r="581" spans="2:8" ht="15.75" hidden="1">
      <c r="B581" s="54"/>
      <c r="C581" s="50"/>
      <c r="D581" s="51"/>
      <c r="E581" s="51"/>
      <c r="F581" s="51"/>
      <c r="G581" s="51"/>
      <c r="H581" s="51"/>
    </row>
    <row r="582" spans="2:8" ht="15.75" hidden="1">
      <c r="B582" s="54"/>
      <c r="C582" s="50"/>
      <c r="D582" s="51"/>
      <c r="E582" s="51"/>
      <c r="F582" s="51"/>
      <c r="G582" s="51"/>
      <c r="H582" s="51"/>
    </row>
    <row r="583" spans="2:8" ht="15.75" hidden="1">
      <c r="B583" s="54"/>
      <c r="C583" s="50"/>
      <c r="D583" s="51"/>
      <c r="E583" s="51"/>
      <c r="F583" s="51"/>
      <c r="G583" s="51"/>
      <c r="H583" s="51"/>
    </row>
    <row r="584" spans="2:8" ht="15.75" hidden="1">
      <c r="B584" s="54"/>
      <c r="C584" s="50"/>
      <c r="D584" s="51"/>
      <c r="E584" s="51"/>
      <c r="F584" s="51"/>
      <c r="G584" s="51"/>
      <c r="H584" s="51"/>
    </row>
    <row r="585" spans="2:8" ht="15.75" hidden="1">
      <c r="B585" s="54"/>
      <c r="C585" s="50"/>
      <c r="D585" s="51"/>
      <c r="E585" s="51"/>
      <c r="F585" s="51"/>
      <c r="G585" s="51"/>
      <c r="H585" s="51"/>
    </row>
    <row r="586" spans="2:8" ht="15.75" hidden="1">
      <c r="B586" s="54"/>
      <c r="C586" s="50"/>
      <c r="D586" s="51"/>
      <c r="E586" s="51"/>
      <c r="F586" s="51"/>
      <c r="G586" s="51"/>
      <c r="H586" s="51"/>
    </row>
    <row r="587" spans="2:8" ht="15.75" hidden="1">
      <c r="B587" s="54"/>
      <c r="C587" s="50"/>
      <c r="D587" s="51"/>
      <c r="E587" s="51"/>
      <c r="F587" s="51"/>
      <c r="G587" s="51"/>
      <c r="H587" s="51"/>
    </row>
    <row r="588" spans="2:8" ht="15.75">
      <c r="B588" s="54"/>
      <c r="C588" s="50"/>
      <c r="D588" s="51"/>
      <c r="E588" s="51"/>
      <c r="F588" s="51"/>
      <c r="G588" s="51"/>
      <c r="H588" s="51"/>
    </row>
    <row r="589" spans="2:8" ht="15.75">
      <c r="B589" s="54"/>
      <c r="C589" s="50"/>
      <c r="D589" s="51"/>
      <c r="E589" s="51"/>
      <c r="F589" s="51"/>
      <c r="G589" s="51"/>
      <c r="H589" s="51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  <row r="710" spans="2:8" ht="15.75">
      <c r="B710" s="54"/>
      <c r="C710" s="50"/>
      <c r="D710" s="55"/>
      <c r="E710" s="55"/>
      <c r="F710" s="55"/>
      <c r="G710" s="55"/>
      <c r="H710" s="55"/>
    </row>
    <row r="711" spans="2:8" ht="15.75">
      <c r="B711" s="54"/>
      <c r="C711" s="50"/>
      <c r="D711" s="55"/>
      <c r="E711" s="55"/>
      <c r="F711" s="55"/>
      <c r="G711" s="55"/>
      <c r="H711" s="55"/>
    </row>
    <row r="712" spans="2:8" ht="15.75">
      <c r="B712" s="54"/>
      <c r="C712" s="50"/>
      <c r="D712" s="55"/>
      <c r="E712" s="55"/>
      <c r="F712" s="55"/>
      <c r="G712" s="55"/>
      <c r="H712" s="55"/>
    </row>
    <row r="713" spans="2:8" ht="15.75">
      <c r="B713" s="54"/>
      <c r="C713" s="50"/>
      <c r="D713" s="55"/>
      <c r="E713" s="55"/>
      <c r="F713" s="55"/>
      <c r="G713" s="55"/>
      <c r="H713" s="55"/>
    </row>
    <row r="714" spans="2:8" ht="15.75">
      <c r="B714" s="54"/>
      <c r="C714" s="50"/>
      <c r="D714" s="55"/>
      <c r="E714" s="55"/>
      <c r="F714" s="55"/>
      <c r="G714" s="55"/>
      <c r="H714" s="55"/>
    </row>
    <row r="715" spans="2:8" ht="15.75">
      <c r="B715" s="54"/>
      <c r="C715" s="50"/>
      <c r="D715" s="55"/>
      <c r="E715" s="55"/>
      <c r="F715" s="55"/>
      <c r="G715" s="55"/>
      <c r="H715" s="55"/>
    </row>
    <row r="716" spans="2:8" ht="15.75">
      <c r="B716" s="54"/>
      <c r="C716" s="50"/>
      <c r="D716" s="55"/>
      <c r="E716" s="55"/>
      <c r="F716" s="55"/>
      <c r="G716" s="55"/>
      <c r="H716" s="55"/>
    </row>
    <row r="717" spans="2:8" ht="15.75">
      <c r="B717" s="54"/>
      <c r="C717" s="50"/>
      <c r="D717" s="55"/>
      <c r="E717" s="55"/>
      <c r="F717" s="55"/>
      <c r="G717" s="55"/>
      <c r="H717" s="55"/>
    </row>
    <row r="718" spans="2:8" ht="15.75">
      <c r="B718" s="54"/>
      <c r="C718" s="50"/>
      <c r="D718" s="55"/>
      <c r="E718" s="55"/>
      <c r="F718" s="55"/>
      <c r="G718" s="55"/>
      <c r="H718" s="55"/>
    </row>
    <row r="719" spans="2:8" ht="15.75">
      <c r="B719" s="54"/>
      <c r="C719" s="50"/>
      <c r="D719" s="55"/>
      <c r="E719" s="55"/>
      <c r="F719" s="55"/>
      <c r="G719" s="55"/>
      <c r="H719" s="55"/>
    </row>
  </sheetData>
  <sheetProtection password="CE28" sheet="1" objects="1" scenarios="1"/>
  <mergeCells count="115">
    <mergeCell ref="A3:M3"/>
    <mergeCell ref="J2:N2"/>
    <mergeCell ref="N438:N439"/>
    <mergeCell ref="A440:A465"/>
    <mergeCell ref="B440:B506"/>
    <mergeCell ref="A466:A506"/>
    <mergeCell ref="G438:G439"/>
    <mergeCell ref="H438:H439"/>
    <mergeCell ref="I438:I439"/>
    <mergeCell ref="J438:J439"/>
    <mergeCell ref="J1:N1"/>
    <mergeCell ref="A422:D422"/>
    <mergeCell ref="A424:D424"/>
    <mergeCell ref="A426:D426"/>
    <mergeCell ref="A428:D428"/>
    <mergeCell ref="A430:D430"/>
    <mergeCell ref="A368:A377"/>
    <mergeCell ref="B368:B377"/>
    <mergeCell ref="A378:A379"/>
    <mergeCell ref="B378:B379"/>
    <mergeCell ref="K438:K439"/>
    <mergeCell ref="M438:M439"/>
    <mergeCell ref="A438:A439"/>
    <mergeCell ref="B438:B439"/>
    <mergeCell ref="C438:C439"/>
    <mergeCell ref="D438:D439"/>
    <mergeCell ref="E438:E439"/>
    <mergeCell ref="F438:F439"/>
    <mergeCell ref="G434:G435"/>
    <mergeCell ref="H434:H435"/>
    <mergeCell ref="I434:I435"/>
    <mergeCell ref="J434:J435"/>
    <mergeCell ref="K434:K435"/>
    <mergeCell ref="A436:K436"/>
    <mergeCell ref="A431:A432"/>
    <mergeCell ref="B431:B432"/>
    <mergeCell ref="E434:E435"/>
    <mergeCell ref="F434:F435"/>
    <mergeCell ref="A384:A395"/>
    <mergeCell ref="B384:B395"/>
    <mergeCell ref="A396:A411"/>
    <mergeCell ref="B396:B411"/>
    <mergeCell ref="A412:A420"/>
    <mergeCell ref="B412:B420"/>
    <mergeCell ref="A380:A383"/>
    <mergeCell ref="B380:B383"/>
    <mergeCell ref="A345:A347"/>
    <mergeCell ref="B345:B347"/>
    <mergeCell ref="A348:A355"/>
    <mergeCell ref="B348:B355"/>
    <mergeCell ref="A356:A367"/>
    <mergeCell ref="B356:B367"/>
    <mergeCell ref="A300:A306"/>
    <mergeCell ref="B300:B306"/>
    <mergeCell ref="A307:A327"/>
    <mergeCell ref="B307:B327"/>
    <mergeCell ref="A328:A344"/>
    <mergeCell ref="B328:B344"/>
    <mergeCell ref="A260:A270"/>
    <mergeCell ref="B260:B270"/>
    <mergeCell ref="A271:A285"/>
    <mergeCell ref="B271:B285"/>
    <mergeCell ref="A286:A299"/>
    <mergeCell ref="B286:B299"/>
    <mergeCell ref="A220:A232"/>
    <mergeCell ref="B220:B232"/>
    <mergeCell ref="A233:A247"/>
    <mergeCell ref="B233:B247"/>
    <mergeCell ref="A248:A259"/>
    <mergeCell ref="B248:B259"/>
    <mergeCell ref="A184:A196"/>
    <mergeCell ref="B184:B196"/>
    <mergeCell ref="A197:A206"/>
    <mergeCell ref="B197:B206"/>
    <mergeCell ref="A207:A219"/>
    <mergeCell ref="B207:B219"/>
    <mergeCell ref="A144:A156"/>
    <mergeCell ref="B144:B156"/>
    <mergeCell ref="A157:A169"/>
    <mergeCell ref="B157:B169"/>
    <mergeCell ref="A170:A183"/>
    <mergeCell ref="B170:B183"/>
    <mergeCell ref="A114:A118"/>
    <mergeCell ref="B114:B118"/>
    <mergeCell ref="A119:A130"/>
    <mergeCell ref="B119:B130"/>
    <mergeCell ref="A131:A143"/>
    <mergeCell ref="B131:B143"/>
    <mergeCell ref="A66:A83"/>
    <mergeCell ref="B66:B83"/>
    <mergeCell ref="A84:A100"/>
    <mergeCell ref="B84:B100"/>
    <mergeCell ref="A101:A113"/>
    <mergeCell ref="B101:B113"/>
    <mergeCell ref="A29:A48"/>
    <mergeCell ref="B29:B48"/>
    <mergeCell ref="A49:A61"/>
    <mergeCell ref="B49:B61"/>
    <mergeCell ref="A63:A65"/>
    <mergeCell ref="B63:B65"/>
    <mergeCell ref="K5:K6"/>
    <mergeCell ref="M5:M6"/>
    <mergeCell ref="N5:N6"/>
    <mergeCell ref="A7:A28"/>
    <mergeCell ref="B7:B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4330708661417323" right="0.15748031496062992" top="0.2362204724409449" bottom="0.2755905511811024" header="0.31496062992125984" footer="0.31496062992125984"/>
  <pageSetup fitToHeight="5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7"/>
  <sheetViews>
    <sheetView zoomScale="74" zoomScaleNormal="74" zoomScalePageLayoutView="0" workbookViewId="0" topLeftCell="D435">
      <pane xSplit="1" ySplit="3" topLeftCell="E438" activePane="bottomRight" state="frozen"/>
      <selection pane="topLeft" activeCell="D435" sqref="D435"/>
      <selection pane="topRight" activeCell="E435" sqref="E435"/>
      <selection pane="bottomLeft" activeCell="D438" sqref="D438"/>
      <selection pane="bottomRight" activeCell="E507" sqref="E507"/>
    </sheetView>
  </sheetViews>
  <sheetFormatPr defaultColWidth="15.25390625" defaultRowHeight="15.75"/>
  <cols>
    <col min="1" max="1" width="6.125" style="1" hidden="1" customWidth="1"/>
    <col min="2" max="2" width="19.50390625" style="4" hidden="1" customWidth="1"/>
    <col min="3" max="3" width="22.5039062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125" style="6" customWidth="1"/>
    <col min="8" max="8" width="12.625" style="6" customWidth="1"/>
    <col min="9" max="9" width="12.75390625" style="3" customWidth="1"/>
    <col min="10" max="10" width="8.50390625" style="3" customWidth="1"/>
    <col min="11" max="11" width="8.75390625" style="3" customWidth="1"/>
    <col min="12" max="12" width="13.75390625" style="3" hidden="1" customWidth="1"/>
    <col min="13" max="13" width="12.25390625" style="3" customWidth="1"/>
    <col min="14" max="14" width="9.625" style="3" customWidth="1"/>
    <col min="15" max="16384" width="15.25390625" style="3" customWidth="1"/>
  </cols>
  <sheetData>
    <row r="1" spans="1:11" ht="18" customHeight="1" hidden="1">
      <c r="A1" s="132" t="s">
        <v>225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4:14" ht="20.25" customHeight="1" hidden="1">
      <c r="D2" s="42"/>
      <c r="H2" s="7"/>
      <c r="K2" s="7"/>
      <c r="N2" s="7" t="s">
        <v>0</v>
      </c>
    </row>
    <row r="3" spans="1:14" ht="42.75" customHeight="1" hidden="1">
      <c r="A3" s="114" t="s">
        <v>1</v>
      </c>
      <c r="B3" s="109" t="s">
        <v>2</v>
      </c>
      <c r="C3" s="114" t="s">
        <v>3</v>
      </c>
      <c r="D3" s="109" t="s">
        <v>4</v>
      </c>
      <c r="E3" s="103" t="s">
        <v>220</v>
      </c>
      <c r="F3" s="105" t="s">
        <v>205</v>
      </c>
      <c r="G3" s="105" t="s">
        <v>221</v>
      </c>
      <c r="H3" s="105" t="s">
        <v>222</v>
      </c>
      <c r="I3" s="107" t="s">
        <v>223</v>
      </c>
      <c r="J3" s="109" t="s">
        <v>224</v>
      </c>
      <c r="K3" s="105" t="s">
        <v>5</v>
      </c>
      <c r="M3" s="107" t="s">
        <v>216</v>
      </c>
      <c r="N3" s="109" t="s">
        <v>218</v>
      </c>
    </row>
    <row r="4" spans="1:14" ht="37.5" customHeight="1" hidden="1">
      <c r="A4" s="114"/>
      <c r="B4" s="109"/>
      <c r="C4" s="114"/>
      <c r="D4" s="109"/>
      <c r="E4" s="104"/>
      <c r="F4" s="106"/>
      <c r="G4" s="106"/>
      <c r="H4" s="106"/>
      <c r="I4" s="108"/>
      <c r="J4" s="108"/>
      <c r="K4" s="106"/>
      <c r="M4" s="108"/>
      <c r="N4" s="108"/>
    </row>
    <row r="5" spans="1:14" ht="15.75" customHeight="1" hidden="1">
      <c r="A5" s="110" t="s">
        <v>6</v>
      </c>
      <c r="B5" s="113" t="s">
        <v>7</v>
      </c>
      <c r="C5" s="9" t="s">
        <v>8</v>
      </c>
      <c r="D5" s="10" t="s">
        <v>9</v>
      </c>
      <c r="E5" s="11">
        <v>291</v>
      </c>
      <c r="F5" s="12"/>
      <c r="G5" s="13"/>
      <c r="H5" s="11">
        <v>576.7</v>
      </c>
      <c r="I5" s="15">
        <f>H5-G5</f>
        <v>576.7</v>
      </c>
      <c r="J5" s="15"/>
      <c r="K5" s="15"/>
      <c r="L5" s="61"/>
      <c r="M5" s="15">
        <f>H5-E5</f>
        <v>285.70000000000005</v>
      </c>
      <c r="N5" s="15">
        <f>H5/E5*100</f>
        <v>198.17869415807561</v>
      </c>
    </row>
    <row r="6" spans="1:14" ht="63" customHeight="1" hidden="1">
      <c r="A6" s="111"/>
      <c r="B6" s="111"/>
      <c r="C6" s="19" t="s">
        <v>60</v>
      </c>
      <c r="D6" s="33" t="s">
        <v>61</v>
      </c>
      <c r="E6" s="11"/>
      <c r="F6" s="12"/>
      <c r="G6" s="13"/>
      <c r="H6" s="11">
        <v>3927</v>
      </c>
      <c r="I6" s="15">
        <f aca="true" t="shared" si="0" ref="I6:I69">H6-G6</f>
        <v>3927</v>
      </c>
      <c r="J6" s="15"/>
      <c r="K6" s="15"/>
      <c r="L6" s="61"/>
      <c r="M6" s="15">
        <f aca="true" t="shared" si="1" ref="M6:M69">H6-E6</f>
        <v>3927</v>
      </c>
      <c r="N6" s="15"/>
    </row>
    <row r="7" spans="1:14" ht="15.75" hidden="1">
      <c r="A7" s="111"/>
      <c r="B7" s="111"/>
      <c r="C7" s="16" t="s">
        <v>10</v>
      </c>
      <c r="D7" s="17" t="s">
        <v>11</v>
      </c>
      <c r="E7" s="11">
        <v>384701.5</v>
      </c>
      <c r="F7" s="11">
        <v>352527.3</v>
      </c>
      <c r="G7" s="11">
        <v>286000</v>
      </c>
      <c r="H7" s="11">
        <v>287065.6</v>
      </c>
      <c r="I7" s="15">
        <f t="shared" si="0"/>
        <v>1065.5999999999767</v>
      </c>
      <c r="J7" s="15">
        <f aca="true" t="shared" si="2" ref="J7:J69">H7/G7*100</f>
        <v>100.37258741258741</v>
      </c>
      <c r="K7" s="15">
        <f aca="true" t="shared" si="3" ref="K7:K69">H7/F7*100</f>
        <v>81.43074309422276</v>
      </c>
      <c r="L7" s="61"/>
      <c r="M7" s="15">
        <f t="shared" si="1"/>
        <v>-97635.90000000002</v>
      </c>
      <c r="N7" s="15">
        <f aca="true" t="shared" si="4" ref="N7:N69">H7/E7*100</f>
        <v>74.62034850396996</v>
      </c>
    </row>
    <row r="8" spans="1:14" ht="31.5" hidden="1">
      <c r="A8" s="111"/>
      <c r="B8" s="111"/>
      <c r="C8" s="16" t="s">
        <v>12</v>
      </c>
      <c r="D8" s="18" t="s">
        <v>13</v>
      </c>
      <c r="E8" s="11">
        <v>2756.8</v>
      </c>
      <c r="F8" s="11">
        <v>3225.3</v>
      </c>
      <c r="G8" s="11">
        <v>3225.3</v>
      </c>
      <c r="H8" s="11">
        <v>3453.5</v>
      </c>
      <c r="I8" s="15">
        <f t="shared" si="0"/>
        <v>228.19999999999982</v>
      </c>
      <c r="J8" s="15">
        <f t="shared" si="2"/>
        <v>107.07531082379933</v>
      </c>
      <c r="K8" s="15">
        <f t="shared" si="3"/>
        <v>107.07531082379933</v>
      </c>
      <c r="L8" s="61"/>
      <c r="M8" s="15">
        <f t="shared" si="1"/>
        <v>696.6999999999998</v>
      </c>
      <c r="N8" s="15">
        <f t="shared" si="4"/>
        <v>125.27205455600696</v>
      </c>
    </row>
    <row r="9" spans="1:14" ht="31.5" customHeight="1" hidden="1">
      <c r="A9" s="111"/>
      <c r="B9" s="111"/>
      <c r="C9" s="16" t="s">
        <v>14</v>
      </c>
      <c r="D9" s="20" t="s">
        <v>15</v>
      </c>
      <c r="E9" s="11">
        <v>1800.9</v>
      </c>
      <c r="F9" s="11"/>
      <c r="G9" s="11"/>
      <c r="H9" s="11">
        <v>1104.4</v>
      </c>
      <c r="I9" s="15">
        <f t="shared" si="0"/>
        <v>1104.4</v>
      </c>
      <c r="J9" s="15"/>
      <c r="K9" s="15"/>
      <c r="L9" s="61"/>
      <c r="M9" s="15">
        <f t="shared" si="1"/>
        <v>-696.5</v>
      </c>
      <c r="N9" s="15">
        <f t="shared" si="4"/>
        <v>61.32489310900105</v>
      </c>
    </row>
    <row r="10" spans="1:14" ht="31.5" hidden="1">
      <c r="A10" s="111"/>
      <c r="B10" s="111"/>
      <c r="C10" s="16" t="s">
        <v>16</v>
      </c>
      <c r="D10" s="21" t="s">
        <v>17</v>
      </c>
      <c r="E10" s="11">
        <v>126.5</v>
      </c>
      <c r="F10" s="11"/>
      <c r="G10" s="11"/>
      <c r="H10" s="11">
        <v>65.3</v>
      </c>
      <c r="I10" s="15">
        <f t="shared" si="0"/>
        <v>65.3</v>
      </c>
      <c r="J10" s="15"/>
      <c r="K10" s="15"/>
      <c r="L10" s="61"/>
      <c r="M10" s="15">
        <f t="shared" si="1"/>
        <v>-61.2</v>
      </c>
      <c r="N10" s="15">
        <f t="shared" si="4"/>
        <v>51.6205533596838</v>
      </c>
    </row>
    <row r="11" spans="1:14" ht="63" customHeight="1" hidden="1">
      <c r="A11" s="111"/>
      <c r="B11" s="111"/>
      <c r="C11" s="19" t="s">
        <v>18</v>
      </c>
      <c r="D11" s="22" t="s">
        <v>19</v>
      </c>
      <c r="E11" s="11"/>
      <c r="F11" s="11"/>
      <c r="G11" s="11"/>
      <c r="H11" s="11"/>
      <c r="I11" s="15">
        <f t="shared" si="0"/>
        <v>0</v>
      </c>
      <c r="J11" s="15" t="e">
        <f t="shared" si="2"/>
        <v>#DIV/0!</v>
      </c>
      <c r="K11" s="15" t="e">
        <f t="shared" si="3"/>
        <v>#DIV/0!</v>
      </c>
      <c r="L11" s="61"/>
      <c r="M11" s="15">
        <f t="shared" si="1"/>
        <v>0</v>
      </c>
      <c r="N11" s="15" t="e">
        <f t="shared" si="4"/>
        <v>#DIV/0!</v>
      </c>
    </row>
    <row r="12" spans="1:14" ht="47.25" customHeight="1" hidden="1">
      <c r="A12" s="111"/>
      <c r="B12" s="111"/>
      <c r="C12" s="19" t="s">
        <v>20</v>
      </c>
      <c r="D12" s="20" t="s">
        <v>21</v>
      </c>
      <c r="E12" s="11">
        <v>129612.2</v>
      </c>
      <c r="F12" s="11">
        <f>860562.8-7900</f>
        <v>852662.8</v>
      </c>
      <c r="G12" s="11">
        <v>361898.2</v>
      </c>
      <c r="H12" s="11">
        <v>198575.2</v>
      </c>
      <c r="I12" s="15">
        <f t="shared" si="0"/>
        <v>-163323</v>
      </c>
      <c r="J12" s="15">
        <f t="shared" si="2"/>
        <v>54.87045804593668</v>
      </c>
      <c r="K12" s="15">
        <f t="shared" si="3"/>
        <v>23.288831176873202</v>
      </c>
      <c r="L12" s="61"/>
      <c r="M12" s="15">
        <f t="shared" si="1"/>
        <v>68963.00000000001</v>
      </c>
      <c r="N12" s="15">
        <f t="shared" si="4"/>
        <v>153.20718265718816</v>
      </c>
    </row>
    <row r="13" spans="1:14" ht="47.25" customHeight="1" hidden="1">
      <c r="A13" s="111"/>
      <c r="B13" s="111"/>
      <c r="C13" s="19" t="s">
        <v>62</v>
      </c>
      <c r="D13" s="20" t="s">
        <v>63</v>
      </c>
      <c r="E13" s="11"/>
      <c r="F13" s="11">
        <f>1709.2-1709.2</f>
        <v>0</v>
      </c>
      <c r="G13" s="11"/>
      <c r="H13" s="11"/>
      <c r="I13" s="15">
        <f t="shared" si="0"/>
        <v>0</v>
      </c>
      <c r="J13" s="15" t="e">
        <f t="shared" si="2"/>
        <v>#DIV/0!</v>
      </c>
      <c r="K13" s="15" t="e">
        <f t="shared" si="3"/>
        <v>#DIV/0!</v>
      </c>
      <c r="L13" s="61"/>
      <c r="M13" s="15">
        <f t="shared" si="1"/>
        <v>0</v>
      </c>
      <c r="N13" s="15" t="e">
        <f t="shared" si="4"/>
        <v>#DIV/0!</v>
      </c>
    </row>
    <row r="14" spans="1:14" ht="15.75" hidden="1">
      <c r="A14" s="111"/>
      <c r="B14" s="111"/>
      <c r="C14" s="16" t="s">
        <v>22</v>
      </c>
      <c r="D14" s="18" t="s">
        <v>23</v>
      </c>
      <c r="E14" s="11">
        <f>SUM(E15:E16)</f>
        <v>0.5</v>
      </c>
      <c r="F14" s="11">
        <f>SUM(F15:F16)</f>
        <v>0</v>
      </c>
      <c r="G14" s="11">
        <f>SUM(G15:G16)</f>
        <v>0</v>
      </c>
      <c r="H14" s="11">
        <f>SUM(H15:H16)</f>
        <v>45.1</v>
      </c>
      <c r="I14" s="15">
        <f t="shared" si="0"/>
        <v>45.1</v>
      </c>
      <c r="J14" s="15"/>
      <c r="K14" s="15"/>
      <c r="L14" s="61"/>
      <c r="M14" s="15">
        <f t="shared" si="1"/>
        <v>44.6</v>
      </c>
      <c r="N14" s="15">
        <f t="shared" si="4"/>
        <v>9020</v>
      </c>
    </row>
    <row r="15" spans="1:14" ht="63" customHeight="1" hidden="1">
      <c r="A15" s="111"/>
      <c r="B15" s="111"/>
      <c r="C15" s="19" t="s">
        <v>197</v>
      </c>
      <c r="D15" s="58" t="s">
        <v>24</v>
      </c>
      <c r="E15" s="11"/>
      <c r="F15" s="11"/>
      <c r="G15" s="11"/>
      <c r="H15" s="11"/>
      <c r="I15" s="15">
        <f t="shared" si="0"/>
        <v>0</v>
      </c>
      <c r="J15" s="15"/>
      <c r="K15" s="15"/>
      <c r="L15" s="61"/>
      <c r="M15" s="15">
        <f t="shared" si="1"/>
        <v>0</v>
      </c>
      <c r="N15" s="15" t="e">
        <f t="shared" si="4"/>
        <v>#DIV/0!</v>
      </c>
    </row>
    <row r="16" spans="1:14" ht="47.25" customHeight="1" hidden="1">
      <c r="A16" s="111"/>
      <c r="B16" s="111"/>
      <c r="C16" s="19" t="s">
        <v>25</v>
      </c>
      <c r="D16" s="20" t="s">
        <v>26</v>
      </c>
      <c r="E16" s="11">
        <v>0.5</v>
      </c>
      <c r="F16" s="11"/>
      <c r="G16" s="11"/>
      <c r="H16" s="11">
        <v>45.1</v>
      </c>
      <c r="I16" s="15">
        <f t="shared" si="0"/>
        <v>45.1</v>
      </c>
      <c r="J16" s="15"/>
      <c r="K16" s="15"/>
      <c r="L16" s="61"/>
      <c r="M16" s="15">
        <f t="shared" si="1"/>
        <v>44.6</v>
      </c>
      <c r="N16" s="15">
        <f t="shared" si="4"/>
        <v>9020</v>
      </c>
    </row>
    <row r="17" spans="1:14" ht="15.75" hidden="1">
      <c r="A17" s="111"/>
      <c r="B17" s="111"/>
      <c r="C17" s="16" t="s">
        <v>27</v>
      </c>
      <c r="D17" s="18" t="s">
        <v>28</v>
      </c>
      <c r="E17" s="11">
        <v>2.3</v>
      </c>
      <c r="F17" s="11"/>
      <c r="G17" s="11"/>
      <c r="H17" s="11"/>
      <c r="I17" s="15">
        <f t="shared" si="0"/>
        <v>0</v>
      </c>
      <c r="J17" s="15"/>
      <c r="K17" s="15"/>
      <c r="L17" s="61"/>
      <c r="M17" s="15">
        <f t="shared" si="1"/>
        <v>-2.3</v>
      </c>
      <c r="N17" s="15">
        <f t="shared" si="4"/>
        <v>0</v>
      </c>
    </row>
    <row r="18" spans="1:14" ht="15.75" customHeight="1" hidden="1">
      <c r="A18" s="111"/>
      <c r="B18" s="111"/>
      <c r="C18" s="16" t="s">
        <v>29</v>
      </c>
      <c r="D18" s="18" t="s">
        <v>30</v>
      </c>
      <c r="E18" s="11">
        <v>453.3</v>
      </c>
      <c r="F18" s="11"/>
      <c r="G18" s="11"/>
      <c r="H18" s="11">
        <v>409.4</v>
      </c>
      <c r="I18" s="15">
        <f t="shared" si="0"/>
        <v>409.4</v>
      </c>
      <c r="J18" s="15"/>
      <c r="K18" s="15"/>
      <c r="L18" s="61"/>
      <c r="M18" s="15">
        <f t="shared" si="1"/>
        <v>-43.900000000000034</v>
      </c>
      <c r="N18" s="15">
        <f t="shared" si="4"/>
        <v>90.31546437238032</v>
      </c>
    </row>
    <row r="19" spans="1:14" ht="15.75" customHeight="1" hidden="1">
      <c r="A19" s="111"/>
      <c r="B19" s="111"/>
      <c r="C19" s="16" t="s">
        <v>217</v>
      </c>
      <c r="D19" s="18" t="s">
        <v>46</v>
      </c>
      <c r="E19" s="11"/>
      <c r="F19" s="11"/>
      <c r="G19" s="11"/>
      <c r="H19" s="11"/>
      <c r="I19" s="15">
        <f t="shared" si="0"/>
        <v>0</v>
      </c>
      <c r="J19" s="15" t="e">
        <f t="shared" si="2"/>
        <v>#DIV/0!</v>
      </c>
      <c r="K19" s="15" t="e">
        <f t="shared" si="3"/>
        <v>#DIV/0!</v>
      </c>
      <c r="L19" s="61"/>
      <c r="M19" s="15">
        <f t="shared" si="1"/>
        <v>0</v>
      </c>
      <c r="N19" s="15" t="e">
        <f t="shared" si="4"/>
        <v>#DIV/0!</v>
      </c>
    </row>
    <row r="20" spans="1:14" ht="15.75" hidden="1">
      <c r="A20" s="111"/>
      <c r="B20" s="111"/>
      <c r="C20" s="16" t="s">
        <v>49</v>
      </c>
      <c r="D20" s="18" t="s">
        <v>86</v>
      </c>
      <c r="E20" s="11"/>
      <c r="F20" s="11">
        <v>65293.6</v>
      </c>
      <c r="G20" s="11">
        <v>65293.6</v>
      </c>
      <c r="H20" s="11">
        <v>17973.8</v>
      </c>
      <c r="I20" s="15">
        <f t="shared" si="0"/>
        <v>-47319.8</v>
      </c>
      <c r="J20" s="15">
        <f t="shared" si="2"/>
        <v>27.527659678743397</v>
      </c>
      <c r="K20" s="15">
        <f t="shared" si="3"/>
        <v>27.527659678743397</v>
      </c>
      <c r="L20" s="61"/>
      <c r="M20" s="15">
        <f t="shared" si="1"/>
        <v>17973.8</v>
      </c>
      <c r="N20" s="15"/>
    </row>
    <row r="21" spans="1:14" ht="15.75" customHeight="1" hidden="1">
      <c r="A21" s="111"/>
      <c r="B21" s="111"/>
      <c r="C21" s="16" t="s">
        <v>50</v>
      </c>
      <c r="D21" s="18" t="s">
        <v>51</v>
      </c>
      <c r="E21" s="11"/>
      <c r="F21" s="11">
        <v>77.9</v>
      </c>
      <c r="G21" s="11">
        <v>77.9</v>
      </c>
      <c r="H21" s="11">
        <v>77.9</v>
      </c>
      <c r="I21" s="15">
        <f t="shared" si="0"/>
        <v>0</v>
      </c>
      <c r="J21" s="15">
        <f t="shared" si="2"/>
        <v>100</v>
      </c>
      <c r="K21" s="15">
        <f t="shared" si="3"/>
        <v>100</v>
      </c>
      <c r="L21" s="61"/>
      <c r="M21" s="15">
        <f t="shared" si="1"/>
        <v>77.9</v>
      </c>
      <c r="N21" s="15"/>
    </row>
    <row r="22" spans="1:14" s="26" customFormat="1" ht="15.75" hidden="1">
      <c r="A22" s="111"/>
      <c r="B22" s="111"/>
      <c r="C22" s="23"/>
      <c r="D22" s="24" t="s">
        <v>31</v>
      </c>
      <c r="E22" s="25">
        <f>SUM(E5:E14,E17:E21)</f>
        <v>519745</v>
      </c>
      <c r="F22" s="25">
        <f>SUM(F5:F14,F17:F21)</f>
        <v>1273786.9</v>
      </c>
      <c r="G22" s="25">
        <f>SUM(G5:G14,G17:G21)</f>
        <v>716495</v>
      </c>
      <c r="H22" s="25">
        <f>SUM(H5:H14,H17:H21)</f>
        <v>513273.9</v>
      </c>
      <c r="I22" s="57">
        <f t="shared" si="0"/>
        <v>-203221.09999999998</v>
      </c>
      <c r="J22" s="57">
        <f t="shared" si="2"/>
        <v>71.63677345968918</v>
      </c>
      <c r="K22" s="57">
        <f t="shared" si="3"/>
        <v>40.295115297543106</v>
      </c>
      <c r="L22" s="62"/>
      <c r="M22" s="57">
        <f t="shared" si="1"/>
        <v>-6471.099999999977</v>
      </c>
      <c r="N22" s="57">
        <f t="shared" si="4"/>
        <v>98.75494713753861</v>
      </c>
    </row>
    <row r="23" spans="1:14" ht="15.75" hidden="1">
      <c r="A23" s="111"/>
      <c r="B23" s="111"/>
      <c r="C23" s="16" t="s">
        <v>32</v>
      </c>
      <c r="D23" s="27" t="s">
        <v>33</v>
      </c>
      <c r="E23" s="11">
        <v>1927934.4</v>
      </c>
      <c r="F23" s="11">
        <v>2667978.6</v>
      </c>
      <c r="G23" s="11">
        <v>1972088.3</v>
      </c>
      <c r="H23" s="11">
        <v>1850608.9</v>
      </c>
      <c r="I23" s="15">
        <f t="shared" si="0"/>
        <v>-121479.40000000014</v>
      </c>
      <c r="J23" s="15">
        <f t="shared" si="2"/>
        <v>93.84006284099956</v>
      </c>
      <c r="K23" s="15">
        <f t="shared" si="3"/>
        <v>69.36370853949127</v>
      </c>
      <c r="L23" s="61"/>
      <c r="M23" s="15">
        <f t="shared" si="1"/>
        <v>-77325.5</v>
      </c>
      <c r="N23" s="15">
        <f t="shared" si="4"/>
        <v>95.9892048194171</v>
      </c>
    </row>
    <row r="24" spans="1:14" s="26" customFormat="1" ht="15.75" customHeight="1" hidden="1">
      <c r="A24" s="111"/>
      <c r="B24" s="111"/>
      <c r="C24" s="23"/>
      <c r="D24" s="24" t="s">
        <v>34</v>
      </c>
      <c r="E24" s="25">
        <f>SUM(E23)</f>
        <v>1927934.4</v>
      </c>
      <c r="F24" s="25">
        <f>SUM(F23)</f>
        <v>2667978.6</v>
      </c>
      <c r="G24" s="25">
        <f>SUM(G23)</f>
        <v>1972088.3</v>
      </c>
      <c r="H24" s="25">
        <f>SUM(H23)</f>
        <v>1850608.9</v>
      </c>
      <c r="I24" s="57">
        <f t="shared" si="0"/>
        <v>-121479.40000000014</v>
      </c>
      <c r="J24" s="57">
        <f t="shared" si="2"/>
        <v>93.84006284099956</v>
      </c>
      <c r="K24" s="57">
        <f t="shared" si="3"/>
        <v>69.36370853949127</v>
      </c>
      <c r="L24" s="62"/>
      <c r="M24" s="57">
        <f t="shared" si="1"/>
        <v>-77325.5</v>
      </c>
      <c r="N24" s="57">
        <f t="shared" si="4"/>
        <v>95.9892048194171</v>
      </c>
    </row>
    <row r="25" spans="1:14" s="26" customFormat="1" ht="34.5" customHeight="1" hidden="1">
      <c r="A25" s="111"/>
      <c r="B25" s="111"/>
      <c r="C25" s="23"/>
      <c r="D25" s="24" t="s">
        <v>211</v>
      </c>
      <c r="E25" s="25">
        <f>E26-E19</f>
        <v>2447679.4</v>
      </c>
      <c r="F25" s="25">
        <f>F26-F19</f>
        <v>3941765.5</v>
      </c>
      <c r="G25" s="25">
        <f>G26-G19</f>
        <v>2688583.3</v>
      </c>
      <c r="H25" s="25">
        <f>H26-H19</f>
        <v>2363882.8</v>
      </c>
      <c r="I25" s="57">
        <f t="shared" si="0"/>
        <v>-324700.5</v>
      </c>
      <c r="J25" s="57">
        <f t="shared" si="2"/>
        <v>87.92298903292303</v>
      </c>
      <c r="K25" s="57">
        <f t="shared" si="3"/>
        <v>59.970152968257494</v>
      </c>
      <c r="L25" s="62"/>
      <c r="M25" s="57">
        <f t="shared" si="1"/>
        <v>-83796.6000000001</v>
      </c>
      <c r="N25" s="57">
        <f t="shared" si="4"/>
        <v>96.57648791749442</v>
      </c>
    </row>
    <row r="26" spans="1:14" s="26" customFormat="1" ht="31.5" hidden="1">
      <c r="A26" s="112"/>
      <c r="B26" s="112"/>
      <c r="C26" s="23"/>
      <c r="D26" s="24" t="s">
        <v>212</v>
      </c>
      <c r="E26" s="25">
        <f>E22+E24</f>
        <v>2447679.4</v>
      </c>
      <c r="F26" s="25">
        <f>F22+F24</f>
        <v>3941765.5</v>
      </c>
      <c r="G26" s="25">
        <f>G22+G24</f>
        <v>2688583.3</v>
      </c>
      <c r="H26" s="25">
        <f>H22+H24</f>
        <v>2363882.8</v>
      </c>
      <c r="I26" s="57">
        <f t="shared" si="0"/>
        <v>-324700.5</v>
      </c>
      <c r="J26" s="57">
        <f t="shared" si="2"/>
        <v>87.92298903292303</v>
      </c>
      <c r="K26" s="57">
        <f t="shared" si="3"/>
        <v>59.970152968257494</v>
      </c>
      <c r="L26" s="62"/>
      <c r="M26" s="57">
        <f t="shared" si="1"/>
        <v>-83796.6000000001</v>
      </c>
      <c r="N26" s="57">
        <f t="shared" si="4"/>
        <v>96.57648791749442</v>
      </c>
    </row>
    <row r="27" spans="1:14" ht="31.5" customHeight="1" hidden="1">
      <c r="A27" s="110" t="s">
        <v>36</v>
      </c>
      <c r="B27" s="113" t="s">
        <v>37</v>
      </c>
      <c r="C27" s="16" t="s">
        <v>16</v>
      </c>
      <c r="D27" s="21" t="s">
        <v>17</v>
      </c>
      <c r="E27" s="11">
        <v>2.4</v>
      </c>
      <c r="F27" s="11">
        <v>1800</v>
      </c>
      <c r="G27" s="11">
        <v>1300</v>
      </c>
      <c r="H27" s="11">
        <v>20542.5</v>
      </c>
      <c r="I27" s="15">
        <f t="shared" si="0"/>
        <v>19242.5</v>
      </c>
      <c r="J27" s="15">
        <f t="shared" si="2"/>
        <v>1580.1923076923076</v>
      </c>
      <c r="K27" s="15">
        <f t="shared" si="3"/>
        <v>1141.25</v>
      </c>
      <c r="L27" s="61"/>
      <c r="M27" s="15">
        <f t="shared" si="1"/>
        <v>20540.1</v>
      </c>
      <c r="N27" s="15">
        <f t="shared" si="4"/>
        <v>855937.5</v>
      </c>
    </row>
    <row r="28" spans="1:14" ht="15.75" hidden="1">
      <c r="A28" s="115"/>
      <c r="B28" s="117"/>
      <c r="C28" s="16" t="s">
        <v>22</v>
      </c>
      <c r="D28" s="18" t="s">
        <v>23</v>
      </c>
      <c r="E28" s="11">
        <f>SUM(E29:E30)</f>
        <v>2612.4</v>
      </c>
      <c r="F28" s="11">
        <f>SUM(F29:F30)</f>
        <v>0</v>
      </c>
      <c r="G28" s="11">
        <f>SUM(G29:G30)</f>
        <v>0</v>
      </c>
      <c r="H28" s="11">
        <f>SUM(H29:H30)</f>
        <v>20.2</v>
      </c>
      <c r="I28" s="15">
        <f t="shared" si="0"/>
        <v>20.2</v>
      </c>
      <c r="J28" s="15"/>
      <c r="K28" s="15"/>
      <c r="L28" s="61"/>
      <c r="M28" s="15">
        <f t="shared" si="1"/>
        <v>-2592.2000000000003</v>
      </c>
      <c r="N28" s="15">
        <f t="shared" si="4"/>
        <v>0.7732353391517378</v>
      </c>
    </row>
    <row r="29" spans="1:14" ht="31.5" customHeight="1" hidden="1">
      <c r="A29" s="115"/>
      <c r="B29" s="117"/>
      <c r="C29" s="19" t="s">
        <v>40</v>
      </c>
      <c r="D29" s="20" t="s">
        <v>41</v>
      </c>
      <c r="E29" s="11">
        <v>2612.4</v>
      </c>
      <c r="F29" s="11"/>
      <c r="G29" s="11"/>
      <c r="H29" s="11">
        <v>-0.8</v>
      </c>
      <c r="I29" s="15">
        <f t="shared" si="0"/>
        <v>-0.8</v>
      </c>
      <c r="J29" s="15"/>
      <c r="K29" s="15"/>
      <c r="L29" s="61"/>
      <c r="M29" s="15">
        <f t="shared" si="1"/>
        <v>-2613.2000000000003</v>
      </c>
      <c r="N29" s="15">
        <f t="shared" si="4"/>
        <v>-0.03062318174858368</v>
      </c>
    </row>
    <row r="30" spans="1:14" ht="47.25" customHeight="1" hidden="1">
      <c r="A30" s="115"/>
      <c r="B30" s="117"/>
      <c r="C30" s="19" t="s">
        <v>42</v>
      </c>
      <c r="D30" s="58" t="s">
        <v>43</v>
      </c>
      <c r="E30" s="11"/>
      <c r="F30" s="11">
        <f>1800-1800</f>
        <v>0</v>
      </c>
      <c r="G30" s="11"/>
      <c r="H30" s="11">
        <v>21</v>
      </c>
      <c r="I30" s="15">
        <f t="shared" si="0"/>
        <v>21</v>
      </c>
      <c r="J30" s="15"/>
      <c r="K30" s="15"/>
      <c r="L30" s="61"/>
      <c r="M30" s="15">
        <f t="shared" si="1"/>
        <v>21</v>
      </c>
      <c r="N30" s="15" t="e">
        <f t="shared" si="4"/>
        <v>#DIV/0!</v>
      </c>
    </row>
    <row r="31" spans="1:14" ht="15.75" hidden="1">
      <c r="A31" s="115"/>
      <c r="B31" s="117"/>
      <c r="C31" s="16" t="s">
        <v>27</v>
      </c>
      <c r="D31" s="18" t="s">
        <v>28</v>
      </c>
      <c r="E31" s="11">
        <v>344.6</v>
      </c>
      <c r="F31" s="11"/>
      <c r="G31" s="11"/>
      <c r="H31" s="11">
        <v>58.1</v>
      </c>
      <c r="I31" s="15">
        <f t="shared" si="0"/>
        <v>58.1</v>
      </c>
      <c r="J31" s="15"/>
      <c r="K31" s="15"/>
      <c r="L31" s="61"/>
      <c r="M31" s="15">
        <f t="shared" si="1"/>
        <v>-286.5</v>
      </c>
      <c r="N31" s="15">
        <f t="shared" si="4"/>
        <v>16.86012768427162</v>
      </c>
    </row>
    <row r="32" spans="1:14" ht="15.75" customHeight="1" hidden="1">
      <c r="A32" s="115"/>
      <c r="B32" s="117"/>
      <c r="C32" s="16" t="s">
        <v>29</v>
      </c>
      <c r="D32" s="18" t="s">
        <v>30</v>
      </c>
      <c r="E32" s="11"/>
      <c r="F32" s="11"/>
      <c r="G32" s="11"/>
      <c r="H32" s="11"/>
      <c r="I32" s="15">
        <f t="shared" si="0"/>
        <v>0</v>
      </c>
      <c r="J32" s="15" t="e">
        <f t="shared" si="2"/>
        <v>#DIV/0!</v>
      </c>
      <c r="K32" s="15" t="e">
        <f t="shared" si="3"/>
        <v>#DIV/0!</v>
      </c>
      <c r="L32" s="61"/>
      <c r="M32" s="15">
        <f t="shared" si="1"/>
        <v>0</v>
      </c>
      <c r="N32" s="15" t="e">
        <f t="shared" si="4"/>
        <v>#DIV/0!</v>
      </c>
    </row>
    <row r="33" spans="1:14" ht="31.5" customHeight="1" hidden="1">
      <c r="A33" s="115"/>
      <c r="B33" s="117"/>
      <c r="C33" s="16" t="s">
        <v>44</v>
      </c>
      <c r="D33" s="18" t="s">
        <v>45</v>
      </c>
      <c r="E33" s="11"/>
      <c r="F33" s="11"/>
      <c r="G33" s="11"/>
      <c r="H33" s="11"/>
      <c r="I33" s="15">
        <f t="shared" si="0"/>
        <v>0</v>
      </c>
      <c r="J33" s="15" t="e">
        <f t="shared" si="2"/>
        <v>#DIV/0!</v>
      </c>
      <c r="K33" s="15" t="e">
        <f t="shared" si="3"/>
        <v>#DIV/0!</v>
      </c>
      <c r="L33" s="61"/>
      <c r="M33" s="15">
        <f t="shared" si="1"/>
        <v>0</v>
      </c>
      <c r="N33" s="15" t="e">
        <f t="shared" si="4"/>
        <v>#DIV/0!</v>
      </c>
    </row>
    <row r="34" spans="1:14" ht="15.75" customHeight="1" hidden="1">
      <c r="A34" s="115"/>
      <c r="B34" s="117"/>
      <c r="C34" s="16" t="s">
        <v>217</v>
      </c>
      <c r="D34" s="18" t="s">
        <v>46</v>
      </c>
      <c r="E34" s="11"/>
      <c r="F34" s="11"/>
      <c r="G34" s="11"/>
      <c r="H34" s="11"/>
      <c r="I34" s="15">
        <f t="shared" si="0"/>
        <v>0</v>
      </c>
      <c r="J34" s="15" t="e">
        <f t="shared" si="2"/>
        <v>#DIV/0!</v>
      </c>
      <c r="K34" s="15" t="e">
        <f t="shared" si="3"/>
        <v>#DIV/0!</v>
      </c>
      <c r="L34" s="61"/>
      <c r="M34" s="15">
        <f t="shared" si="1"/>
        <v>0</v>
      </c>
      <c r="N34" s="15" t="e">
        <f t="shared" si="4"/>
        <v>#DIV/0!</v>
      </c>
    </row>
    <row r="35" spans="1:14" ht="31.5" customHeight="1" hidden="1">
      <c r="A35" s="115"/>
      <c r="B35" s="117"/>
      <c r="C35" s="16" t="s">
        <v>47</v>
      </c>
      <c r="D35" s="18" t="s">
        <v>48</v>
      </c>
      <c r="E35" s="11"/>
      <c r="F35" s="11"/>
      <c r="G35" s="11"/>
      <c r="H35" s="11"/>
      <c r="I35" s="15">
        <f t="shared" si="0"/>
        <v>0</v>
      </c>
      <c r="J35" s="15" t="e">
        <f t="shared" si="2"/>
        <v>#DIV/0!</v>
      </c>
      <c r="K35" s="15" t="e">
        <f t="shared" si="3"/>
        <v>#DIV/0!</v>
      </c>
      <c r="L35" s="61"/>
      <c r="M35" s="15">
        <f t="shared" si="1"/>
        <v>0</v>
      </c>
      <c r="N35" s="15" t="e">
        <f t="shared" si="4"/>
        <v>#DIV/0!</v>
      </c>
    </row>
    <row r="36" spans="1:14" ht="15.75" customHeight="1" hidden="1">
      <c r="A36" s="115"/>
      <c r="B36" s="117"/>
      <c r="C36" s="16" t="s">
        <v>49</v>
      </c>
      <c r="D36" s="18" t="s">
        <v>200</v>
      </c>
      <c r="E36" s="11"/>
      <c r="F36" s="11"/>
      <c r="G36" s="11"/>
      <c r="H36" s="11"/>
      <c r="I36" s="15">
        <f t="shared" si="0"/>
        <v>0</v>
      </c>
      <c r="J36" s="15" t="e">
        <f t="shared" si="2"/>
        <v>#DIV/0!</v>
      </c>
      <c r="K36" s="15" t="e">
        <f t="shared" si="3"/>
        <v>#DIV/0!</v>
      </c>
      <c r="L36" s="61"/>
      <c r="M36" s="15">
        <f t="shared" si="1"/>
        <v>0</v>
      </c>
      <c r="N36" s="15" t="e">
        <f t="shared" si="4"/>
        <v>#DIV/0!</v>
      </c>
    </row>
    <row r="37" spans="1:14" ht="15.75" customHeight="1" hidden="1">
      <c r="A37" s="115"/>
      <c r="B37" s="117"/>
      <c r="C37" s="16" t="s">
        <v>50</v>
      </c>
      <c r="D37" s="18" t="s">
        <v>51</v>
      </c>
      <c r="E37" s="11"/>
      <c r="F37" s="11"/>
      <c r="G37" s="11"/>
      <c r="H37" s="11"/>
      <c r="I37" s="15">
        <f t="shared" si="0"/>
        <v>0</v>
      </c>
      <c r="J37" s="15" t="e">
        <f t="shared" si="2"/>
        <v>#DIV/0!</v>
      </c>
      <c r="K37" s="15" t="e">
        <f t="shared" si="3"/>
        <v>#DIV/0!</v>
      </c>
      <c r="L37" s="61"/>
      <c r="M37" s="15">
        <f t="shared" si="1"/>
        <v>0</v>
      </c>
      <c r="N37" s="15" t="e">
        <f t="shared" si="4"/>
        <v>#DIV/0!</v>
      </c>
    </row>
    <row r="38" spans="1:14" ht="15.75" customHeight="1" hidden="1">
      <c r="A38" s="115"/>
      <c r="B38" s="117"/>
      <c r="C38" s="16" t="s">
        <v>52</v>
      </c>
      <c r="D38" s="20" t="s">
        <v>53</v>
      </c>
      <c r="E38" s="11"/>
      <c r="F38" s="11"/>
      <c r="G38" s="11"/>
      <c r="H38" s="11"/>
      <c r="I38" s="15">
        <f t="shared" si="0"/>
        <v>0</v>
      </c>
      <c r="J38" s="15" t="e">
        <f t="shared" si="2"/>
        <v>#DIV/0!</v>
      </c>
      <c r="K38" s="15" t="e">
        <f t="shared" si="3"/>
        <v>#DIV/0!</v>
      </c>
      <c r="L38" s="61"/>
      <c r="M38" s="15">
        <f t="shared" si="1"/>
        <v>0</v>
      </c>
      <c r="N38" s="15" t="e">
        <f t="shared" si="4"/>
        <v>#DIV/0!</v>
      </c>
    </row>
    <row r="39" spans="1:14" s="26" customFormat="1" ht="15.75" customHeight="1" hidden="1">
      <c r="A39" s="115"/>
      <c r="B39" s="117"/>
      <c r="C39" s="28"/>
      <c r="D39" s="24" t="s">
        <v>31</v>
      </c>
      <c r="E39" s="25">
        <f>SUM(E27:E28,E31:E38)</f>
        <v>2959.4</v>
      </c>
      <c r="F39" s="25">
        <f>SUM(F27:F28,F31:F38)</f>
        <v>1800</v>
      </c>
      <c r="G39" s="25">
        <f>SUM(G27:G28,G31:G38)</f>
        <v>1300</v>
      </c>
      <c r="H39" s="25">
        <f>SUM(H27:H28,H31:H38)</f>
        <v>20620.8</v>
      </c>
      <c r="I39" s="57">
        <f t="shared" si="0"/>
        <v>19320.8</v>
      </c>
      <c r="J39" s="57">
        <f t="shared" si="2"/>
        <v>1586.2153846153844</v>
      </c>
      <c r="K39" s="57">
        <f t="shared" si="3"/>
        <v>1145.6</v>
      </c>
      <c r="L39" s="62"/>
      <c r="M39" s="57">
        <f t="shared" si="1"/>
        <v>17661.399999999998</v>
      </c>
      <c r="N39" s="57">
        <f t="shared" si="4"/>
        <v>696.7898898425357</v>
      </c>
    </row>
    <row r="40" spans="1:14" ht="120" customHeight="1" hidden="1">
      <c r="A40" s="115"/>
      <c r="B40" s="117"/>
      <c r="C40" s="29" t="s">
        <v>203</v>
      </c>
      <c r="D40" s="30" t="s">
        <v>204</v>
      </c>
      <c r="E40" s="11">
        <v>395.7</v>
      </c>
      <c r="F40" s="11">
        <f>220+265</f>
        <v>485</v>
      </c>
      <c r="G40" s="11">
        <v>350.7</v>
      </c>
      <c r="H40" s="11">
        <v>737.6</v>
      </c>
      <c r="I40" s="15">
        <f t="shared" si="0"/>
        <v>386.90000000000003</v>
      </c>
      <c r="J40" s="15">
        <f t="shared" si="2"/>
        <v>210.32221271742233</v>
      </c>
      <c r="K40" s="15">
        <f t="shared" si="3"/>
        <v>152.08247422680412</v>
      </c>
      <c r="L40" s="61"/>
      <c r="M40" s="15">
        <f t="shared" si="1"/>
        <v>341.90000000000003</v>
      </c>
      <c r="N40" s="15">
        <f t="shared" si="4"/>
        <v>186.40384129390955</v>
      </c>
    </row>
    <row r="41" spans="1:14" ht="15.75" customHeight="1" hidden="1">
      <c r="A41" s="115"/>
      <c r="B41" s="117"/>
      <c r="C41" s="16" t="s">
        <v>166</v>
      </c>
      <c r="D41" s="27" t="s">
        <v>167</v>
      </c>
      <c r="E41" s="34">
        <v>453.2</v>
      </c>
      <c r="F41" s="37"/>
      <c r="G41" s="37"/>
      <c r="H41" s="34">
        <v>434.9</v>
      </c>
      <c r="I41" s="15">
        <f t="shared" si="0"/>
        <v>434.9</v>
      </c>
      <c r="J41" s="15"/>
      <c r="K41" s="15"/>
      <c r="L41" s="61"/>
      <c r="M41" s="15">
        <f t="shared" si="1"/>
        <v>-18.30000000000001</v>
      </c>
      <c r="N41" s="15">
        <f t="shared" si="4"/>
        <v>95.96204766107678</v>
      </c>
    </row>
    <row r="42" spans="1:14" ht="15.75" customHeight="1" hidden="1">
      <c r="A42" s="115"/>
      <c r="B42" s="117"/>
      <c r="C42" s="16" t="s">
        <v>22</v>
      </c>
      <c r="D42" s="18" t="s">
        <v>23</v>
      </c>
      <c r="E42" s="11">
        <f>SUM(E43:E43)</f>
        <v>0</v>
      </c>
      <c r="F42" s="11">
        <f>SUM(F43:F43)</f>
        <v>0</v>
      </c>
      <c r="G42" s="11">
        <f>SUM(G43:G43)</f>
        <v>0</v>
      </c>
      <c r="H42" s="11">
        <f>SUM(H43:H43)</f>
        <v>0</v>
      </c>
      <c r="I42" s="15">
        <f t="shared" si="0"/>
        <v>0</v>
      </c>
      <c r="J42" s="15" t="e">
        <f t="shared" si="2"/>
        <v>#DIV/0!</v>
      </c>
      <c r="K42" s="15" t="e">
        <f t="shared" si="3"/>
        <v>#DIV/0!</v>
      </c>
      <c r="L42" s="61"/>
      <c r="M42" s="15">
        <f t="shared" si="1"/>
        <v>0</v>
      </c>
      <c r="N42" s="15" t="e">
        <f t="shared" si="4"/>
        <v>#DIV/0!</v>
      </c>
    </row>
    <row r="43" spans="1:14" ht="15.75" customHeight="1" hidden="1">
      <c r="A43" s="115"/>
      <c r="B43" s="117"/>
      <c r="C43" s="16" t="s">
        <v>176</v>
      </c>
      <c r="D43" s="58" t="s">
        <v>177</v>
      </c>
      <c r="E43" s="11"/>
      <c r="F43" s="11"/>
      <c r="G43" s="11"/>
      <c r="H43" s="11"/>
      <c r="I43" s="15">
        <f t="shared" si="0"/>
        <v>0</v>
      </c>
      <c r="J43" s="15" t="e">
        <f t="shared" si="2"/>
        <v>#DIV/0!</v>
      </c>
      <c r="K43" s="15" t="e">
        <f t="shared" si="3"/>
        <v>#DIV/0!</v>
      </c>
      <c r="L43" s="61"/>
      <c r="M43" s="15">
        <f t="shared" si="1"/>
        <v>0</v>
      </c>
      <c r="N43" s="15" t="e">
        <f t="shared" si="4"/>
        <v>#DIV/0!</v>
      </c>
    </row>
    <row r="44" spans="1:14" ht="15.75" customHeight="1" hidden="1">
      <c r="A44" s="115"/>
      <c r="B44" s="117"/>
      <c r="C44" s="16" t="s">
        <v>49</v>
      </c>
      <c r="D44" s="18" t="s">
        <v>86</v>
      </c>
      <c r="E44" s="11"/>
      <c r="F44" s="11"/>
      <c r="G44" s="11"/>
      <c r="H44" s="11"/>
      <c r="I44" s="15">
        <f t="shared" si="0"/>
        <v>0</v>
      </c>
      <c r="J44" s="15" t="e">
        <f t="shared" si="2"/>
        <v>#DIV/0!</v>
      </c>
      <c r="K44" s="15" t="e">
        <f t="shared" si="3"/>
        <v>#DIV/0!</v>
      </c>
      <c r="L44" s="61"/>
      <c r="M44" s="15">
        <f t="shared" si="1"/>
        <v>0</v>
      </c>
      <c r="N44" s="15" t="e">
        <f t="shared" si="4"/>
        <v>#DIV/0!</v>
      </c>
    </row>
    <row r="45" spans="1:14" s="26" customFormat="1" ht="15.75" customHeight="1" hidden="1">
      <c r="A45" s="115"/>
      <c r="B45" s="117"/>
      <c r="C45" s="28"/>
      <c r="D45" s="24" t="s">
        <v>34</v>
      </c>
      <c r="E45" s="37">
        <f>SUM(E40:E42,E44)</f>
        <v>848.9</v>
      </c>
      <c r="F45" s="37">
        <f>SUM(F40:F42,F44)</f>
        <v>485</v>
      </c>
      <c r="G45" s="37">
        <f>SUM(G40:G42,G44)</f>
        <v>350.7</v>
      </c>
      <c r="H45" s="37">
        <f>SUM(H40:H42,H44)</f>
        <v>1172.5</v>
      </c>
      <c r="I45" s="57">
        <f t="shared" si="0"/>
        <v>821.8</v>
      </c>
      <c r="J45" s="57">
        <f t="shared" si="2"/>
        <v>334.3313373253493</v>
      </c>
      <c r="K45" s="57">
        <f t="shared" si="3"/>
        <v>241.7525773195876</v>
      </c>
      <c r="L45" s="62"/>
      <c r="M45" s="57">
        <f t="shared" si="1"/>
        <v>323.6</v>
      </c>
      <c r="N45" s="57">
        <f t="shared" si="4"/>
        <v>138.11991989633643</v>
      </c>
    </row>
    <row r="46" spans="1:14" s="26" customFormat="1" ht="15.75" hidden="1">
      <c r="A46" s="116"/>
      <c r="B46" s="118"/>
      <c r="C46" s="28"/>
      <c r="D46" s="24" t="s">
        <v>35</v>
      </c>
      <c r="E46" s="25">
        <f>E39+E45</f>
        <v>3808.3</v>
      </c>
      <c r="F46" s="25">
        <f>F39+F45</f>
        <v>2285</v>
      </c>
      <c r="G46" s="25">
        <f>G39+G45</f>
        <v>1650.7</v>
      </c>
      <c r="H46" s="25">
        <f>H39+H45</f>
        <v>21793.3</v>
      </c>
      <c r="I46" s="57">
        <f t="shared" si="0"/>
        <v>20142.6</v>
      </c>
      <c r="J46" s="57">
        <f t="shared" si="2"/>
        <v>1320.2459562609802</v>
      </c>
      <c r="K46" s="57">
        <f t="shared" si="3"/>
        <v>953.7549234135668</v>
      </c>
      <c r="L46" s="62"/>
      <c r="M46" s="57">
        <f t="shared" si="1"/>
        <v>17985</v>
      </c>
      <c r="N46" s="57">
        <f t="shared" si="4"/>
        <v>572.2579628705721</v>
      </c>
    </row>
    <row r="47" spans="1:14" ht="63" hidden="1">
      <c r="A47" s="110" t="s">
        <v>58</v>
      </c>
      <c r="B47" s="113" t="s">
        <v>59</v>
      </c>
      <c r="C47" s="19" t="s">
        <v>60</v>
      </c>
      <c r="D47" s="33" t="s">
        <v>61</v>
      </c>
      <c r="E47" s="34">
        <v>-1180</v>
      </c>
      <c r="F47" s="11"/>
      <c r="G47" s="34"/>
      <c r="H47" s="34"/>
      <c r="I47" s="15">
        <f t="shared" si="0"/>
        <v>0</v>
      </c>
      <c r="J47" s="15"/>
      <c r="K47" s="15"/>
      <c r="L47" s="61"/>
      <c r="M47" s="15">
        <f t="shared" si="1"/>
        <v>1180</v>
      </c>
      <c r="N47" s="15">
        <f t="shared" si="4"/>
        <v>0</v>
      </c>
    </row>
    <row r="48" spans="1:14" ht="31.5" customHeight="1" hidden="1">
      <c r="A48" s="115"/>
      <c r="B48" s="117"/>
      <c r="C48" s="16" t="s">
        <v>16</v>
      </c>
      <c r="D48" s="21" t="s">
        <v>17</v>
      </c>
      <c r="E48" s="34"/>
      <c r="F48" s="34">
        <v>180</v>
      </c>
      <c r="G48" s="34">
        <v>123</v>
      </c>
      <c r="H48" s="34">
        <v>2683.3</v>
      </c>
      <c r="I48" s="15">
        <f t="shared" si="0"/>
        <v>2560.3</v>
      </c>
      <c r="J48" s="15">
        <f t="shared" si="2"/>
        <v>2181.5447154471544</v>
      </c>
      <c r="K48" s="15">
        <f t="shared" si="3"/>
        <v>1490.7222222222224</v>
      </c>
      <c r="L48" s="61"/>
      <c r="M48" s="15">
        <f t="shared" si="1"/>
        <v>2683.3</v>
      </c>
      <c r="N48" s="15" t="e">
        <f t="shared" si="4"/>
        <v>#DIV/0!</v>
      </c>
    </row>
    <row r="49" spans="1:14" ht="47.25" hidden="1">
      <c r="A49" s="115"/>
      <c r="B49" s="117"/>
      <c r="C49" s="19" t="s">
        <v>62</v>
      </c>
      <c r="D49" s="20" t="s">
        <v>63</v>
      </c>
      <c r="E49" s="34">
        <v>7214.7</v>
      </c>
      <c r="F49" s="34"/>
      <c r="G49" s="34"/>
      <c r="H49" s="34">
        <v>-0.3</v>
      </c>
      <c r="I49" s="15">
        <f t="shared" si="0"/>
        <v>-0.3</v>
      </c>
      <c r="J49" s="15"/>
      <c r="K49" s="15"/>
      <c r="L49" s="61"/>
      <c r="M49" s="15">
        <f t="shared" si="1"/>
        <v>-7215</v>
      </c>
      <c r="N49" s="15">
        <f t="shared" si="4"/>
        <v>-0.00415817705517901</v>
      </c>
    </row>
    <row r="50" spans="1:14" ht="31.5" customHeight="1" hidden="1">
      <c r="A50" s="115"/>
      <c r="B50" s="117"/>
      <c r="C50" s="16" t="s">
        <v>22</v>
      </c>
      <c r="D50" s="18" t="s">
        <v>23</v>
      </c>
      <c r="E50" s="11">
        <f>E51</f>
        <v>212.8</v>
      </c>
      <c r="F50" s="11">
        <f>F51</f>
        <v>0</v>
      </c>
      <c r="G50" s="11">
        <f>G51</f>
        <v>0</v>
      </c>
      <c r="H50" s="11">
        <f>H51</f>
        <v>67.2</v>
      </c>
      <c r="I50" s="15">
        <f t="shared" si="0"/>
        <v>67.2</v>
      </c>
      <c r="J50" s="15"/>
      <c r="K50" s="15"/>
      <c r="L50" s="61"/>
      <c r="M50" s="15">
        <f t="shared" si="1"/>
        <v>-145.60000000000002</v>
      </c>
      <c r="N50" s="15">
        <f t="shared" si="4"/>
        <v>31.57894736842105</v>
      </c>
    </row>
    <row r="51" spans="1:14" ht="31.5" customHeight="1" hidden="1">
      <c r="A51" s="115"/>
      <c r="B51" s="117"/>
      <c r="C51" s="19" t="s">
        <v>25</v>
      </c>
      <c r="D51" s="20" t="s">
        <v>26</v>
      </c>
      <c r="E51" s="11">
        <v>212.8</v>
      </c>
      <c r="F51" s="11"/>
      <c r="G51" s="11"/>
      <c r="H51" s="11">
        <v>67.2</v>
      </c>
      <c r="I51" s="15">
        <f t="shared" si="0"/>
        <v>67.2</v>
      </c>
      <c r="J51" s="15"/>
      <c r="K51" s="15"/>
      <c r="L51" s="61"/>
      <c r="M51" s="15">
        <f t="shared" si="1"/>
        <v>-145.60000000000002</v>
      </c>
      <c r="N51" s="15">
        <f t="shared" si="4"/>
        <v>31.57894736842105</v>
      </c>
    </row>
    <row r="52" spans="1:14" ht="15.75" customHeight="1" hidden="1">
      <c r="A52" s="115"/>
      <c r="B52" s="117"/>
      <c r="C52" s="16" t="s">
        <v>27</v>
      </c>
      <c r="D52" s="18" t="s">
        <v>28</v>
      </c>
      <c r="E52" s="34"/>
      <c r="F52" s="34"/>
      <c r="G52" s="34"/>
      <c r="H52" s="34"/>
      <c r="I52" s="15">
        <f t="shared" si="0"/>
        <v>0</v>
      </c>
      <c r="J52" s="15"/>
      <c r="K52" s="15"/>
      <c r="L52" s="61"/>
      <c r="M52" s="15">
        <f t="shared" si="1"/>
        <v>0</v>
      </c>
      <c r="N52" s="15" t="e">
        <f t="shared" si="4"/>
        <v>#DIV/0!</v>
      </c>
    </row>
    <row r="53" spans="1:14" ht="15.75" customHeight="1" hidden="1">
      <c r="A53" s="115"/>
      <c r="B53" s="117"/>
      <c r="C53" s="16" t="s">
        <v>217</v>
      </c>
      <c r="D53" s="18" t="s">
        <v>46</v>
      </c>
      <c r="E53" s="34"/>
      <c r="F53" s="34"/>
      <c r="G53" s="34"/>
      <c r="H53" s="34">
        <v>-2605.7</v>
      </c>
      <c r="I53" s="15">
        <f t="shared" si="0"/>
        <v>-2605.7</v>
      </c>
      <c r="J53" s="15"/>
      <c r="K53" s="15"/>
      <c r="L53" s="61"/>
      <c r="M53" s="15">
        <f t="shared" si="1"/>
        <v>-2605.7</v>
      </c>
      <c r="N53" s="15"/>
    </row>
    <row r="54" spans="1:14" ht="15.75" customHeight="1" hidden="1">
      <c r="A54" s="115"/>
      <c r="B54" s="117"/>
      <c r="C54" s="16" t="s">
        <v>50</v>
      </c>
      <c r="D54" s="18" t="s">
        <v>51</v>
      </c>
      <c r="E54" s="34"/>
      <c r="F54" s="34">
        <v>16.7</v>
      </c>
      <c r="G54" s="34">
        <v>16.7</v>
      </c>
      <c r="H54" s="34">
        <v>16.7</v>
      </c>
      <c r="I54" s="15">
        <f t="shared" si="0"/>
        <v>0</v>
      </c>
      <c r="J54" s="15">
        <f t="shared" si="2"/>
        <v>100</v>
      </c>
      <c r="K54" s="15">
        <f t="shared" si="3"/>
        <v>100</v>
      </c>
      <c r="L54" s="61"/>
      <c r="M54" s="15">
        <f t="shared" si="1"/>
        <v>16.7</v>
      </c>
      <c r="N54" s="15"/>
    </row>
    <row r="55" spans="1:14" ht="15.75" customHeight="1" hidden="1">
      <c r="A55" s="115"/>
      <c r="B55" s="117"/>
      <c r="C55" s="16" t="s">
        <v>64</v>
      </c>
      <c r="D55" s="18" t="s">
        <v>65</v>
      </c>
      <c r="E55" s="11"/>
      <c r="F55" s="34"/>
      <c r="G55" s="11"/>
      <c r="H55" s="11"/>
      <c r="I55" s="15">
        <f t="shared" si="0"/>
        <v>0</v>
      </c>
      <c r="J55" s="15" t="e">
        <f t="shared" si="2"/>
        <v>#DIV/0!</v>
      </c>
      <c r="K55" s="15" t="e">
        <f t="shared" si="3"/>
        <v>#DIV/0!</v>
      </c>
      <c r="L55" s="61"/>
      <c r="M55" s="15">
        <f t="shared" si="1"/>
        <v>0</v>
      </c>
      <c r="N55" s="15" t="e">
        <f t="shared" si="4"/>
        <v>#DIV/0!</v>
      </c>
    </row>
    <row r="56" spans="1:14" s="26" customFormat="1" ht="15.75" hidden="1">
      <c r="A56" s="115"/>
      <c r="B56" s="117"/>
      <c r="C56" s="23"/>
      <c r="D56" s="24" t="s">
        <v>31</v>
      </c>
      <c r="E56" s="25">
        <f>SUM(E47:E50,E52:E55)</f>
        <v>6247.5</v>
      </c>
      <c r="F56" s="25">
        <f>SUM(F47:F50,F52:F55)</f>
        <v>196.7</v>
      </c>
      <c r="G56" s="25">
        <f>SUM(G47:G50,G52:G55)</f>
        <v>139.7</v>
      </c>
      <c r="H56" s="25">
        <f>SUM(H47:H50,H52:H55)</f>
        <v>161.2</v>
      </c>
      <c r="I56" s="57">
        <f t="shared" si="0"/>
        <v>21.5</v>
      </c>
      <c r="J56" s="57">
        <f t="shared" si="2"/>
        <v>115.3901216893343</v>
      </c>
      <c r="K56" s="57">
        <f t="shared" si="3"/>
        <v>81.95221148957805</v>
      </c>
      <c r="L56" s="62"/>
      <c r="M56" s="57">
        <f t="shared" si="1"/>
        <v>-6086.3</v>
      </c>
      <c r="N56" s="57">
        <f t="shared" si="4"/>
        <v>2.5802320928371345</v>
      </c>
    </row>
    <row r="57" spans="1:14" ht="31.5" customHeight="1" hidden="1">
      <c r="A57" s="115"/>
      <c r="B57" s="117"/>
      <c r="C57" s="16" t="s">
        <v>22</v>
      </c>
      <c r="D57" s="18" t="s">
        <v>23</v>
      </c>
      <c r="E57" s="11">
        <f>E58</f>
        <v>370.5</v>
      </c>
      <c r="F57" s="11">
        <f>F58</f>
        <v>1500</v>
      </c>
      <c r="G57" s="11">
        <f>G58</f>
        <v>1120</v>
      </c>
      <c r="H57" s="11">
        <f>H58</f>
        <v>2467.5</v>
      </c>
      <c r="I57" s="15">
        <f t="shared" si="0"/>
        <v>1347.5</v>
      </c>
      <c r="J57" s="15">
        <f t="shared" si="2"/>
        <v>220.3125</v>
      </c>
      <c r="K57" s="15">
        <f t="shared" si="3"/>
        <v>164.5</v>
      </c>
      <c r="L57" s="61"/>
      <c r="M57" s="15">
        <f t="shared" si="1"/>
        <v>2097</v>
      </c>
      <c r="N57" s="15">
        <f t="shared" si="4"/>
        <v>665.9919028340081</v>
      </c>
    </row>
    <row r="58" spans="1:14" ht="31.5" customHeight="1" hidden="1">
      <c r="A58" s="115"/>
      <c r="B58" s="117"/>
      <c r="C58" s="19" t="s">
        <v>25</v>
      </c>
      <c r="D58" s="20" t="s">
        <v>26</v>
      </c>
      <c r="E58" s="11">
        <v>370.5</v>
      </c>
      <c r="F58" s="11">
        <v>1500</v>
      </c>
      <c r="G58" s="11">
        <v>1120</v>
      </c>
      <c r="H58" s="11">
        <v>2467.5</v>
      </c>
      <c r="I58" s="15">
        <f t="shared" si="0"/>
        <v>1347.5</v>
      </c>
      <c r="J58" s="15">
        <f t="shared" si="2"/>
        <v>220.3125</v>
      </c>
      <c r="K58" s="15">
        <f t="shared" si="3"/>
        <v>164.5</v>
      </c>
      <c r="L58" s="61"/>
      <c r="M58" s="15">
        <f t="shared" si="1"/>
        <v>2097</v>
      </c>
      <c r="N58" s="15">
        <f t="shared" si="4"/>
        <v>665.9919028340081</v>
      </c>
    </row>
    <row r="59" spans="1:14" s="26" customFormat="1" ht="15.75" hidden="1">
      <c r="A59" s="115"/>
      <c r="B59" s="117"/>
      <c r="C59" s="23"/>
      <c r="D59" s="24" t="s">
        <v>34</v>
      </c>
      <c r="E59" s="25">
        <f>SUM(E57)</f>
        <v>370.5</v>
      </c>
      <c r="F59" s="25">
        <f>SUM(F57)</f>
        <v>1500</v>
      </c>
      <c r="G59" s="25">
        <f>SUM(G57)</f>
        <v>1120</v>
      </c>
      <c r="H59" s="25">
        <f>SUM(H57)</f>
        <v>2467.5</v>
      </c>
      <c r="I59" s="57">
        <f t="shared" si="0"/>
        <v>1347.5</v>
      </c>
      <c r="J59" s="57">
        <f t="shared" si="2"/>
        <v>220.3125</v>
      </c>
      <c r="K59" s="57">
        <f t="shared" si="3"/>
        <v>164.5</v>
      </c>
      <c r="L59" s="62"/>
      <c r="M59" s="57">
        <f t="shared" si="1"/>
        <v>2097</v>
      </c>
      <c r="N59" s="57">
        <f t="shared" si="4"/>
        <v>665.9919028340081</v>
      </c>
    </row>
    <row r="60" spans="1:14" s="26" customFormat="1" ht="15.75" customHeight="1" hidden="1">
      <c r="A60" s="60"/>
      <c r="B60" s="60"/>
      <c r="C60" s="23"/>
      <c r="D60" s="24" t="s">
        <v>35</v>
      </c>
      <c r="E60" s="25">
        <f>E56+E59</f>
        <v>6618</v>
      </c>
      <c r="F60" s="25">
        <f>F56+F59</f>
        <v>1696.7</v>
      </c>
      <c r="G60" s="25">
        <f>G56+G59</f>
        <v>1259.7</v>
      </c>
      <c r="H60" s="25">
        <f>H56+H59</f>
        <v>2628.7</v>
      </c>
      <c r="I60" s="57">
        <f t="shared" si="0"/>
        <v>1368.9999999999998</v>
      </c>
      <c r="J60" s="57">
        <f t="shared" si="2"/>
        <v>208.67666904818606</v>
      </c>
      <c r="K60" s="57">
        <f t="shared" si="3"/>
        <v>154.93015854305415</v>
      </c>
      <c r="L60" s="62"/>
      <c r="M60" s="57">
        <f t="shared" si="1"/>
        <v>-3989.3</v>
      </c>
      <c r="N60" s="57">
        <f t="shared" si="4"/>
        <v>39.72045935327893</v>
      </c>
    </row>
    <row r="61" spans="1:14" s="26" customFormat="1" ht="15.75" customHeight="1" hidden="1">
      <c r="A61" s="113">
        <v>905</v>
      </c>
      <c r="B61" s="113" t="s">
        <v>219</v>
      </c>
      <c r="C61" s="16" t="s">
        <v>27</v>
      </c>
      <c r="D61" s="18" t="s">
        <v>28</v>
      </c>
      <c r="E61" s="34"/>
      <c r="F61" s="34"/>
      <c r="G61" s="34"/>
      <c r="H61" s="34"/>
      <c r="I61" s="15">
        <f t="shared" si="0"/>
        <v>0</v>
      </c>
      <c r="J61" s="15" t="e">
        <f t="shared" si="2"/>
        <v>#DIV/0!</v>
      </c>
      <c r="K61" s="15" t="e">
        <f t="shared" si="3"/>
        <v>#DIV/0!</v>
      </c>
      <c r="L61" s="61"/>
      <c r="M61" s="15">
        <f t="shared" si="1"/>
        <v>0</v>
      </c>
      <c r="N61" s="15" t="e">
        <f t="shared" si="4"/>
        <v>#DIV/0!</v>
      </c>
    </row>
    <row r="62" spans="1:14" s="26" customFormat="1" ht="15.75" hidden="1">
      <c r="A62" s="117"/>
      <c r="B62" s="117"/>
      <c r="C62" s="16" t="s">
        <v>50</v>
      </c>
      <c r="D62" s="18" t="s">
        <v>51</v>
      </c>
      <c r="E62" s="34"/>
      <c r="F62" s="34">
        <v>5.6</v>
      </c>
      <c r="G62" s="34">
        <v>5.6</v>
      </c>
      <c r="H62" s="34">
        <v>5.6</v>
      </c>
      <c r="I62" s="15">
        <f t="shared" si="0"/>
        <v>0</v>
      </c>
      <c r="J62" s="15">
        <f t="shared" si="2"/>
        <v>100</v>
      </c>
      <c r="K62" s="15">
        <f t="shared" si="3"/>
        <v>100</v>
      </c>
      <c r="L62" s="61"/>
      <c r="M62" s="15">
        <f t="shared" si="1"/>
        <v>5.6</v>
      </c>
      <c r="N62" s="15"/>
    </row>
    <row r="63" spans="1:14" s="26" customFormat="1" ht="15.75" customHeight="1" hidden="1">
      <c r="A63" s="118"/>
      <c r="B63" s="118"/>
      <c r="C63" s="23"/>
      <c r="D63" s="24" t="s">
        <v>35</v>
      </c>
      <c r="E63" s="37">
        <f>E61+E62</f>
        <v>0</v>
      </c>
      <c r="F63" s="37">
        <f>F61+F62</f>
        <v>5.6</v>
      </c>
      <c r="G63" s="37">
        <f>G61+G62</f>
        <v>5.6</v>
      </c>
      <c r="H63" s="37">
        <f>H61+H62</f>
        <v>5.6</v>
      </c>
      <c r="I63" s="57">
        <f t="shared" si="0"/>
        <v>0</v>
      </c>
      <c r="J63" s="57">
        <f t="shared" si="2"/>
        <v>100</v>
      </c>
      <c r="K63" s="57">
        <f t="shared" si="3"/>
        <v>100</v>
      </c>
      <c r="L63" s="62"/>
      <c r="M63" s="57">
        <f t="shared" si="1"/>
        <v>5.6</v>
      </c>
      <c r="N63" s="57"/>
    </row>
    <row r="64" spans="1:14" ht="31.5" customHeight="1" hidden="1">
      <c r="A64" s="110" t="s">
        <v>66</v>
      </c>
      <c r="B64" s="113" t="s">
        <v>67</v>
      </c>
      <c r="C64" s="16" t="s">
        <v>16</v>
      </c>
      <c r="D64" s="21" t="s">
        <v>17</v>
      </c>
      <c r="E64" s="11"/>
      <c r="F64" s="11"/>
      <c r="G64" s="11"/>
      <c r="H64" s="11">
        <v>0.4</v>
      </c>
      <c r="I64" s="15">
        <f t="shared" si="0"/>
        <v>0.4</v>
      </c>
      <c r="J64" s="15"/>
      <c r="K64" s="15"/>
      <c r="L64" s="61"/>
      <c r="M64" s="15">
        <f t="shared" si="1"/>
        <v>0.4</v>
      </c>
      <c r="N64" s="15"/>
    </row>
    <row r="65" spans="1:14" ht="15.75" customHeight="1" hidden="1">
      <c r="A65" s="115"/>
      <c r="B65" s="117"/>
      <c r="C65" s="16" t="s">
        <v>22</v>
      </c>
      <c r="D65" s="18" t="s">
        <v>23</v>
      </c>
      <c r="E65" s="11">
        <f>E66</f>
        <v>0</v>
      </c>
      <c r="F65" s="11">
        <f>F66</f>
        <v>0</v>
      </c>
      <c r="G65" s="11">
        <f>G66</f>
        <v>0</v>
      </c>
      <c r="H65" s="11">
        <f>H66</f>
        <v>0</v>
      </c>
      <c r="I65" s="15">
        <f t="shared" si="0"/>
        <v>0</v>
      </c>
      <c r="J65" s="15" t="e">
        <f t="shared" si="2"/>
        <v>#DIV/0!</v>
      </c>
      <c r="K65" s="15" t="e">
        <f t="shared" si="3"/>
        <v>#DIV/0!</v>
      </c>
      <c r="L65" s="61"/>
      <c r="M65" s="15">
        <f t="shared" si="1"/>
        <v>0</v>
      </c>
      <c r="N65" s="15" t="e">
        <f t="shared" si="4"/>
        <v>#DIV/0!</v>
      </c>
    </row>
    <row r="66" spans="1:14" ht="47.25" customHeight="1" hidden="1">
      <c r="A66" s="115"/>
      <c r="B66" s="117"/>
      <c r="C66" s="19" t="s">
        <v>25</v>
      </c>
      <c r="D66" s="20" t="s">
        <v>26</v>
      </c>
      <c r="E66" s="11"/>
      <c r="F66" s="11"/>
      <c r="G66" s="11"/>
      <c r="H66" s="11"/>
      <c r="I66" s="15">
        <f t="shared" si="0"/>
        <v>0</v>
      </c>
      <c r="J66" s="15" t="e">
        <f t="shared" si="2"/>
        <v>#DIV/0!</v>
      </c>
      <c r="K66" s="15" t="e">
        <f t="shared" si="3"/>
        <v>#DIV/0!</v>
      </c>
      <c r="L66" s="61"/>
      <c r="M66" s="15">
        <f t="shared" si="1"/>
        <v>0</v>
      </c>
      <c r="N66" s="15" t="e">
        <f t="shared" si="4"/>
        <v>#DIV/0!</v>
      </c>
    </row>
    <row r="67" spans="1:14" ht="15.75" customHeight="1" hidden="1">
      <c r="A67" s="115"/>
      <c r="B67" s="117"/>
      <c r="C67" s="16" t="s">
        <v>27</v>
      </c>
      <c r="D67" s="18" t="s">
        <v>28</v>
      </c>
      <c r="E67" s="11">
        <v>0.9</v>
      </c>
      <c r="F67" s="11"/>
      <c r="G67" s="11"/>
      <c r="H67" s="11"/>
      <c r="I67" s="15">
        <f t="shared" si="0"/>
        <v>0</v>
      </c>
      <c r="J67" s="15"/>
      <c r="K67" s="15"/>
      <c r="L67" s="61"/>
      <c r="M67" s="15">
        <f t="shared" si="1"/>
        <v>-0.9</v>
      </c>
      <c r="N67" s="15">
        <f t="shared" si="4"/>
        <v>0</v>
      </c>
    </row>
    <row r="68" spans="1:14" ht="15.75" customHeight="1" hidden="1">
      <c r="A68" s="115"/>
      <c r="B68" s="117"/>
      <c r="C68" s="16" t="s">
        <v>50</v>
      </c>
      <c r="D68" s="18" t="s">
        <v>51</v>
      </c>
      <c r="E68" s="11"/>
      <c r="F68" s="11">
        <v>22.3</v>
      </c>
      <c r="G68" s="11">
        <v>22.3</v>
      </c>
      <c r="H68" s="11">
        <v>22.3</v>
      </c>
      <c r="I68" s="15">
        <f t="shared" si="0"/>
        <v>0</v>
      </c>
      <c r="J68" s="15">
        <f t="shared" si="2"/>
        <v>100</v>
      </c>
      <c r="K68" s="15">
        <f t="shared" si="3"/>
        <v>100</v>
      </c>
      <c r="L68" s="61"/>
      <c r="M68" s="15">
        <f t="shared" si="1"/>
        <v>22.3</v>
      </c>
      <c r="N68" s="15"/>
    </row>
    <row r="69" spans="1:14" s="26" customFormat="1" ht="15.75" customHeight="1" hidden="1">
      <c r="A69" s="115"/>
      <c r="B69" s="117"/>
      <c r="C69" s="8"/>
      <c r="D69" s="24" t="s">
        <v>31</v>
      </c>
      <c r="E69" s="25">
        <f>SUM(E64:E65,E67:E68)</f>
        <v>0.9</v>
      </c>
      <c r="F69" s="25">
        <f>SUM(F64:F65,F67:F68)</f>
        <v>22.3</v>
      </c>
      <c r="G69" s="25">
        <f>SUM(G64:G65,G67:G68)</f>
        <v>22.3</v>
      </c>
      <c r="H69" s="25">
        <f>SUM(H64:H65,H67:H68)</f>
        <v>22.7</v>
      </c>
      <c r="I69" s="57">
        <f t="shared" si="0"/>
        <v>0.3999999999999986</v>
      </c>
      <c r="J69" s="57">
        <f t="shared" si="2"/>
        <v>101.79372197309415</v>
      </c>
      <c r="K69" s="57">
        <f t="shared" si="3"/>
        <v>101.79372197309415</v>
      </c>
      <c r="L69" s="62"/>
      <c r="M69" s="57">
        <f t="shared" si="1"/>
        <v>21.8</v>
      </c>
      <c r="N69" s="57">
        <f t="shared" si="4"/>
        <v>2522.222222222222</v>
      </c>
    </row>
    <row r="70" spans="1:14" ht="15.75" hidden="1">
      <c r="A70" s="115"/>
      <c r="B70" s="117"/>
      <c r="C70" s="16" t="s">
        <v>68</v>
      </c>
      <c r="D70" s="18" t="s">
        <v>69</v>
      </c>
      <c r="E70" s="11">
        <v>12080.6</v>
      </c>
      <c r="F70" s="11">
        <v>13174.1</v>
      </c>
      <c r="G70" s="11">
        <v>10364.4</v>
      </c>
      <c r="H70" s="11">
        <v>9289.3</v>
      </c>
      <c r="I70" s="15">
        <f aca="true" t="shared" si="5" ref="I70:I133">H70-G70</f>
        <v>-1075.1000000000004</v>
      </c>
      <c r="J70" s="15">
        <f aca="true" t="shared" si="6" ref="J70:J133">H70/G70*100</f>
        <v>89.62699239705144</v>
      </c>
      <c r="K70" s="15">
        <f aca="true" t="shared" si="7" ref="K70:K133">H70/F70*100</f>
        <v>70.51183762078624</v>
      </c>
      <c r="L70" s="61"/>
      <c r="M70" s="15">
        <f aca="true" t="shared" si="8" ref="M70:M133">H70-E70</f>
        <v>-2791.300000000001</v>
      </c>
      <c r="N70" s="15">
        <f aca="true" t="shared" si="9" ref="N70:N133">H70/E70*100</f>
        <v>76.8943595516779</v>
      </c>
    </row>
    <row r="71" spans="1:14" ht="15.75" hidden="1">
      <c r="A71" s="115"/>
      <c r="B71" s="117"/>
      <c r="C71" s="16" t="s">
        <v>22</v>
      </c>
      <c r="D71" s="18" t="s">
        <v>23</v>
      </c>
      <c r="E71" s="11">
        <f>SUM(E72:E79)</f>
        <v>5579.9</v>
      </c>
      <c r="F71" s="11">
        <f>SUM(F72:F79)</f>
        <v>6091.4</v>
      </c>
      <c r="G71" s="11">
        <f>SUM(G72:G79)</f>
        <v>4797.7</v>
      </c>
      <c r="H71" s="11">
        <f>SUM(H72:H79)</f>
        <v>8490.5</v>
      </c>
      <c r="I71" s="15">
        <f t="shared" si="5"/>
        <v>3692.8</v>
      </c>
      <c r="J71" s="15">
        <f t="shared" si="6"/>
        <v>176.97021489463702</v>
      </c>
      <c r="K71" s="15">
        <f t="shared" si="7"/>
        <v>139.38503463899926</v>
      </c>
      <c r="L71" s="61"/>
      <c r="M71" s="15">
        <f t="shared" si="8"/>
        <v>2910.6000000000004</v>
      </c>
      <c r="N71" s="15">
        <f t="shared" si="9"/>
        <v>152.1622251294826</v>
      </c>
    </row>
    <row r="72" spans="1:14" s="26" customFormat="1" ht="31.5" customHeight="1" hidden="1">
      <c r="A72" s="115"/>
      <c r="B72" s="117"/>
      <c r="C72" s="19" t="s">
        <v>70</v>
      </c>
      <c r="D72" s="20" t="s">
        <v>71</v>
      </c>
      <c r="E72" s="11">
        <v>1487.8</v>
      </c>
      <c r="F72" s="11">
        <v>1100</v>
      </c>
      <c r="G72" s="11">
        <v>956.7</v>
      </c>
      <c r="H72" s="11">
        <v>800</v>
      </c>
      <c r="I72" s="15">
        <f t="shared" si="5"/>
        <v>-156.70000000000005</v>
      </c>
      <c r="J72" s="15">
        <f t="shared" si="6"/>
        <v>83.6207797637713</v>
      </c>
      <c r="K72" s="15">
        <f t="shared" si="7"/>
        <v>72.72727272727273</v>
      </c>
      <c r="L72" s="61"/>
      <c r="M72" s="15">
        <f t="shared" si="8"/>
        <v>-687.8</v>
      </c>
      <c r="N72" s="15">
        <f t="shared" si="9"/>
        <v>53.770668100551156</v>
      </c>
    </row>
    <row r="73" spans="1:14" s="26" customFormat="1" ht="31.5" customHeight="1" hidden="1">
      <c r="A73" s="115"/>
      <c r="B73" s="117"/>
      <c r="C73" s="19" t="s">
        <v>72</v>
      </c>
      <c r="D73" s="20" t="s">
        <v>73</v>
      </c>
      <c r="E73" s="11"/>
      <c r="F73" s="11"/>
      <c r="G73" s="11"/>
      <c r="H73" s="11"/>
      <c r="I73" s="15">
        <f t="shared" si="5"/>
        <v>0</v>
      </c>
      <c r="J73" s="15" t="e">
        <f t="shared" si="6"/>
        <v>#DIV/0!</v>
      </c>
      <c r="K73" s="15" t="e">
        <f t="shared" si="7"/>
        <v>#DIV/0!</v>
      </c>
      <c r="L73" s="61"/>
      <c r="M73" s="15">
        <f t="shared" si="8"/>
        <v>0</v>
      </c>
      <c r="N73" s="15" t="e">
        <f t="shared" si="9"/>
        <v>#DIV/0!</v>
      </c>
    </row>
    <row r="74" spans="1:14" s="26" customFormat="1" ht="31.5" customHeight="1" hidden="1">
      <c r="A74" s="115"/>
      <c r="B74" s="117"/>
      <c r="C74" s="19" t="s">
        <v>74</v>
      </c>
      <c r="D74" s="20" t="s">
        <v>75</v>
      </c>
      <c r="E74" s="11">
        <v>45.2</v>
      </c>
      <c r="F74" s="11"/>
      <c r="G74" s="11"/>
      <c r="H74" s="11">
        <v>2199.2</v>
      </c>
      <c r="I74" s="15">
        <f t="shared" si="5"/>
        <v>2199.2</v>
      </c>
      <c r="J74" s="15" t="e">
        <f t="shared" si="6"/>
        <v>#DIV/0!</v>
      </c>
      <c r="K74" s="15" t="e">
        <f t="shared" si="7"/>
        <v>#DIV/0!</v>
      </c>
      <c r="L74" s="61"/>
      <c r="M74" s="15">
        <f t="shared" si="8"/>
        <v>2154</v>
      </c>
      <c r="N74" s="15">
        <f t="shared" si="9"/>
        <v>4865.486725663716</v>
      </c>
    </row>
    <row r="75" spans="1:14" s="26" customFormat="1" ht="31.5" customHeight="1" hidden="1">
      <c r="A75" s="115"/>
      <c r="B75" s="117"/>
      <c r="C75" s="19" t="s">
        <v>76</v>
      </c>
      <c r="D75" s="20" t="s">
        <v>77</v>
      </c>
      <c r="E75" s="11"/>
      <c r="F75" s="11"/>
      <c r="G75" s="11"/>
      <c r="H75" s="11"/>
      <c r="I75" s="15">
        <f t="shared" si="5"/>
        <v>0</v>
      </c>
      <c r="J75" s="15" t="e">
        <f t="shared" si="6"/>
        <v>#DIV/0!</v>
      </c>
      <c r="K75" s="15" t="e">
        <f t="shared" si="7"/>
        <v>#DIV/0!</v>
      </c>
      <c r="L75" s="61"/>
      <c r="M75" s="15">
        <f t="shared" si="8"/>
        <v>0</v>
      </c>
      <c r="N75" s="15" t="e">
        <f t="shared" si="9"/>
        <v>#DIV/0!</v>
      </c>
    </row>
    <row r="76" spans="1:14" s="26" customFormat="1" ht="31.5" customHeight="1" hidden="1">
      <c r="A76" s="115"/>
      <c r="B76" s="117"/>
      <c r="C76" s="19" t="s">
        <v>78</v>
      </c>
      <c r="D76" s="20" t="s">
        <v>79</v>
      </c>
      <c r="E76" s="11">
        <v>514</v>
      </c>
      <c r="F76" s="11">
        <v>1200</v>
      </c>
      <c r="G76" s="11">
        <v>997</v>
      </c>
      <c r="H76" s="11">
        <v>3194.9</v>
      </c>
      <c r="I76" s="15">
        <f t="shared" si="5"/>
        <v>2197.9</v>
      </c>
      <c r="J76" s="15">
        <f t="shared" si="6"/>
        <v>320.45135406218657</v>
      </c>
      <c r="K76" s="15">
        <f t="shared" si="7"/>
        <v>266.2416666666667</v>
      </c>
      <c r="L76" s="61"/>
      <c r="M76" s="15">
        <f t="shared" si="8"/>
        <v>2680.9</v>
      </c>
      <c r="N76" s="15">
        <f t="shared" si="9"/>
        <v>621.5758754863814</v>
      </c>
    </row>
    <row r="77" spans="1:14" s="26" customFormat="1" ht="31.5" customHeight="1" hidden="1">
      <c r="A77" s="115"/>
      <c r="B77" s="117"/>
      <c r="C77" s="19" t="s">
        <v>80</v>
      </c>
      <c r="D77" s="20" t="s">
        <v>81</v>
      </c>
      <c r="E77" s="11"/>
      <c r="F77" s="11"/>
      <c r="G77" s="11"/>
      <c r="H77" s="11"/>
      <c r="I77" s="15">
        <f t="shared" si="5"/>
        <v>0</v>
      </c>
      <c r="J77" s="15" t="e">
        <f t="shared" si="6"/>
        <v>#DIV/0!</v>
      </c>
      <c r="K77" s="15" t="e">
        <f t="shared" si="7"/>
        <v>#DIV/0!</v>
      </c>
      <c r="L77" s="61"/>
      <c r="M77" s="15">
        <f t="shared" si="8"/>
        <v>0</v>
      </c>
      <c r="N77" s="15" t="e">
        <f t="shared" si="9"/>
        <v>#DIV/0!</v>
      </c>
    </row>
    <row r="78" spans="1:14" s="26" customFormat="1" ht="31.5" customHeight="1" hidden="1">
      <c r="A78" s="115"/>
      <c r="B78" s="117"/>
      <c r="C78" s="19" t="s">
        <v>82</v>
      </c>
      <c r="D78" s="20" t="s">
        <v>83</v>
      </c>
      <c r="E78" s="11"/>
      <c r="F78" s="11"/>
      <c r="G78" s="11"/>
      <c r="H78" s="11"/>
      <c r="I78" s="15">
        <f t="shared" si="5"/>
        <v>0</v>
      </c>
      <c r="J78" s="15" t="e">
        <f t="shared" si="6"/>
        <v>#DIV/0!</v>
      </c>
      <c r="K78" s="15" t="e">
        <f t="shared" si="7"/>
        <v>#DIV/0!</v>
      </c>
      <c r="L78" s="61"/>
      <c r="M78" s="15">
        <f t="shared" si="8"/>
        <v>0</v>
      </c>
      <c r="N78" s="15" t="e">
        <f t="shared" si="9"/>
        <v>#DIV/0!</v>
      </c>
    </row>
    <row r="79" spans="1:14" ht="47.25" customHeight="1" hidden="1">
      <c r="A79" s="115"/>
      <c r="B79" s="117"/>
      <c r="C79" s="19" t="s">
        <v>25</v>
      </c>
      <c r="D79" s="20" t="s">
        <v>26</v>
      </c>
      <c r="E79" s="11">
        <v>3532.9</v>
      </c>
      <c r="F79" s="11">
        <v>3791.4</v>
      </c>
      <c r="G79" s="11">
        <v>2844</v>
      </c>
      <c r="H79" s="11">
        <v>2296.4</v>
      </c>
      <c r="I79" s="15">
        <f t="shared" si="5"/>
        <v>-547.5999999999999</v>
      </c>
      <c r="J79" s="15">
        <f t="shared" si="6"/>
        <v>80.74542897327707</v>
      </c>
      <c r="K79" s="15">
        <f t="shared" si="7"/>
        <v>60.568655377960646</v>
      </c>
      <c r="L79" s="61"/>
      <c r="M79" s="15">
        <f t="shared" si="8"/>
        <v>-1236.5</v>
      </c>
      <c r="N79" s="15">
        <f t="shared" si="9"/>
        <v>65.00042458037306</v>
      </c>
    </row>
    <row r="80" spans="1:14" s="26" customFormat="1" ht="15.75" hidden="1">
      <c r="A80" s="115"/>
      <c r="B80" s="117"/>
      <c r="C80" s="28"/>
      <c r="D80" s="24" t="s">
        <v>34</v>
      </c>
      <c r="E80" s="25">
        <f>SUM(E70:E71)</f>
        <v>17660.5</v>
      </c>
      <c r="F80" s="25">
        <f>SUM(F70:F71)</f>
        <v>19265.5</v>
      </c>
      <c r="G80" s="25">
        <f>SUM(G70:G71)</f>
        <v>15162.099999999999</v>
      </c>
      <c r="H80" s="25">
        <f>SUM(H70:H71)</f>
        <v>17779.8</v>
      </c>
      <c r="I80" s="57">
        <f t="shared" si="5"/>
        <v>2617.7000000000007</v>
      </c>
      <c r="J80" s="57">
        <f t="shared" si="6"/>
        <v>117.26475883947475</v>
      </c>
      <c r="K80" s="57">
        <f t="shared" si="7"/>
        <v>92.28828735304042</v>
      </c>
      <c r="L80" s="62"/>
      <c r="M80" s="57">
        <f t="shared" si="8"/>
        <v>119.29999999999927</v>
      </c>
      <c r="N80" s="57">
        <f t="shared" si="9"/>
        <v>100.67551881317063</v>
      </c>
    </row>
    <row r="81" spans="1:14" s="26" customFormat="1" ht="15.75" customHeight="1" hidden="1">
      <c r="A81" s="116"/>
      <c r="B81" s="118"/>
      <c r="C81" s="28"/>
      <c r="D81" s="24" t="s">
        <v>35</v>
      </c>
      <c r="E81" s="25">
        <f>E69+E80</f>
        <v>17661.4</v>
      </c>
      <c r="F81" s="25">
        <f>F69+F80</f>
        <v>19287.8</v>
      </c>
      <c r="G81" s="25">
        <f>G69+G80</f>
        <v>15184.399999999998</v>
      </c>
      <c r="H81" s="25">
        <f>H69+H80</f>
        <v>17802.5</v>
      </c>
      <c r="I81" s="57">
        <f t="shared" si="5"/>
        <v>2618.100000000002</v>
      </c>
      <c r="J81" s="57">
        <f t="shared" si="6"/>
        <v>117.24203788098313</v>
      </c>
      <c r="K81" s="57">
        <f t="shared" si="7"/>
        <v>92.29927726334782</v>
      </c>
      <c r="L81" s="62"/>
      <c r="M81" s="57">
        <f t="shared" si="8"/>
        <v>141.09999999999854</v>
      </c>
      <c r="N81" s="57">
        <f t="shared" si="9"/>
        <v>100.79891741311559</v>
      </c>
    </row>
    <row r="82" spans="1:14" ht="15.75" hidden="1">
      <c r="A82" s="110" t="s">
        <v>84</v>
      </c>
      <c r="B82" s="113" t="s">
        <v>85</v>
      </c>
      <c r="C82" s="16" t="s">
        <v>10</v>
      </c>
      <c r="D82" s="17" t="s">
        <v>11</v>
      </c>
      <c r="E82" s="34"/>
      <c r="F82" s="34"/>
      <c r="G82" s="34"/>
      <c r="H82" s="34">
        <v>30.7</v>
      </c>
      <c r="I82" s="15">
        <f t="shared" si="5"/>
        <v>30.7</v>
      </c>
      <c r="J82" s="15"/>
      <c r="K82" s="15"/>
      <c r="L82" s="61"/>
      <c r="M82" s="15">
        <f t="shared" si="8"/>
        <v>30.7</v>
      </c>
      <c r="N82" s="15"/>
    </row>
    <row r="83" spans="1:14" ht="31.5" hidden="1">
      <c r="A83" s="115"/>
      <c r="B83" s="117"/>
      <c r="C83" s="16" t="s">
        <v>16</v>
      </c>
      <c r="D83" s="21" t="s">
        <v>17</v>
      </c>
      <c r="E83" s="34">
        <v>1036.8</v>
      </c>
      <c r="F83" s="34"/>
      <c r="G83" s="34"/>
      <c r="H83" s="34">
        <v>454.5</v>
      </c>
      <c r="I83" s="15">
        <f t="shared" si="5"/>
        <v>454.5</v>
      </c>
      <c r="J83" s="15"/>
      <c r="K83" s="15"/>
      <c r="L83" s="61"/>
      <c r="M83" s="15">
        <f t="shared" si="8"/>
        <v>-582.3</v>
      </c>
      <c r="N83" s="15">
        <f t="shared" si="9"/>
        <v>43.83680555555556</v>
      </c>
    </row>
    <row r="84" spans="1:14" ht="78.75" hidden="1">
      <c r="A84" s="115"/>
      <c r="B84" s="117"/>
      <c r="C84" s="19" t="s">
        <v>18</v>
      </c>
      <c r="D84" s="22" t="s">
        <v>19</v>
      </c>
      <c r="E84" s="34">
        <v>327.2</v>
      </c>
      <c r="F84" s="34"/>
      <c r="G84" s="34"/>
      <c r="H84" s="34">
        <v>46.1</v>
      </c>
      <c r="I84" s="15">
        <f t="shared" si="5"/>
        <v>46.1</v>
      </c>
      <c r="J84" s="15"/>
      <c r="K84" s="15"/>
      <c r="L84" s="61"/>
      <c r="M84" s="15">
        <f t="shared" si="8"/>
        <v>-281.09999999999997</v>
      </c>
      <c r="N84" s="15">
        <f t="shared" si="9"/>
        <v>14.089242053789732</v>
      </c>
    </row>
    <row r="85" spans="1:14" ht="15.75" hidden="1">
      <c r="A85" s="115"/>
      <c r="B85" s="117"/>
      <c r="C85" s="16" t="s">
        <v>22</v>
      </c>
      <c r="D85" s="18" t="s">
        <v>23</v>
      </c>
      <c r="E85" s="11">
        <f>E86</f>
        <v>663.1</v>
      </c>
      <c r="F85" s="11">
        <f>F86</f>
        <v>0</v>
      </c>
      <c r="G85" s="11">
        <f>G86</f>
        <v>0</v>
      </c>
      <c r="H85" s="11">
        <f>H86</f>
        <v>988.1</v>
      </c>
      <c r="I85" s="15">
        <f t="shared" si="5"/>
        <v>988.1</v>
      </c>
      <c r="J85" s="15"/>
      <c r="K85" s="15"/>
      <c r="L85" s="61"/>
      <c r="M85" s="15">
        <f t="shared" si="8"/>
        <v>325</v>
      </c>
      <c r="N85" s="15">
        <f t="shared" si="9"/>
        <v>149.01221535213392</v>
      </c>
    </row>
    <row r="86" spans="1:14" ht="47.25" customHeight="1" hidden="1">
      <c r="A86" s="115"/>
      <c r="B86" s="117"/>
      <c r="C86" s="19" t="s">
        <v>25</v>
      </c>
      <c r="D86" s="20" t="s">
        <v>26</v>
      </c>
      <c r="E86" s="11">
        <v>663.1</v>
      </c>
      <c r="F86" s="11"/>
      <c r="G86" s="11"/>
      <c r="H86" s="11">
        <v>988.1</v>
      </c>
      <c r="I86" s="15">
        <f t="shared" si="5"/>
        <v>988.1</v>
      </c>
      <c r="J86" s="15"/>
      <c r="K86" s="15"/>
      <c r="L86" s="61"/>
      <c r="M86" s="15">
        <f t="shared" si="8"/>
        <v>325</v>
      </c>
      <c r="N86" s="15">
        <f t="shared" si="9"/>
        <v>149.01221535213392</v>
      </c>
    </row>
    <row r="87" spans="1:14" ht="15.75" customHeight="1" hidden="1">
      <c r="A87" s="115"/>
      <c r="B87" s="117"/>
      <c r="C87" s="16" t="s">
        <v>27</v>
      </c>
      <c r="D87" s="18" t="s">
        <v>28</v>
      </c>
      <c r="E87" s="34">
        <v>-230.2</v>
      </c>
      <c r="F87" s="34"/>
      <c r="G87" s="34"/>
      <c r="H87" s="34">
        <v>3.7</v>
      </c>
      <c r="I87" s="15">
        <f t="shared" si="5"/>
        <v>3.7</v>
      </c>
      <c r="J87" s="15"/>
      <c r="K87" s="15"/>
      <c r="L87" s="61"/>
      <c r="M87" s="15">
        <f t="shared" si="8"/>
        <v>233.89999999999998</v>
      </c>
      <c r="N87" s="15">
        <f t="shared" si="9"/>
        <v>-1.6072980017376195</v>
      </c>
    </row>
    <row r="88" spans="1:14" ht="15.75" customHeight="1" hidden="1">
      <c r="A88" s="115"/>
      <c r="B88" s="117"/>
      <c r="C88" s="16" t="s">
        <v>29</v>
      </c>
      <c r="D88" s="18" t="s">
        <v>30</v>
      </c>
      <c r="E88" s="34">
        <v>559.3</v>
      </c>
      <c r="F88" s="34"/>
      <c r="G88" s="34"/>
      <c r="H88" s="34">
        <v>1008.5</v>
      </c>
      <c r="I88" s="15">
        <f t="shared" si="5"/>
        <v>1008.5</v>
      </c>
      <c r="J88" s="15"/>
      <c r="K88" s="15"/>
      <c r="L88" s="61"/>
      <c r="M88" s="15">
        <f t="shared" si="8"/>
        <v>449.20000000000005</v>
      </c>
      <c r="N88" s="15">
        <f t="shared" si="9"/>
        <v>180.31467906311462</v>
      </c>
    </row>
    <row r="89" spans="1:14" ht="15.75" customHeight="1" hidden="1">
      <c r="A89" s="115"/>
      <c r="B89" s="117"/>
      <c r="C89" s="16" t="s">
        <v>217</v>
      </c>
      <c r="D89" s="18" t="s">
        <v>46</v>
      </c>
      <c r="E89" s="34"/>
      <c r="F89" s="34"/>
      <c r="G89" s="34"/>
      <c r="H89" s="34">
        <v>-50.4</v>
      </c>
      <c r="I89" s="15">
        <f t="shared" si="5"/>
        <v>-50.4</v>
      </c>
      <c r="J89" s="15"/>
      <c r="K89" s="15"/>
      <c r="L89" s="61"/>
      <c r="M89" s="15">
        <f t="shared" si="8"/>
        <v>-50.4</v>
      </c>
      <c r="N89" s="15"/>
    </row>
    <row r="90" spans="1:14" ht="15.75" customHeight="1" hidden="1">
      <c r="A90" s="115"/>
      <c r="B90" s="117"/>
      <c r="C90" s="16" t="s">
        <v>49</v>
      </c>
      <c r="D90" s="18" t="s">
        <v>86</v>
      </c>
      <c r="E90" s="34">
        <v>96894.8</v>
      </c>
      <c r="F90" s="34">
        <v>512907.2</v>
      </c>
      <c r="G90" s="34">
        <v>106271.1</v>
      </c>
      <c r="H90" s="34">
        <v>63111.8</v>
      </c>
      <c r="I90" s="15">
        <f t="shared" si="5"/>
        <v>-43159.3</v>
      </c>
      <c r="J90" s="15">
        <f t="shared" si="6"/>
        <v>59.38754750821249</v>
      </c>
      <c r="K90" s="15">
        <f t="shared" si="7"/>
        <v>12.304721009960476</v>
      </c>
      <c r="L90" s="61"/>
      <c r="M90" s="15">
        <f t="shared" si="8"/>
        <v>-33783</v>
      </c>
      <c r="N90" s="15">
        <f t="shared" si="9"/>
        <v>65.13435189504494</v>
      </c>
    </row>
    <row r="91" spans="1:14" ht="15.75" hidden="1">
      <c r="A91" s="115"/>
      <c r="B91" s="117"/>
      <c r="C91" s="16" t="s">
        <v>50</v>
      </c>
      <c r="D91" s="18" t="s">
        <v>87</v>
      </c>
      <c r="E91" s="34">
        <v>87784.7</v>
      </c>
      <c r="F91" s="34">
        <v>100595.7</v>
      </c>
      <c r="G91" s="34">
        <v>76542.5</v>
      </c>
      <c r="H91" s="34">
        <v>76542.5</v>
      </c>
      <c r="I91" s="15">
        <f t="shared" si="5"/>
        <v>0</v>
      </c>
      <c r="J91" s="15">
        <f t="shared" si="6"/>
        <v>100</v>
      </c>
      <c r="K91" s="15">
        <f t="shared" si="7"/>
        <v>76.08923641865408</v>
      </c>
      <c r="L91" s="61"/>
      <c r="M91" s="15">
        <f t="shared" si="8"/>
        <v>-11242.199999999997</v>
      </c>
      <c r="N91" s="15">
        <f t="shared" si="9"/>
        <v>87.19344031477011</v>
      </c>
    </row>
    <row r="92" spans="1:14" ht="15.75" customHeight="1" hidden="1">
      <c r="A92" s="115"/>
      <c r="B92" s="117"/>
      <c r="C92" s="16" t="s">
        <v>64</v>
      </c>
      <c r="D92" s="18" t="s">
        <v>88</v>
      </c>
      <c r="E92" s="34"/>
      <c r="F92" s="34"/>
      <c r="G92" s="34"/>
      <c r="H92" s="34"/>
      <c r="I92" s="15">
        <f t="shared" si="5"/>
        <v>0</v>
      </c>
      <c r="J92" s="15" t="e">
        <f t="shared" si="6"/>
        <v>#DIV/0!</v>
      </c>
      <c r="K92" s="15" t="e">
        <f t="shared" si="7"/>
        <v>#DIV/0!</v>
      </c>
      <c r="L92" s="61"/>
      <c r="M92" s="15">
        <f t="shared" si="8"/>
        <v>0</v>
      </c>
      <c r="N92" s="15" t="e">
        <f t="shared" si="9"/>
        <v>#DIV/0!</v>
      </c>
    </row>
    <row r="93" spans="1:14" s="26" customFormat="1" ht="15.75" customHeight="1" hidden="1">
      <c r="A93" s="115"/>
      <c r="B93" s="117"/>
      <c r="C93" s="23"/>
      <c r="D93" s="24" t="s">
        <v>31</v>
      </c>
      <c r="E93" s="25">
        <f>SUM(E82:E85,E87:E92)</f>
        <v>187035.7</v>
      </c>
      <c r="F93" s="25">
        <f>SUM(F82:F85,F87:F92)</f>
        <v>613502.9</v>
      </c>
      <c r="G93" s="25">
        <f>SUM(G82:G85,G87:G92)</f>
        <v>182813.6</v>
      </c>
      <c r="H93" s="25">
        <f>SUM(H82:H85,H87:H92)</f>
        <v>142135.5</v>
      </c>
      <c r="I93" s="57">
        <f t="shared" si="5"/>
        <v>-40678.100000000006</v>
      </c>
      <c r="J93" s="57">
        <f t="shared" si="6"/>
        <v>77.74886551109984</v>
      </c>
      <c r="K93" s="57">
        <f t="shared" si="7"/>
        <v>23.16786114621463</v>
      </c>
      <c r="L93" s="62"/>
      <c r="M93" s="57">
        <f t="shared" si="8"/>
        <v>-44900.20000000001</v>
      </c>
      <c r="N93" s="57">
        <f t="shared" si="9"/>
        <v>75.99378086643351</v>
      </c>
    </row>
    <row r="94" spans="1:14" ht="15.75" hidden="1">
      <c r="A94" s="119"/>
      <c r="B94" s="119"/>
      <c r="C94" s="16" t="s">
        <v>22</v>
      </c>
      <c r="D94" s="18" t="s">
        <v>23</v>
      </c>
      <c r="E94" s="11">
        <f>E95</f>
        <v>465.3</v>
      </c>
      <c r="F94" s="11">
        <f>F95</f>
        <v>500</v>
      </c>
      <c r="G94" s="11">
        <f>G95</f>
        <v>360</v>
      </c>
      <c r="H94" s="11">
        <f>H95</f>
        <v>321</v>
      </c>
      <c r="I94" s="15">
        <f t="shared" si="5"/>
        <v>-39</v>
      </c>
      <c r="J94" s="15">
        <f t="shared" si="6"/>
        <v>89.16666666666667</v>
      </c>
      <c r="K94" s="15">
        <f t="shared" si="7"/>
        <v>64.2</v>
      </c>
      <c r="L94" s="61"/>
      <c r="M94" s="15">
        <f t="shared" si="8"/>
        <v>-144.3</v>
      </c>
      <c r="N94" s="15">
        <f t="shared" si="9"/>
        <v>68.98774983881367</v>
      </c>
    </row>
    <row r="95" spans="1:14" ht="47.25" customHeight="1" hidden="1">
      <c r="A95" s="119"/>
      <c r="B95" s="119"/>
      <c r="C95" s="19" t="s">
        <v>25</v>
      </c>
      <c r="D95" s="20" t="s">
        <v>26</v>
      </c>
      <c r="E95" s="11">
        <v>465.3</v>
      </c>
      <c r="F95" s="11">
        <v>500</v>
      </c>
      <c r="G95" s="11">
        <v>360</v>
      </c>
      <c r="H95" s="11">
        <v>321</v>
      </c>
      <c r="I95" s="15">
        <f t="shared" si="5"/>
        <v>-39</v>
      </c>
      <c r="J95" s="15">
        <f t="shared" si="6"/>
        <v>89.16666666666667</v>
      </c>
      <c r="K95" s="15">
        <f t="shared" si="7"/>
        <v>64.2</v>
      </c>
      <c r="L95" s="61"/>
      <c r="M95" s="15">
        <f t="shared" si="8"/>
        <v>-144.3</v>
      </c>
      <c r="N95" s="15">
        <f t="shared" si="9"/>
        <v>68.98774983881367</v>
      </c>
    </row>
    <row r="96" spans="1:14" s="26" customFormat="1" ht="15.75" customHeight="1" hidden="1">
      <c r="A96" s="119"/>
      <c r="B96" s="119"/>
      <c r="C96" s="23"/>
      <c r="D96" s="24" t="s">
        <v>34</v>
      </c>
      <c r="E96" s="25">
        <f>SUM(E94)</f>
        <v>465.3</v>
      </c>
      <c r="F96" s="25">
        <f>SUM(F94)</f>
        <v>500</v>
      </c>
      <c r="G96" s="25">
        <f>SUM(G94)</f>
        <v>360</v>
      </c>
      <c r="H96" s="25">
        <f>SUM(H94)</f>
        <v>321</v>
      </c>
      <c r="I96" s="57">
        <f t="shared" si="5"/>
        <v>-39</v>
      </c>
      <c r="J96" s="57">
        <f t="shared" si="6"/>
        <v>89.16666666666667</v>
      </c>
      <c r="K96" s="57">
        <f t="shared" si="7"/>
        <v>64.2</v>
      </c>
      <c r="L96" s="62"/>
      <c r="M96" s="57">
        <f t="shared" si="8"/>
        <v>-144.3</v>
      </c>
      <c r="N96" s="57">
        <f t="shared" si="9"/>
        <v>68.98774983881367</v>
      </c>
    </row>
    <row r="97" spans="1:14" s="26" customFormat="1" ht="31.5" hidden="1">
      <c r="A97" s="119"/>
      <c r="B97" s="119"/>
      <c r="C97" s="23"/>
      <c r="D97" s="24" t="s">
        <v>211</v>
      </c>
      <c r="E97" s="25">
        <f>E98-E89</f>
        <v>187501</v>
      </c>
      <c r="F97" s="25">
        <f>F98-F89</f>
        <v>614002.9</v>
      </c>
      <c r="G97" s="25">
        <f>G98-G89</f>
        <v>183173.6</v>
      </c>
      <c r="H97" s="25">
        <f>H98-H89</f>
        <v>142506.9</v>
      </c>
      <c r="I97" s="57">
        <f t="shared" si="5"/>
        <v>-40666.70000000001</v>
      </c>
      <c r="J97" s="57">
        <f t="shared" si="6"/>
        <v>77.79882035402481</v>
      </c>
      <c r="K97" s="57">
        <f t="shared" si="7"/>
        <v>23.20948321253857</v>
      </c>
      <c r="L97" s="62"/>
      <c r="M97" s="57">
        <f t="shared" si="8"/>
        <v>-44994.100000000006</v>
      </c>
      <c r="N97" s="57">
        <f t="shared" si="9"/>
        <v>76.00327464920187</v>
      </c>
    </row>
    <row r="98" spans="1:14" s="26" customFormat="1" ht="31.5" hidden="1">
      <c r="A98" s="120"/>
      <c r="B98" s="120"/>
      <c r="C98" s="23"/>
      <c r="D98" s="24" t="s">
        <v>212</v>
      </c>
      <c r="E98" s="25">
        <f>E93+E96</f>
        <v>187501</v>
      </c>
      <c r="F98" s="25">
        <f>F93+F96</f>
        <v>614002.9</v>
      </c>
      <c r="G98" s="25">
        <f>G93+G96</f>
        <v>183173.6</v>
      </c>
      <c r="H98" s="25">
        <f>H93+H96</f>
        <v>142456.5</v>
      </c>
      <c r="I98" s="57">
        <f t="shared" si="5"/>
        <v>-40717.100000000006</v>
      </c>
      <c r="J98" s="57">
        <f t="shared" si="6"/>
        <v>77.77130547196758</v>
      </c>
      <c r="K98" s="57">
        <f t="shared" si="7"/>
        <v>23.201274782252657</v>
      </c>
      <c r="L98" s="62"/>
      <c r="M98" s="57">
        <f t="shared" si="8"/>
        <v>-45044.5</v>
      </c>
      <c r="N98" s="57">
        <f t="shared" si="9"/>
        <v>75.97639479256111</v>
      </c>
    </row>
    <row r="99" spans="1:14" s="26" customFormat="1" ht="31.5" customHeight="1" hidden="1">
      <c r="A99" s="110" t="s">
        <v>89</v>
      </c>
      <c r="B99" s="113" t="s">
        <v>90</v>
      </c>
      <c r="C99" s="16" t="s">
        <v>16</v>
      </c>
      <c r="D99" s="21" t="s">
        <v>17</v>
      </c>
      <c r="E99" s="11">
        <v>121</v>
      </c>
      <c r="F99" s="25"/>
      <c r="G99" s="25"/>
      <c r="H99" s="11">
        <v>2251.6</v>
      </c>
      <c r="I99" s="15">
        <f t="shared" si="5"/>
        <v>2251.6</v>
      </c>
      <c r="J99" s="15"/>
      <c r="K99" s="15"/>
      <c r="L99" s="61"/>
      <c r="M99" s="15">
        <f t="shared" si="8"/>
        <v>2130.6</v>
      </c>
      <c r="N99" s="15">
        <f t="shared" si="9"/>
        <v>1860.8264462809916</v>
      </c>
    </row>
    <row r="100" spans="1:14" s="26" customFormat="1" ht="78.75" customHeight="1" hidden="1">
      <c r="A100" s="115"/>
      <c r="B100" s="117"/>
      <c r="C100" s="19" t="s">
        <v>18</v>
      </c>
      <c r="D100" s="22" t="s">
        <v>19</v>
      </c>
      <c r="E100" s="11">
        <v>0.6</v>
      </c>
      <c r="F100" s="25"/>
      <c r="G100" s="25"/>
      <c r="H100" s="11">
        <v>9.3</v>
      </c>
      <c r="I100" s="15">
        <f t="shared" si="5"/>
        <v>9.3</v>
      </c>
      <c r="J100" s="15"/>
      <c r="K100" s="15"/>
      <c r="L100" s="61"/>
      <c r="M100" s="15">
        <f t="shared" si="8"/>
        <v>8.700000000000001</v>
      </c>
      <c r="N100" s="15">
        <f t="shared" si="9"/>
        <v>1550.0000000000002</v>
      </c>
    </row>
    <row r="101" spans="1:14" ht="15.75" customHeight="1" hidden="1">
      <c r="A101" s="119"/>
      <c r="B101" s="119"/>
      <c r="C101" s="16" t="s">
        <v>22</v>
      </c>
      <c r="D101" s="18" t="s">
        <v>23</v>
      </c>
      <c r="E101" s="11">
        <f>SUM(E102:E103)</f>
        <v>0</v>
      </c>
      <c r="F101" s="11">
        <f>SUM(F102:F103)</f>
        <v>0</v>
      </c>
      <c r="G101" s="11">
        <f>SUM(G102:G103)</f>
        <v>0</v>
      </c>
      <c r="H101" s="11">
        <f>SUM(H102:H103)</f>
        <v>0</v>
      </c>
      <c r="I101" s="15">
        <f t="shared" si="5"/>
        <v>0</v>
      </c>
      <c r="J101" s="15"/>
      <c r="K101" s="15"/>
      <c r="L101" s="61"/>
      <c r="M101" s="15">
        <f t="shared" si="8"/>
        <v>0</v>
      </c>
      <c r="N101" s="15" t="e">
        <f t="shared" si="9"/>
        <v>#DIV/0!</v>
      </c>
    </row>
    <row r="102" spans="1:14" ht="15.75" customHeight="1" hidden="1">
      <c r="A102" s="119"/>
      <c r="B102" s="119"/>
      <c r="C102" s="19" t="s">
        <v>40</v>
      </c>
      <c r="D102" s="20" t="s">
        <v>41</v>
      </c>
      <c r="E102" s="11"/>
      <c r="F102" s="11"/>
      <c r="G102" s="11"/>
      <c r="H102" s="11"/>
      <c r="I102" s="15">
        <f t="shared" si="5"/>
        <v>0</v>
      </c>
      <c r="J102" s="15"/>
      <c r="K102" s="15"/>
      <c r="L102" s="61"/>
      <c r="M102" s="15">
        <f t="shared" si="8"/>
        <v>0</v>
      </c>
      <c r="N102" s="15" t="e">
        <f t="shared" si="9"/>
        <v>#DIV/0!</v>
      </c>
    </row>
    <row r="103" spans="1:14" ht="47.25" customHeight="1" hidden="1">
      <c r="A103" s="119"/>
      <c r="B103" s="119"/>
      <c r="C103" s="19" t="s">
        <v>25</v>
      </c>
      <c r="D103" s="20" t="s">
        <v>26</v>
      </c>
      <c r="E103" s="11"/>
      <c r="F103" s="11"/>
      <c r="G103" s="11"/>
      <c r="H103" s="11"/>
      <c r="I103" s="15">
        <f t="shared" si="5"/>
        <v>0</v>
      </c>
      <c r="J103" s="15"/>
      <c r="K103" s="15"/>
      <c r="L103" s="61"/>
      <c r="M103" s="15">
        <f t="shared" si="8"/>
        <v>0</v>
      </c>
      <c r="N103" s="15" t="e">
        <f t="shared" si="9"/>
        <v>#DIV/0!</v>
      </c>
    </row>
    <row r="104" spans="1:14" ht="15.75" hidden="1">
      <c r="A104" s="119"/>
      <c r="B104" s="119"/>
      <c r="C104" s="16" t="s">
        <v>27</v>
      </c>
      <c r="D104" s="18" t="s">
        <v>28</v>
      </c>
      <c r="E104" s="11">
        <v>97.7</v>
      </c>
      <c r="F104" s="11"/>
      <c r="G104" s="11"/>
      <c r="H104" s="11">
        <v>5</v>
      </c>
      <c r="I104" s="15">
        <f t="shared" si="5"/>
        <v>5</v>
      </c>
      <c r="J104" s="15"/>
      <c r="K104" s="15"/>
      <c r="L104" s="61"/>
      <c r="M104" s="15">
        <f t="shared" si="8"/>
        <v>-92.7</v>
      </c>
      <c r="N104" s="15">
        <f t="shared" si="9"/>
        <v>5.117707267144319</v>
      </c>
    </row>
    <row r="105" spans="1:14" ht="15.75" customHeight="1" hidden="1">
      <c r="A105" s="119"/>
      <c r="B105" s="119"/>
      <c r="C105" s="16" t="s">
        <v>29</v>
      </c>
      <c r="D105" s="18" t="s">
        <v>30</v>
      </c>
      <c r="E105" s="11"/>
      <c r="F105" s="11"/>
      <c r="G105" s="11"/>
      <c r="H105" s="11"/>
      <c r="I105" s="15">
        <f t="shared" si="5"/>
        <v>0</v>
      </c>
      <c r="J105" s="15"/>
      <c r="K105" s="15"/>
      <c r="L105" s="61"/>
      <c r="M105" s="15">
        <f t="shared" si="8"/>
        <v>0</v>
      </c>
      <c r="N105" s="15" t="e">
        <f t="shared" si="9"/>
        <v>#DIV/0!</v>
      </c>
    </row>
    <row r="106" spans="1:14" ht="15.75" customHeight="1" hidden="1">
      <c r="A106" s="119"/>
      <c r="B106" s="119"/>
      <c r="C106" s="16" t="s">
        <v>217</v>
      </c>
      <c r="D106" s="18" t="s">
        <v>46</v>
      </c>
      <c r="E106" s="11"/>
      <c r="F106" s="11"/>
      <c r="G106" s="11"/>
      <c r="H106" s="11">
        <v>-2</v>
      </c>
      <c r="I106" s="15">
        <f t="shared" si="5"/>
        <v>-2</v>
      </c>
      <c r="J106" s="15"/>
      <c r="K106" s="15"/>
      <c r="L106" s="61"/>
      <c r="M106" s="15">
        <f t="shared" si="8"/>
        <v>-2</v>
      </c>
      <c r="N106" s="15"/>
    </row>
    <row r="107" spans="1:14" ht="15.75" hidden="1">
      <c r="A107" s="119"/>
      <c r="B107" s="119"/>
      <c r="C107" s="16" t="s">
        <v>49</v>
      </c>
      <c r="D107" s="18" t="s">
        <v>86</v>
      </c>
      <c r="E107" s="11">
        <v>50328.2</v>
      </c>
      <c r="F107" s="11">
        <v>45794.9</v>
      </c>
      <c r="G107" s="11">
        <v>448.3</v>
      </c>
      <c r="H107" s="11">
        <v>448.3</v>
      </c>
      <c r="I107" s="15">
        <f t="shared" si="5"/>
        <v>0</v>
      </c>
      <c r="J107" s="15">
        <f t="shared" si="6"/>
        <v>100</v>
      </c>
      <c r="K107" s="15">
        <f t="shared" si="7"/>
        <v>0.9789299681842301</v>
      </c>
      <c r="L107" s="61"/>
      <c r="M107" s="15">
        <f t="shared" si="8"/>
        <v>-49879.899999999994</v>
      </c>
      <c r="N107" s="15">
        <f t="shared" si="9"/>
        <v>0.8907530966734356</v>
      </c>
    </row>
    <row r="108" spans="1:14" ht="15.75" customHeight="1" hidden="1">
      <c r="A108" s="119"/>
      <c r="B108" s="119"/>
      <c r="C108" s="16" t="s">
        <v>50</v>
      </c>
      <c r="D108" s="18" t="s">
        <v>87</v>
      </c>
      <c r="E108" s="11"/>
      <c r="F108" s="11">
        <v>283.8</v>
      </c>
      <c r="G108" s="11">
        <v>283.8</v>
      </c>
      <c r="H108" s="11">
        <v>283.8</v>
      </c>
      <c r="I108" s="15">
        <f t="shared" si="5"/>
        <v>0</v>
      </c>
      <c r="J108" s="15">
        <f t="shared" si="6"/>
        <v>100</v>
      </c>
      <c r="K108" s="15">
        <f t="shared" si="7"/>
        <v>100</v>
      </c>
      <c r="L108" s="61"/>
      <c r="M108" s="15">
        <f t="shared" si="8"/>
        <v>283.8</v>
      </c>
      <c r="N108" s="15"/>
    </row>
    <row r="109" spans="1:14" ht="15.75" customHeight="1" hidden="1">
      <c r="A109" s="119"/>
      <c r="B109" s="119"/>
      <c r="C109" s="16" t="s">
        <v>52</v>
      </c>
      <c r="D109" s="20" t="s">
        <v>53</v>
      </c>
      <c r="E109" s="11"/>
      <c r="F109" s="11">
        <v>2779</v>
      </c>
      <c r="G109" s="11">
        <v>2779</v>
      </c>
      <c r="H109" s="11">
        <v>2779</v>
      </c>
      <c r="I109" s="15">
        <f t="shared" si="5"/>
        <v>0</v>
      </c>
      <c r="J109" s="15">
        <f t="shared" si="6"/>
        <v>100</v>
      </c>
      <c r="K109" s="15">
        <f t="shared" si="7"/>
        <v>100</v>
      </c>
      <c r="L109" s="61"/>
      <c r="M109" s="15">
        <f t="shared" si="8"/>
        <v>2779</v>
      </c>
      <c r="N109" s="15"/>
    </row>
    <row r="110" spans="1:14" s="26" customFormat="1" ht="31.5" hidden="1">
      <c r="A110" s="119"/>
      <c r="B110" s="119"/>
      <c r="C110" s="28"/>
      <c r="D110" s="24" t="s">
        <v>211</v>
      </c>
      <c r="E110" s="25">
        <f>E111-E106</f>
        <v>50547.5</v>
      </c>
      <c r="F110" s="25">
        <f>F111-F106</f>
        <v>48857.700000000004</v>
      </c>
      <c r="G110" s="25">
        <f>G111-G106</f>
        <v>3511.1</v>
      </c>
      <c r="H110" s="25">
        <f>H111-H106</f>
        <v>5777</v>
      </c>
      <c r="I110" s="57">
        <f t="shared" si="5"/>
        <v>2265.9</v>
      </c>
      <c r="J110" s="57">
        <f t="shared" si="6"/>
        <v>164.5353308080089</v>
      </c>
      <c r="K110" s="57">
        <f t="shared" si="7"/>
        <v>11.824134169230232</v>
      </c>
      <c r="L110" s="62"/>
      <c r="M110" s="57">
        <f t="shared" si="8"/>
        <v>-44770.5</v>
      </c>
      <c r="N110" s="57">
        <f t="shared" si="9"/>
        <v>11.42885404817251</v>
      </c>
    </row>
    <row r="111" spans="1:14" s="26" customFormat="1" ht="31.5" customHeight="1" hidden="1">
      <c r="A111" s="120"/>
      <c r="B111" s="120"/>
      <c r="C111" s="8"/>
      <c r="D111" s="24" t="s">
        <v>212</v>
      </c>
      <c r="E111" s="25">
        <f>SUM(E99:E101,E104:E109)</f>
        <v>50547.5</v>
      </c>
      <c r="F111" s="25">
        <f>SUM(F99:F101,F104:F109)</f>
        <v>48857.700000000004</v>
      </c>
      <c r="G111" s="25">
        <f>SUM(G99:G101,G104:G109)</f>
        <v>3511.1</v>
      </c>
      <c r="H111" s="25">
        <f>SUM(H99:H101,H104:H109)</f>
        <v>5775</v>
      </c>
      <c r="I111" s="57">
        <f t="shared" si="5"/>
        <v>2263.9</v>
      </c>
      <c r="J111" s="57">
        <f t="shared" si="6"/>
        <v>164.4783686024323</v>
      </c>
      <c r="K111" s="57">
        <f t="shared" si="7"/>
        <v>11.820040648659269</v>
      </c>
      <c r="L111" s="62"/>
      <c r="M111" s="57">
        <f t="shared" si="8"/>
        <v>-44772.5</v>
      </c>
      <c r="N111" s="57">
        <f t="shared" si="9"/>
        <v>11.424897373757357</v>
      </c>
    </row>
    <row r="112" spans="1:14" s="26" customFormat="1" ht="31.5" hidden="1">
      <c r="A112" s="113">
        <v>926</v>
      </c>
      <c r="B112" s="113" t="s">
        <v>91</v>
      </c>
      <c r="C112" s="16" t="s">
        <v>16</v>
      </c>
      <c r="D112" s="21" t="s">
        <v>17</v>
      </c>
      <c r="E112" s="11">
        <v>11.9</v>
      </c>
      <c r="F112" s="11"/>
      <c r="G112" s="11"/>
      <c r="H112" s="11">
        <v>27.4</v>
      </c>
      <c r="I112" s="15">
        <f t="shared" si="5"/>
        <v>27.4</v>
      </c>
      <c r="J112" s="15"/>
      <c r="K112" s="15"/>
      <c r="L112" s="61"/>
      <c r="M112" s="15">
        <f t="shared" si="8"/>
        <v>15.499999999999998</v>
      </c>
      <c r="N112" s="15">
        <f t="shared" si="9"/>
        <v>230.2521008403361</v>
      </c>
    </row>
    <row r="113" spans="1:14" s="26" customFormat="1" ht="15.75" hidden="1">
      <c r="A113" s="117"/>
      <c r="B113" s="117"/>
      <c r="C113" s="16" t="s">
        <v>27</v>
      </c>
      <c r="D113" s="18" t="s">
        <v>28</v>
      </c>
      <c r="E113" s="11">
        <v>216.4</v>
      </c>
      <c r="F113" s="11"/>
      <c r="G113" s="11"/>
      <c r="H113" s="11">
        <v>-0.8</v>
      </c>
      <c r="I113" s="15">
        <f t="shared" si="5"/>
        <v>-0.8</v>
      </c>
      <c r="J113" s="15"/>
      <c r="K113" s="15"/>
      <c r="L113" s="61"/>
      <c r="M113" s="15">
        <f t="shared" si="8"/>
        <v>-217.20000000000002</v>
      </c>
      <c r="N113" s="15">
        <f t="shared" si="9"/>
        <v>-0.36968576709796674</v>
      </c>
    </row>
    <row r="114" spans="1:14" s="26" customFormat="1" ht="15.75" customHeight="1" hidden="1">
      <c r="A114" s="117"/>
      <c r="B114" s="117"/>
      <c r="C114" s="16" t="s">
        <v>49</v>
      </c>
      <c r="D114" s="18" t="s">
        <v>86</v>
      </c>
      <c r="E114" s="11"/>
      <c r="F114" s="11"/>
      <c r="G114" s="11"/>
      <c r="H114" s="11"/>
      <c r="I114" s="15">
        <f t="shared" si="5"/>
        <v>0</v>
      </c>
      <c r="J114" s="15" t="e">
        <f t="shared" si="6"/>
        <v>#DIV/0!</v>
      </c>
      <c r="K114" s="15" t="e">
        <f t="shared" si="7"/>
        <v>#DIV/0!</v>
      </c>
      <c r="L114" s="61"/>
      <c r="M114" s="15">
        <f t="shared" si="8"/>
        <v>0</v>
      </c>
      <c r="N114" s="15" t="e">
        <f t="shared" si="9"/>
        <v>#DIV/0!</v>
      </c>
    </row>
    <row r="115" spans="1:14" s="26" customFormat="1" ht="15.75" hidden="1">
      <c r="A115" s="117"/>
      <c r="B115" s="117"/>
      <c r="C115" s="16" t="s">
        <v>50</v>
      </c>
      <c r="D115" s="18" t="s">
        <v>87</v>
      </c>
      <c r="E115" s="11"/>
      <c r="F115" s="11">
        <v>16.7</v>
      </c>
      <c r="G115" s="11">
        <v>16.7</v>
      </c>
      <c r="H115" s="11">
        <v>11.1</v>
      </c>
      <c r="I115" s="15">
        <f t="shared" si="5"/>
        <v>-5.6</v>
      </c>
      <c r="J115" s="15">
        <f t="shared" si="6"/>
        <v>66.46706586826348</v>
      </c>
      <c r="K115" s="15">
        <f t="shared" si="7"/>
        <v>66.46706586826348</v>
      </c>
      <c r="L115" s="61"/>
      <c r="M115" s="15">
        <f t="shared" si="8"/>
        <v>11.1</v>
      </c>
      <c r="N115" s="15"/>
    </row>
    <row r="116" spans="1:14" s="26" customFormat="1" ht="15.75" hidden="1">
      <c r="A116" s="118"/>
      <c r="B116" s="118"/>
      <c r="C116" s="8"/>
      <c r="D116" s="24" t="s">
        <v>35</v>
      </c>
      <c r="E116" s="25">
        <f>SUM(E112:E115)</f>
        <v>228.3</v>
      </c>
      <c r="F116" s="25">
        <f>SUM(F112:F115)</f>
        <v>16.7</v>
      </c>
      <c r="G116" s="25">
        <f>SUM(G112:G115)</f>
        <v>16.7</v>
      </c>
      <c r="H116" s="25">
        <f>SUM(H112:H115)</f>
        <v>37.699999999999996</v>
      </c>
      <c r="I116" s="57">
        <f t="shared" si="5"/>
        <v>20.999999999999996</v>
      </c>
      <c r="J116" s="57">
        <f t="shared" si="6"/>
        <v>225.74850299401197</v>
      </c>
      <c r="K116" s="57">
        <f t="shared" si="7"/>
        <v>225.74850299401197</v>
      </c>
      <c r="L116" s="62"/>
      <c r="M116" s="57">
        <f t="shared" si="8"/>
        <v>-190.60000000000002</v>
      </c>
      <c r="N116" s="57">
        <f t="shared" si="9"/>
        <v>16.513359614542267</v>
      </c>
    </row>
    <row r="117" spans="1:14" ht="31.5" customHeight="1" hidden="1">
      <c r="A117" s="121" t="s">
        <v>92</v>
      </c>
      <c r="B117" s="122" t="s">
        <v>93</v>
      </c>
      <c r="C117" s="16" t="s">
        <v>16</v>
      </c>
      <c r="D117" s="21" t="s">
        <v>17</v>
      </c>
      <c r="E117" s="34">
        <v>5727.9</v>
      </c>
      <c r="F117" s="34"/>
      <c r="G117" s="34"/>
      <c r="H117" s="34">
        <v>6510.7</v>
      </c>
      <c r="I117" s="15">
        <f t="shared" si="5"/>
        <v>6510.7</v>
      </c>
      <c r="J117" s="15"/>
      <c r="K117" s="15"/>
      <c r="L117" s="61"/>
      <c r="M117" s="15">
        <f t="shared" si="8"/>
        <v>782.8000000000002</v>
      </c>
      <c r="N117" s="15">
        <f t="shared" si="9"/>
        <v>113.66643970739713</v>
      </c>
    </row>
    <row r="118" spans="1:14" ht="15.75" customHeight="1" hidden="1">
      <c r="A118" s="121"/>
      <c r="B118" s="122"/>
      <c r="C118" s="16" t="s">
        <v>22</v>
      </c>
      <c r="D118" s="18" t="s">
        <v>23</v>
      </c>
      <c r="E118" s="34">
        <f>E119</f>
        <v>3.8</v>
      </c>
      <c r="F118" s="34">
        <f>F119</f>
        <v>0</v>
      </c>
      <c r="G118" s="34">
        <f>G119</f>
        <v>0</v>
      </c>
      <c r="H118" s="34">
        <f>H119</f>
        <v>1385.1</v>
      </c>
      <c r="I118" s="15">
        <f t="shared" si="5"/>
        <v>1385.1</v>
      </c>
      <c r="J118" s="15"/>
      <c r="K118" s="15"/>
      <c r="L118" s="61"/>
      <c r="M118" s="15">
        <f t="shared" si="8"/>
        <v>1381.3</v>
      </c>
      <c r="N118" s="15">
        <f t="shared" si="9"/>
        <v>36450</v>
      </c>
    </row>
    <row r="119" spans="1:14" ht="15.75" customHeight="1" hidden="1">
      <c r="A119" s="121"/>
      <c r="B119" s="122"/>
      <c r="C119" s="19" t="s">
        <v>25</v>
      </c>
      <c r="D119" s="20" t="s">
        <v>26</v>
      </c>
      <c r="E119" s="34">
        <v>3.8</v>
      </c>
      <c r="F119" s="34"/>
      <c r="G119" s="34"/>
      <c r="H119" s="34">
        <v>1385.1</v>
      </c>
      <c r="I119" s="15">
        <f t="shared" si="5"/>
        <v>1385.1</v>
      </c>
      <c r="J119" s="15"/>
      <c r="K119" s="15"/>
      <c r="L119" s="61"/>
      <c r="M119" s="15">
        <f t="shared" si="8"/>
        <v>1381.3</v>
      </c>
      <c r="N119" s="15">
        <f t="shared" si="9"/>
        <v>36450</v>
      </c>
    </row>
    <row r="120" spans="1:14" ht="15.75" customHeight="1" hidden="1">
      <c r="A120" s="121"/>
      <c r="B120" s="122"/>
      <c r="C120" s="16" t="s">
        <v>27</v>
      </c>
      <c r="D120" s="18" t="s">
        <v>28</v>
      </c>
      <c r="E120" s="34">
        <v>1003.6</v>
      </c>
      <c r="F120" s="34"/>
      <c r="G120" s="34"/>
      <c r="H120" s="34">
        <v>1.2</v>
      </c>
      <c r="I120" s="15">
        <f t="shared" si="5"/>
        <v>1.2</v>
      </c>
      <c r="J120" s="15"/>
      <c r="K120" s="15"/>
      <c r="L120" s="61"/>
      <c r="M120" s="15">
        <f t="shared" si="8"/>
        <v>-1002.4</v>
      </c>
      <c r="N120" s="15">
        <f t="shared" si="9"/>
        <v>0.11956954962136308</v>
      </c>
    </row>
    <row r="121" spans="1:14" ht="15.75" customHeight="1" hidden="1">
      <c r="A121" s="121"/>
      <c r="B121" s="122"/>
      <c r="C121" s="16" t="s">
        <v>29</v>
      </c>
      <c r="D121" s="18" t="s">
        <v>30</v>
      </c>
      <c r="E121" s="34"/>
      <c r="F121" s="34"/>
      <c r="G121" s="34"/>
      <c r="H121" s="34"/>
      <c r="I121" s="15">
        <f t="shared" si="5"/>
        <v>0</v>
      </c>
      <c r="J121" s="15"/>
      <c r="K121" s="15"/>
      <c r="L121" s="61"/>
      <c r="M121" s="15">
        <f t="shared" si="8"/>
        <v>0</v>
      </c>
      <c r="N121" s="15" t="e">
        <f t="shared" si="9"/>
        <v>#DIV/0!</v>
      </c>
    </row>
    <row r="122" spans="1:14" ht="15.75" hidden="1">
      <c r="A122" s="121"/>
      <c r="B122" s="122"/>
      <c r="C122" s="16" t="s">
        <v>217</v>
      </c>
      <c r="D122" s="18" t="s">
        <v>46</v>
      </c>
      <c r="E122" s="34">
        <v>-22961.6</v>
      </c>
      <c r="F122" s="34"/>
      <c r="G122" s="34"/>
      <c r="H122" s="34">
        <v>-56940.9</v>
      </c>
      <c r="I122" s="15">
        <f t="shared" si="5"/>
        <v>-56940.9</v>
      </c>
      <c r="J122" s="15"/>
      <c r="K122" s="15"/>
      <c r="L122" s="61"/>
      <c r="M122" s="15">
        <f t="shared" si="8"/>
        <v>-33979.3</v>
      </c>
      <c r="N122" s="15">
        <f t="shared" si="9"/>
        <v>247.98315448400808</v>
      </c>
    </row>
    <row r="123" spans="1:14" ht="15.75" customHeight="1" hidden="1">
      <c r="A123" s="121"/>
      <c r="B123" s="122"/>
      <c r="C123" s="16" t="s">
        <v>49</v>
      </c>
      <c r="D123" s="18" t="s">
        <v>86</v>
      </c>
      <c r="E123" s="34">
        <v>259750.9</v>
      </c>
      <c r="F123" s="34">
        <f>303358-20550.2-5604.1</f>
        <v>277203.7</v>
      </c>
      <c r="G123" s="34">
        <v>30364.4</v>
      </c>
      <c r="H123" s="34">
        <v>14457.3</v>
      </c>
      <c r="I123" s="15">
        <f t="shared" si="5"/>
        <v>-15907.100000000002</v>
      </c>
      <c r="J123" s="15">
        <f t="shared" si="6"/>
        <v>47.612664831183885</v>
      </c>
      <c r="K123" s="15">
        <f t="shared" si="7"/>
        <v>5.215406576463446</v>
      </c>
      <c r="L123" s="61"/>
      <c r="M123" s="15">
        <f t="shared" si="8"/>
        <v>-245293.6</v>
      </c>
      <c r="N123" s="15">
        <f t="shared" si="9"/>
        <v>5.565832495671814</v>
      </c>
    </row>
    <row r="124" spans="1:14" ht="15.75" hidden="1">
      <c r="A124" s="121"/>
      <c r="B124" s="122"/>
      <c r="C124" s="16" t="s">
        <v>50</v>
      </c>
      <c r="D124" s="18" t="s">
        <v>87</v>
      </c>
      <c r="E124" s="34">
        <v>1469730.8</v>
      </c>
      <c r="F124" s="34">
        <v>2013392.4</v>
      </c>
      <c r="G124" s="34">
        <v>1456398.3</v>
      </c>
      <c r="H124" s="34">
        <v>1430511.9</v>
      </c>
      <c r="I124" s="15">
        <f t="shared" si="5"/>
        <v>-25886.40000000014</v>
      </c>
      <c r="J124" s="15">
        <f t="shared" si="6"/>
        <v>98.22257414060425</v>
      </c>
      <c r="K124" s="15">
        <f t="shared" si="7"/>
        <v>71.04983112084857</v>
      </c>
      <c r="L124" s="61"/>
      <c r="M124" s="15">
        <f t="shared" si="8"/>
        <v>-39218.90000000014</v>
      </c>
      <c r="N124" s="15">
        <f t="shared" si="9"/>
        <v>97.33155894943482</v>
      </c>
    </row>
    <row r="125" spans="1:14" ht="15.75" hidden="1">
      <c r="A125" s="121"/>
      <c r="B125" s="122"/>
      <c r="C125" s="16" t="s">
        <v>52</v>
      </c>
      <c r="D125" s="20" t="s">
        <v>53</v>
      </c>
      <c r="E125" s="34">
        <v>26920.9</v>
      </c>
      <c r="F125" s="34">
        <f>9878.9+400+67690.1</f>
        <v>77969</v>
      </c>
      <c r="G125" s="34">
        <v>52860.9</v>
      </c>
      <c r="H125" s="34">
        <v>52460.9</v>
      </c>
      <c r="I125" s="15">
        <f t="shared" si="5"/>
        <v>-400</v>
      </c>
      <c r="J125" s="15">
        <f t="shared" si="6"/>
        <v>99.24329703050837</v>
      </c>
      <c r="K125" s="15">
        <f t="shared" si="7"/>
        <v>67.28430530082468</v>
      </c>
      <c r="L125" s="61"/>
      <c r="M125" s="15">
        <f t="shared" si="8"/>
        <v>25540</v>
      </c>
      <c r="N125" s="15">
        <f t="shared" si="9"/>
        <v>194.87052810270086</v>
      </c>
    </row>
    <row r="126" spans="1:14" ht="15.75" customHeight="1" hidden="1">
      <c r="A126" s="121"/>
      <c r="B126" s="122"/>
      <c r="C126" s="16" t="s">
        <v>64</v>
      </c>
      <c r="D126" s="18" t="s">
        <v>94</v>
      </c>
      <c r="E126" s="34"/>
      <c r="F126" s="34"/>
      <c r="G126" s="34"/>
      <c r="H126" s="34"/>
      <c r="I126" s="15">
        <f t="shared" si="5"/>
        <v>0</v>
      </c>
      <c r="J126" s="15" t="e">
        <f t="shared" si="6"/>
        <v>#DIV/0!</v>
      </c>
      <c r="K126" s="15" t="e">
        <f t="shared" si="7"/>
        <v>#DIV/0!</v>
      </c>
      <c r="L126" s="61"/>
      <c r="M126" s="15">
        <f t="shared" si="8"/>
        <v>0</v>
      </c>
      <c r="N126" s="15" t="e">
        <f t="shared" si="9"/>
        <v>#DIV/0!</v>
      </c>
    </row>
    <row r="127" spans="1:14" s="26" customFormat="1" ht="31.5" hidden="1">
      <c r="A127" s="121"/>
      <c r="B127" s="122"/>
      <c r="C127" s="28"/>
      <c r="D127" s="24" t="s">
        <v>211</v>
      </c>
      <c r="E127" s="37">
        <f>E128-E122</f>
        <v>1763137.9000000001</v>
      </c>
      <c r="F127" s="37">
        <f>F128-F122</f>
        <v>2368565.1</v>
      </c>
      <c r="G127" s="37">
        <f>G128-G122</f>
        <v>1539623.5999999999</v>
      </c>
      <c r="H127" s="37">
        <f>H128-H122</f>
        <v>1505327.0999999996</v>
      </c>
      <c r="I127" s="57">
        <f t="shared" si="5"/>
        <v>-34296.50000000023</v>
      </c>
      <c r="J127" s="57">
        <f t="shared" si="6"/>
        <v>97.7724100877643</v>
      </c>
      <c r="K127" s="57">
        <f t="shared" si="7"/>
        <v>63.554389955336234</v>
      </c>
      <c r="L127" s="62"/>
      <c r="M127" s="57">
        <f t="shared" si="8"/>
        <v>-257810.8000000005</v>
      </c>
      <c r="N127" s="57">
        <f t="shared" si="9"/>
        <v>85.3777291044563</v>
      </c>
    </row>
    <row r="128" spans="1:14" s="26" customFormat="1" ht="31.5" hidden="1">
      <c r="A128" s="121"/>
      <c r="B128" s="122"/>
      <c r="C128" s="8"/>
      <c r="D128" s="24" t="s">
        <v>212</v>
      </c>
      <c r="E128" s="25">
        <f>SUM(E117:E118,E120:E126)</f>
        <v>1740176.3</v>
      </c>
      <c r="F128" s="25">
        <f>SUM(F117:F118,F120:F126)</f>
        <v>2368565.1</v>
      </c>
      <c r="G128" s="25">
        <f>SUM(G117:G118,G120:G126)</f>
        <v>1539623.5999999999</v>
      </c>
      <c r="H128" s="25">
        <f>SUM(H117:H118,H120:H126)</f>
        <v>1448386.1999999997</v>
      </c>
      <c r="I128" s="57">
        <f t="shared" si="5"/>
        <v>-91237.40000000014</v>
      </c>
      <c r="J128" s="57">
        <f t="shared" si="6"/>
        <v>94.07404511076602</v>
      </c>
      <c r="K128" s="57">
        <f t="shared" si="7"/>
        <v>61.15036483481073</v>
      </c>
      <c r="L128" s="62"/>
      <c r="M128" s="57">
        <f t="shared" si="8"/>
        <v>-291790.1000000003</v>
      </c>
      <c r="N128" s="57">
        <f t="shared" si="9"/>
        <v>83.23215297208677</v>
      </c>
    </row>
    <row r="129" spans="1:14" s="26" customFormat="1" ht="31.5" customHeight="1" hidden="1">
      <c r="A129" s="110" t="s">
        <v>95</v>
      </c>
      <c r="B129" s="113" t="s">
        <v>96</v>
      </c>
      <c r="C129" s="16" t="s">
        <v>16</v>
      </c>
      <c r="D129" s="21" t="s">
        <v>17</v>
      </c>
      <c r="E129" s="11">
        <v>59.3</v>
      </c>
      <c r="F129" s="25"/>
      <c r="G129" s="25"/>
      <c r="H129" s="11"/>
      <c r="I129" s="15">
        <f t="shared" si="5"/>
        <v>0</v>
      </c>
      <c r="J129" s="15"/>
      <c r="K129" s="15"/>
      <c r="L129" s="61"/>
      <c r="M129" s="15">
        <f t="shared" si="8"/>
        <v>-59.3</v>
      </c>
      <c r="N129" s="15">
        <f t="shared" si="9"/>
        <v>0</v>
      </c>
    </row>
    <row r="130" spans="1:14" s="26" customFormat="1" ht="31.5" customHeight="1" hidden="1">
      <c r="A130" s="115"/>
      <c r="B130" s="117"/>
      <c r="C130" s="16" t="s">
        <v>97</v>
      </c>
      <c r="D130" s="18" t="s">
        <v>98</v>
      </c>
      <c r="E130" s="11"/>
      <c r="F130" s="25"/>
      <c r="G130" s="25"/>
      <c r="H130" s="11"/>
      <c r="I130" s="15">
        <f t="shared" si="5"/>
        <v>0</v>
      </c>
      <c r="J130" s="15"/>
      <c r="K130" s="15"/>
      <c r="L130" s="61"/>
      <c r="M130" s="15">
        <f t="shared" si="8"/>
        <v>0</v>
      </c>
      <c r="N130" s="15" t="e">
        <f t="shared" si="9"/>
        <v>#DIV/0!</v>
      </c>
    </row>
    <row r="131" spans="1:14" ht="15.75" customHeight="1" hidden="1">
      <c r="A131" s="119"/>
      <c r="B131" s="123"/>
      <c r="C131" s="16" t="s">
        <v>22</v>
      </c>
      <c r="D131" s="18" t="s">
        <v>23</v>
      </c>
      <c r="E131" s="11">
        <f>E133+E132</f>
        <v>5.2</v>
      </c>
      <c r="F131" s="11">
        <f>F133+F132</f>
        <v>0</v>
      </c>
      <c r="G131" s="11">
        <f>G133+G132</f>
        <v>0</v>
      </c>
      <c r="H131" s="11">
        <f>H133+H132</f>
        <v>18.1</v>
      </c>
      <c r="I131" s="15">
        <f t="shared" si="5"/>
        <v>18.1</v>
      </c>
      <c r="J131" s="15"/>
      <c r="K131" s="15"/>
      <c r="L131" s="61"/>
      <c r="M131" s="15">
        <f t="shared" si="8"/>
        <v>12.900000000000002</v>
      </c>
      <c r="N131" s="15">
        <f t="shared" si="9"/>
        <v>348.0769230769231</v>
      </c>
    </row>
    <row r="132" spans="1:14" ht="15.75" customHeight="1" hidden="1">
      <c r="A132" s="119"/>
      <c r="B132" s="123"/>
      <c r="C132" s="19" t="s">
        <v>197</v>
      </c>
      <c r="D132" s="58" t="s">
        <v>24</v>
      </c>
      <c r="E132" s="11"/>
      <c r="F132" s="11"/>
      <c r="G132" s="11"/>
      <c r="H132" s="11"/>
      <c r="I132" s="15">
        <f t="shared" si="5"/>
        <v>0</v>
      </c>
      <c r="J132" s="15" t="e">
        <f t="shared" si="6"/>
        <v>#DIV/0!</v>
      </c>
      <c r="K132" s="15" t="e">
        <f t="shared" si="7"/>
        <v>#DIV/0!</v>
      </c>
      <c r="L132" s="61"/>
      <c r="M132" s="15">
        <f t="shared" si="8"/>
        <v>0</v>
      </c>
      <c r="N132" s="15" t="e">
        <f t="shared" si="9"/>
        <v>#DIV/0!</v>
      </c>
    </row>
    <row r="133" spans="1:14" ht="47.25" customHeight="1" hidden="1">
      <c r="A133" s="119"/>
      <c r="B133" s="123"/>
      <c r="C133" s="19" t="s">
        <v>25</v>
      </c>
      <c r="D133" s="20" t="s">
        <v>26</v>
      </c>
      <c r="E133" s="11">
        <v>5.2</v>
      </c>
      <c r="F133" s="11"/>
      <c r="G133" s="11"/>
      <c r="H133" s="11">
        <v>18.1</v>
      </c>
      <c r="I133" s="15">
        <f t="shared" si="5"/>
        <v>18.1</v>
      </c>
      <c r="J133" s="15" t="e">
        <f t="shared" si="6"/>
        <v>#DIV/0!</v>
      </c>
      <c r="K133" s="15" t="e">
        <f t="shared" si="7"/>
        <v>#DIV/0!</v>
      </c>
      <c r="L133" s="61"/>
      <c r="M133" s="15">
        <f t="shared" si="8"/>
        <v>12.900000000000002</v>
      </c>
      <c r="N133" s="15">
        <f t="shared" si="9"/>
        <v>348.0769230769231</v>
      </c>
    </row>
    <row r="134" spans="1:14" ht="15.75" customHeight="1" hidden="1">
      <c r="A134" s="119"/>
      <c r="B134" s="123"/>
      <c r="C134" s="16" t="s">
        <v>27</v>
      </c>
      <c r="D134" s="18" t="s">
        <v>28</v>
      </c>
      <c r="E134" s="11"/>
      <c r="F134" s="11"/>
      <c r="G134" s="11"/>
      <c r="H134" s="11"/>
      <c r="I134" s="15">
        <f aca="true" t="shared" si="10" ref="I134:I197">H134-G134</f>
        <v>0</v>
      </c>
      <c r="J134" s="15" t="e">
        <f aca="true" t="shared" si="11" ref="J134:J197">H134/G134*100</f>
        <v>#DIV/0!</v>
      </c>
      <c r="K134" s="15" t="e">
        <f aca="true" t="shared" si="12" ref="K134:K197">H134/F134*100</f>
        <v>#DIV/0!</v>
      </c>
      <c r="L134" s="61"/>
      <c r="M134" s="15">
        <f aca="true" t="shared" si="13" ref="M134:M197">H134-E134</f>
        <v>0</v>
      </c>
      <c r="N134" s="15" t="e">
        <f aca="true" t="shared" si="14" ref="N134:N197">H134/E134*100</f>
        <v>#DIV/0!</v>
      </c>
    </row>
    <row r="135" spans="1:14" ht="15.75" customHeight="1" hidden="1">
      <c r="A135" s="119"/>
      <c r="B135" s="123"/>
      <c r="C135" s="16" t="s">
        <v>29</v>
      </c>
      <c r="D135" s="18" t="s">
        <v>30</v>
      </c>
      <c r="E135" s="11">
        <v>2180.3</v>
      </c>
      <c r="F135" s="35">
        <v>1487.2</v>
      </c>
      <c r="G135" s="35">
        <v>1487.2</v>
      </c>
      <c r="H135" s="11">
        <v>1088.8</v>
      </c>
      <c r="I135" s="15">
        <f t="shared" si="10"/>
        <v>-398.4000000000001</v>
      </c>
      <c r="J135" s="15">
        <f t="shared" si="11"/>
        <v>73.21140398063474</v>
      </c>
      <c r="K135" s="15">
        <f t="shared" si="12"/>
        <v>73.21140398063474</v>
      </c>
      <c r="L135" s="61"/>
      <c r="M135" s="15">
        <f t="shared" si="13"/>
        <v>-1091.5000000000002</v>
      </c>
      <c r="N135" s="15">
        <f t="shared" si="14"/>
        <v>49.938081915332745</v>
      </c>
    </row>
    <row r="136" spans="1:14" ht="15.75" hidden="1">
      <c r="A136" s="119"/>
      <c r="B136" s="123"/>
      <c r="C136" s="16" t="s">
        <v>217</v>
      </c>
      <c r="D136" s="18" t="s">
        <v>46</v>
      </c>
      <c r="E136" s="11"/>
      <c r="F136" s="35"/>
      <c r="G136" s="35"/>
      <c r="H136" s="11">
        <v>-659.7</v>
      </c>
      <c r="I136" s="15">
        <f t="shared" si="10"/>
        <v>-659.7</v>
      </c>
      <c r="J136" s="15"/>
      <c r="K136" s="15"/>
      <c r="L136" s="61"/>
      <c r="M136" s="15">
        <f t="shared" si="13"/>
        <v>-659.7</v>
      </c>
      <c r="N136" s="15"/>
    </row>
    <row r="137" spans="1:14" ht="15.75" customHeight="1" hidden="1">
      <c r="A137" s="119"/>
      <c r="B137" s="123"/>
      <c r="C137" s="16" t="s">
        <v>49</v>
      </c>
      <c r="D137" s="18" t="s">
        <v>86</v>
      </c>
      <c r="E137" s="63"/>
      <c r="F137" s="11"/>
      <c r="G137" s="11"/>
      <c r="H137" s="11"/>
      <c r="I137" s="15">
        <f t="shared" si="10"/>
        <v>0</v>
      </c>
      <c r="J137" s="15" t="e">
        <f t="shared" si="11"/>
        <v>#DIV/0!</v>
      </c>
      <c r="K137" s="15" t="e">
        <f t="shared" si="12"/>
        <v>#DIV/0!</v>
      </c>
      <c r="L137" s="61"/>
      <c r="M137" s="15">
        <f t="shared" si="13"/>
        <v>0</v>
      </c>
      <c r="N137" s="15" t="e">
        <f t="shared" si="14"/>
        <v>#DIV/0!</v>
      </c>
    </row>
    <row r="138" spans="1:14" ht="15.75" customHeight="1" hidden="1">
      <c r="A138" s="119"/>
      <c r="B138" s="123"/>
      <c r="C138" s="16" t="s">
        <v>50</v>
      </c>
      <c r="D138" s="18" t="s">
        <v>87</v>
      </c>
      <c r="E138" s="11">
        <v>6729.8</v>
      </c>
      <c r="F138" s="11">
        <v>3601.4</v>
      </c>
      <c r="G138" s="11">
        <v>2929</v>
      </c>
      <c r="H138" s="11">
        <v>2929</v>
      </c>
      <c r="I138" s="15">
        <f t="shared" si="10"/>
        <v>0</v>
      </c>
      <c r="J138" s="15">
        <f t="shared" si="11"/>
        <v>100</v>
      </c>
      <c r="K138" s="15">
        <f t="shared" si="12"/>
        <v>81.32948297884155</v>
      </c>
      <c r="L138" s="61"/>
      <c r="M138" s="15">
        <f t="shared" si="13"/>
        <v>-3800.8</v>
      </c>
      <c r="N138" s="15">
        <f t="shared" si="14"/>
        <v>43.52283871734672</v>
      </c>
    </row>
    <row r="139" spans="1:14" ht="15.75" hidden="1">
      <c r="A139" s="119"/>
      <c r="B139" s="123"/>
      <c r="C139" s="16" t="s">
        <v>52</v>
      </c>
      <c r="D139" s="20" t="s">
        <v>53</v>
      </c>
      <c r="E139" s="11">
        <v>6015.8</v>
      </c>
      <c r="F139" s="11">
        <v>7152.5</v>
      </c>
      <c r="G139" s="11">
        <v>7152.5</v>
      </c>
      <c r="H139" s="11">
        <v>7152.5</v>
      </c>
      <c r="I139" s="15">
        <f t="shared" si="10"/>
        <v>0</v>
      </c>
      <c r="J139" s="15">
        <f t="shared" si="11"/>
        <v>100</v>
      </c>
      <c r="K139" s="15">
        <f t="shared" si="12"/>
        <v>100</v>
      </c>
      <c r="L139" s="61"/>
      <c r="M139" s="15">
        <f t="shared" si="13"/>
        <v>1136.6999999999998</v>
      </c>
      <c r="N139" s="15">
        <f t="shared" si="14"/>
        <v>118.89524252800958</v>
      </c>
    </row>
    <row r="140" spans="1:14" s="26" customFormat="1" ht="31.5" hidden="1">
      <c r="A140" s="119"/>
      <c r="B140" s="123"/>
      <c r="C140" s="28"/>
      <c r="D140" s="24" t="s">
        <v>211</v>
      </c>
      <c r="E140" s="25">
        <f>E141-E136</f>
        <v>14990.400000000001</v>
      </c>
      <c r="F140" s="25">
        <f>F141-F136</f>
        <v>12241.1</v>
      </c>
      <c r="G140" s="25">
        <f>G141-G136</f>
        <v>11568.7</v>
      </c>
      <c r="H140" s="25">
        <f>H141-H136</f>
        <v>11188.400000000001</v>
      </c>
      <c r="I140" s="57">
        <f t="shared" si="10"/>
        <v>-380.2999999999993</v>
      </c>
      <c r="J140" s="57">
        <f t="shared" si="11"/>
        <v>96.71268163233553</v>
      </c>
      <c r="K140" s="57">
        <f t="shared" si="12"/>
        <v>91.40028265433664</v>
      </c>
      <c r="L140" s="62"/>
      <c r="M140" s="57">
        <f t="shared" si="13"/>
        <v>-3802</v>
      </c>
      <c r="N140" s="57">
        <f t="shared" si="14"/>
        <v>74.63710107802328</v>
      </c>
    </row>
    <row r="141" spans="1:14" s="26" customFormat="1" ht="31.5" customHeight="1" hidden="1">
      <c r="A141" s="120"/>
      <c r="B141" s="124"/>
      <c r="C141" s="36"/>
      <c r="D141" s="24" t="s">
        <v>212</v>
      </c>
      <c r="E141" s="37">
        <f>SUM(E129:E131,E134:E139)</f>
        <v>14990.400000000001</v>
      </c>
      <c r="F141" s="37">
        <f>SUM(F129:F131,F134:F139)</f>
        <v>12241.1</v>
      </c>
      <c r="G141" s="37">
        <f>SUM(G129:G131,G134:G139)</f>
        <v>11568.7</v>
      </c>
      <c r="H141" s="37">
        <f>SUM(H129:H131,H134:H139)</f>
        <v>10528.7</v>
      </c>
      <c r="I141" s="57">
        <f t="shared" si="10"/>
        <v>-1040</v>
      </c>
      <c r="J141" s="57">
        <f t="shared" si="11"/>
        <v>91.01022586807507</v>
      </c>
      <c r="K141" s="57">
        <f t="shared" si="12"/>
        <v>86.0110610974504</v>
      </c>
      <c r="L141" s="62"/>
      <c r="M141" s="57">
        <f t="shared" si="13"/>
        <v>-4461.700000000001</v>
      </c>
      <c r="N141" s="57">
        <f t="shared" si="14"/>
        <v>70.23628455544882</v>
      </c>
    </row>
    <row r="142" spans="1:14" ht="31.5" customHeight="1" hidden="1">
      <c r="A142" s="121" t="s">
        <v>99</v>
      </c>
      <c r="B142" s="122" t="s">
        <v>100</v>
      </c>
      <c r="C142" s="16" t="s">
        <v>16</v>
      </c>
      <c r="D142" s="21" t="s">
        <v>17</v>
      </c>
      <c r="E142" s="11">
        <v>141</v>
      </c>
      <c r="F142" s="11"/>
      <c r="G142" s="11"/>
      <c r="H142" s="11">
        <v>45.9</v>
      </c>
      <c r="I142" s="15">
        <f t="shared" si="10"/>
        <v>45.9</v>
      </c>
      <c r="J142" s="15"/>
      <c r="K142" s="15"/>
      <c r="L142" s="61"/>
      <c r="M142" s="15">
        <f t="shared" si="13"/>
        <v>-95.1</v>
      </c>
      <c r="N142" s="15">
        <f t="shared" si="14"/>
        <v>32.5531914893617</v>
      </c>
    </row>
    <row r="143" spans="1:14" ht="15.75" customHeight="1" hidden="1">
      <c r="A143" s="121"/>
      <c r="B143" s="122"/>
      <c r="C143" s="16" t="s">
        <v>101</v>
      </c>
      <c r="D143" s="18" t="s">
        <v>102</v>
      </c>
      <c r="E143" s="11"/>
      <c r="F143" s="11"/>
      <c r="G143" s="11"/>
      <c r="H143" s="11"/>
      <c r="I143" s="15">
        <f t="shared" si="10"/>
        <v>0</v>
      </c>
      <c r="J143" s="15"/>
      <c r="K143" s="15"/>
      <c r="L143" s="61"/>
      <c r="M143" s="15">
        <f t="shared" si="13"/>
        <v>0</v>
      </c>
      <c r="N143" s="15" t="e">
        <f t="shared" si="14"/>
        <v>#DIV/0!</v>
      </c>
    </row>
    <row r="144" spans="1:14" ht="31.5" customHeight="1" hidden="1">
      <c r="A144" s="125"/>
      <c r="B144" s="126"/>
      <c r="C144" s="16" t="s">
        <v>97</v>
      </c>
      <c r="D144" s="18" t="s">
        <v>98</v>
      </c>
      <c r="E144" s="11"/>
      <c r="F144" s="11"/>
      <c r="G144" s="11"/>
      <c r="H144" s="11"/>
      <c r="I144" s="15">
        <f t="shared" si="10"/>
        <v>0</v>
      </c>
      <c r="J144" s="15"/>
      <c r="K144" s="15"/>
      <c r="L144" s="61"/>
      <c r="M144" s="15">
        <f t="shared" si="13"/>
        <v>0</v>
      </c>
      <c r="N144" s="15" t="e">
        <f t="shared" si="14"/>
        <v>#DIV/0!</v>
      </c>
    </row>
    <row r="145" spans="1:14" ht="15.75" hidden="1">
      <c r="A145" s="125"/>
      <c r="B145" s="126"/>
      <c r="C145" s="16" t="s">
        <v>22</v>
      </c>
      <c r="D145" s="18" t="s">
        <v>23</v>
      </c>
      <c r="E145" s="11">
        <f>E146</f>
        <v>10.8</v>
      </c>
      <c r="F145" s="11">
        <f>F146</f>
        <v>0</v>
      </c>
      <c r="G145" s="11">
        <f>G146</f>
        <v>0</v>
      </c>
      <c r="H145" s="11">
        <f>H146</f>
        <v>2</v>
      </c>
      <c r="I145" s="15">
        <f t="shared" si="10"/>
        <v>2</v>
      </c>
      <c r="J145" s="15"/>
      <c r="K145" s="15"/>
      <c r="L145" s="61"/>
      <c r="M145" s="15">
        <f t="shared" si="13"/>
        <v>-8.8</v>
      </c>
      <c r="N145" s="15">
        <f t="shared" si="14"/>
        <v>18.51851851851852</v>
      </c>
    </row>
    <row r="146" spans="1:14" ht="47.25" customHeight="1" hidden="1">
      <c r="A146" s="125"/>
      <c r="B146" s="126"/>
      <c r="C146" s="19" t="s">
        <v>25</v>
      </c>
      <c r="D146" s="20" t="s">
        <v>26</v>
      </c>
      <c r="E146" s="11">
        <v>10.8</v>
      </c>
      <c r="F146" s="11"/>
      <c r="G146" s="11"/>
      <c r="H146" s="11">
        <v>2</v>
      </c>
      <c r="I146" s="15">
        <f t="shared" si="10"/>
        <v>2</v>
      </c>
      <c r="J146" s="15"/>
      <c r="K146" s="15"/>
      <c r="L146" s="61"/>
      <c r="M146" s="15">
        <f t="shared" si="13"/>
        <v>-8.8</v>
      </c>
      <c r="N146" s="15">
        <f t="shared" si="14"/>
        <v>18.51851851851852</v>
      </c>
    </row>
    <row r="147" spans="1:14" ht="15.75" customHeight="1" hidden="1">
      <c r="A147" s="125"/>
      <c r="B147" s="126"/>
      <c r="C147" s="16" t="s">
        <v>27</v>
      </c>
      <c r="D147" s="18" t="s">
        <v>28</v>
      </c>
      <c r="E147" s="11">
        <v>9.9</v>
      </c>
      <c r="F147" s="11"/>
      <c r="G147" s="11"/>
      <c r="H147" s="11">
        <v>-2</v>
      </c>
      <c r="I147" s="15">
        <f t="shared" si="10"/>
        <v>-2</v>
      </c>
      <c r="J147" s="15"/>
      <c r="K147" s="15"/>
      <c r="L147" s="61"/>
      <c r="M147" s="15">
        <f t="shared" si="13"/>
        <v>-11.9</v>
      </c>
      <c r="N147" s="15">
        <f t="shared" si="14"/>
        <v>-20.2020202020202</v>
      </c>
    </row>
    <row r="148" spans="1:14" ht="15.75" hidden="1">
      <c r="A148" s="125"/>
      <c r="B148" s="126"/>
      <c r="C148" s="16" t="s">
        <v>29</v>
      </c>
      <c r="D148" s="18" t="s">
        <v>30</v>
      </c>
      <c r="E148" s="11">
        <v>1537.3</v>
      </c>
      <c r="F148" s="11">
        <v>734.1</v>
      </c>
      <c r="G148" s="11">
        <v>719.1</v>
      </c>
      <c r="H148" s="11">
        <v>877.3</v>
      </c>
      <c r="I148" s="15">
        <f t="shared" si="10"/>
        <v>158.19999999999993</v>
      </c>
      <c r="J148" s="15">
        <f t="shared" si="11"/>
        <v>121.99972187456542</v>
      </c>
      <c r="K148" s="15">
        <f t="shared" si="12"/>
        <v>119.50687917177495</v>
      </c>
      <c r="L148" s="61"/>
      <c r="M148" s="15">
        <f t="shared" si="13"/>
        <v>-660</v>
      </c>
      <c r="N148" s="15">
        <f t="shared" si="14"/>
        <v>57.06758602745072</v>
      </c>
    </row>
    <row r="149" spans="1:14" ht="15.75" hidden="1">
      <c r="A149" s="125"/>
      <c r="B149" s="126"/>
      <c r="C149" s="16" t="s">
        <v>217</v>
      </c>
      <c r="D149" s="18" t="s">
        <v>46</v>
      </c>
      <c r="E149" s="11"/>
      <c r="F149" s="11"/>
      <c r="G149" s="11"/>
      <c r="H149" s="11">
        <v>-679.5</v>
      </c>
      <c r="I149" s="15">
        <f t="shared" si="10"/>
        <v>-679.5</v>
      </c>
      <c r="J149" s="15"/>
      <c r="K149" s="15"/>
      <c r="L149" s="61"/>
      <c r="M149" s="15">
        <f t="shared" si="13"/>
        <v>-679.5</v>
      </c>
      <c r="N149" s="15"/>
    </row>
    <row r="150" spans="1:14" ht="15.75" customHeight="1" hidden="1">
      <c r="A150" s="125"/>
      <c r="B150" s="126"/>
      <c r="C150" s="16" t="s">
        <v>49</v>
      </c>
      <c r="D150" s="18" t="s">
        <v>86</v>
      </c>
      <c r="E150" s="11"/>
      <c r="F150" s="11"/>
      <c r="G150" s="11"/>
      <c r="H150" s="11"/>
      <c r="I150" s="15">
        <f t="shared" si="10"/>
        <v>0</v>
      </c>
      <c r="J150" s="15" t="e">
        <f t="shared" si="11"/>
        <v>#DIV/0!</v>
      </c>
      <c r="K150" s="15" t="e">
        <f t="shared" si="12"/>
        <v>#DIV/0!</v>
      </c>
      <c r="L150" s="61"/>
      <c r="M150" s="15">
        <f t="shared" si="13"/>
        <v>0</v>
      </c>
      <c r="N150" s="15" t="e">
        <f t="shared" si="14"/>
        <v>#DIV/0!</v>
      </c>
    </row>
    <row r="151" spans="1:14" ht="15.75" hidden="1">
      <c r="A151" s="125"/>
      <c r="B151" s="126"/>
      <c r="C151" s="16" t="s">
        <v>50</v>
      </c>
      <c r="D151" s="18" t="s">
        <v>87</v>
      </c>
      <c r="E151" s="11">
        <v>18776.5</v>
      </c>
      <c r="F151" s="11">
        <v>6669</v>
      </c>
      <c r="G151" s="11">
        <v>5358.5</v>
      </c>
      <c r="H151" s="11">
        <v>5358.5</v>
      </c>
      <c r="I151" s="15">
        <f t="shared" si="10"/>
        <v>0</v>
      </c>
      <c r="J151" s="15">
        <f t="shared" si="11"/>
        <v>100</v>
      </c>
      <c r="K151" s="15">
        <f t="shared" si="12"/>
        <v>80.34937771779877</v>
      </c>
      <c r="L151" s="61"/>
      <c r="M151" s="15">
        <f t="shared" si="13"/>
        <v>-13418</v>
      </c>
      <c r="N151" s="15">
        <f t="shared" si="14"/>
        <v>28.538332490080688</v>
      </c>
    </row>
    <row r="152" spans="1:14" ht="15.75" hidden="1">
      <c r="A152" s="125"/>
      <c r="B152" s="126"/>
      <c r="C152" s="16" t="s">
        <v>52</v>
      </c>
      <c r="D152" s="20" t="s">
        <v>53</v>
      </c>
      <c r="E152" s="11">
        <v>23849.7</v>
      </c>
      <c r="F152" s="11">
        <v>27815.2</v>
      </c>
      <c r="G152" s="11">
        <v>27815.2</v>
      </c>
      <c r="H152" s="11">
        <v>27815.2</v>
      </c>
      <c r="I152" s="15">
        <f t="shared" si="10"/>
        <v>0</v>
      </c>
      <c r="J152" s="15">
        <f t="shared" si="11"/>
        <v>100</v>
      </c>
      <c r="K152" s="15">
        <f t="shared" si="12"/>
        <v>100</v>
      </c>
      <c r="L152" s="61"/>
      <c r="M152" s="15">
        <f t="shared" si="13"/>
        <v>3965.5</v>
      </c>
      <c r="N152" s="15">
        <f t="shared" si="14"/>
        <v>116.62704352675294</v>
      </c>
    </row>
    <row r="153" spans="1:14" s="26" customFormat="1" ht="31.5" customHeight="1" hidden="1">
      <c r="A153" s="125"/>
      <c r="B153" s="126"/>
      <c r="C153" s="28"/>
      <c r="D153" s="24" t="s">
        <v>211</v>
      </c>
      <c r="E153" s="25">
        <f>E154-E149</f>
        <v>44325.2</v>
      </c>
      <c r="F153" s="25">
        <f>F154-F149</f>
        <v>35218.3</v>
      </c>
      <c r="G153" s="25">
        <f>G154-G149</f>
        <v>33892.8</v>
      </c>
      <c r="H153" s="25">
        <f>H154-H149</f>
        <v>34096.9</v>
      </c>
      <c r="I153" s="57">
        <f t="shared" si="10"/>
        <v>204.09999999999854</v>
      </c>
      <c r="J153" s="57">
        <f t="shared" si="11"/>
        <v>100.60219279611009</v>
      </c>
      <c r="K153" s="57">
        <f t="shared" si="12"/>
        <v>96.81585993645349</v>
      </c>
      <c r="L153" s="62"/>
      <c r="M153" s="57">
        <f t="shared" si="13"/>
        <v>-10228.299999999996</v>
      </c>
      <c r="N153" s="57">
        <f t="shared" si="14"/>
        <v>76.92441320061727</v>
      </c>
    </row>
    <row r="154" spans="1:14" s="26" customFormat="1" ht="31.5" hidden="1">
      <c r="A154" s="125"/>
      <c r="B154" s="126"/>
      <c r="C154" s="36"/>
      <c r="D154" s="24" t="s">
        <v>212</v>
      </c>
      <c r="E154" s="37">
        <f>SUM(E142:E145,E147:E152)</f>
        <v>44325.2</v>
      </c>
      <c r="F154" s="37">
        <f>SUM(F142:F145,F147:F152)</f>
        <v>35218.3</v>
      </c>
      <c r="G154" s="37">
        <f>SUM(G142:G145,G147:G152)</f>
        <v>33892.8</v>
      </c>
      <c r="H154" s="37">
        <f>SUM(H142:H145,H147:H152)</f>
        <v>33417.4</v>
      </c>
      <c r="I154" s="57">
        <f t="shared" si="10"/>
        <v>-475.40000000000146</v>
      </c>
      <c r="J154" s="57">
        <f t="shared" si="11"/>
        <v>98.59734220837464</v>
      </c>
      <c r="K154" s="57">
        <f t="shared" si="12"/>
        <v>94.88646527515525</v>
      </c>
      <c r="L154" s="62"/>
      <c r="M154" s="57">
        <f t="shared" si="13"/>
        <v>-10907.799999999996</v>
      </c>
      <c r="N154" s="57">
        <f t="shared" si="14"/>
        <v>75.39142519379496</v>
      </c>
    </row>
    <row r="155" spans="1:14" ht="31.5" customHeight="1" hidden="1">
      <c r="A155" s="121" t="s">
        <v>103</v>
      </c>
      <c r="B155" s="122" t="s">
        <v>104</v>
      </c>
      <c r="C155" s="16" t="s">
        <v>16</v>
      </c>
      <c r="D155" s="21" t="s">
        <v>17</v>
      </c>
      <c r="E155" s="11">
        <v>4.7</v>
      </c>
      <c r="F155" s="11"/>
      <c r="G155" s="11"/>
      <c r="H155" s="11">
        <v>508.7</v>
      </c>
      <c r="I155" s="15">
        <f t="shared" si="10"/>
        <v>508.7</v>
      </c>
      <c r="J155" s="15"/>
      <c r="K155" s="15"/>
      <c r="L155" s="61"/>
      <c r="M155" s="15">
        <f t="shared" si="13"/>
        <v>504</v>
      </c>
      <c r="N155" s="15">
        <f t="shared" si="14"/>
        <v>10823.404255319148</v>
      </c>
    </row>
    <row r="156" spans="1:14" ht="15.75" customHeight="1" hidden="1">
      <c r="A156" s="121"/>
      <c r="B156" s="122"/>
      <c r="C156" s="16" t="s">
        <v>101</v>
      </c>
      <c r="D156" s="18" t="s">
        <v>102</v>
      </c>
      <c r="E156" s="11"/>
      <c r="F156" s="11"/>
      <c r="G156" s="11"/>
      <c r="H156" s="11"/>
      <c r="I156" s="15">
        <f t="shared" si="10"/>
        <v>0</v>
      </c>
      <c r="J156" s="15"/>
      <c r="K156" s="15"/>
      <c r="L156" s="61"/>
      <c r="M156" s="15">
        <f t="shared" si="13"/>
        <v>0</v>
      </c>
      <c r="N156" s="15" t="e">
        <f t="shared" si="14"/>
        <v>#DIV/0!</v>
      </c>
    </row>
    <row r="157" spans="1:14" ht="31.5" customHeight="1" hidden="1">
      <c r="A157" s="125"/>
      <c r="B157" s="126"/>
      <c r="C157" s="16" t="s">
        <v>97</v>
      </c>
      <c r="D157" s="18" t="s">
        <v>98</v>
      </c>
      <c r="E157" s="11"/>
      <c r="F157" s="11"/>
      <c r="G157" s="11"/>
      <c r="H157" s="11"/>
      <c r="I157" s="15">
        <f t="shared" si="10"/>
        <v>0</v>
      </c>
      <c r="J157" s="15"/>
      <c r="K157" s="15"/>
      <c r="L157" s="61"/>
      <c r="M157" s="15">
        <f t="shared" si="13"/>
        <v>0</v>
      </c>
      <c r="N157" s="15" t="e">
        <f t="shared" si="14"/>
        <v>#DIV/0!</v>
      </c>
    </row>
    <row r="158" spans="1:14" ht="15.75" hidden="1">
      <c r="A158" s="125"/>
      <c r="B158" s="126"/>
      <c r="C158" s="16" t="s">
        <v>22</v>
      </c>
      <c r="D158" s="18" t="s">
        <v>23</v>
      </c>
      <c r="E158" s="11">
        <f>E159</f>
        <v>2.4</v>
      </c>
      <c r="F158" s="11">
        <f>F159</f>
        <v>0</v>
      </c>
      <c r="G158" s="11">
        <f>G159</f>
        <v>0</v>
      </c>
      <c r="H158" s="11">
        <f>H159</f>
        <v>418.2</v>
      </c>
      <c r="I158" s="15">
        <f t="shared" si="10"/>
        <v>418.2</v>
      </c>
      <c r="J158" s="15"/>
      <c r="K158" s="15"/>
      <c r="L158" s="61"/>
      <c r="M158" s="15">
        <f t="shared" si="13"/>
        <v>415.8</v>
      </c>
      <c r="N158" s="15">
        <f t="shared" si="14"/>
        <v>17425</v>
      </c>
    </row>
    <row r="159" spans="1:14" ht="47.25" customHeight="1" hidden="1">
      <c r="A159" s="125"/>
      <c r="B159" s="126"/>
      <c r="C159" s="19" t="s">
        <v>25</v>
      </c>
      <c r="D159" s="20" t="s">
        <v>26</v>
      </c>
      <c r="E159" s="11">
        <v>2.4</v>
      </c>
      <c r="F159" s="11"/>
      <c r="G159" s="11"/>
      <c r="H159" s="11">
        <v>418.2</v>
      </c>
      <c r="I159" s="15">
        <f t="shared" si="10"/>
        <v>418.2</v>
      </c>
      <c r="J159" s="15"/>
      <c r="K159" s="15"/>
      <c r="L159" s="61"/>
      <c r="M159" s="15">
        <f t="shared" si="13"/>
        <v>415.8</v>
      </c>
      <c r="N159" s="15">
        <f t="shared" si="14"/>
        <v>17425</v>
      </c>
    </row>
    <row r="160" spans="1:14" ht="15.75" hidden="1">
      <c r="A160" s="125"/>
      <c r="B160" s="126"/>
      <c r="C160" s="16" t="s">
        <v>27</v>
      </c>
      <c r="D160" s="18" t="s">
        <v>28</v>
      </c>
      <c r="E160" s="11">
        <v>9</v>
      </c>
      <c r="F160" s="11"/>
      <c r="G160" s="11"/>
      <c r="H160" s="11"/>
      <c r="I160" s="15">
        <f t="shared" si="10"/>
        <v>0</v>
      </c>
      <c r="J160" s="15"/>
      <c r="K160" s="15"/>
      <c r="L160" s="61"/>
      <c r="M160" s="15">
        <f t="shared" si="13"/>
        <v>-9</v>
      </c>
      <c r="N160" s="15">
        <f t="shared" si="14"/>
        <v>0</v>
      </c>
    </row>
    <row r="161" spans="1:14" ht="15.75" hidden="1">
      <c r="A161" s="125"/>
      <c r="B161" s="126"/>
      <c r="C161" s="16" t="s">
        <v>29</v>
      </c>
      <c r="D161" s="18" t="s">
        <v>30</v>
      </c>
      <c r="E161" s="11">
        <v>876.7</v>
      </c>
      <c r="F161" s="11">
        <v>237.9</v>
      </c>
      <c r="G161" s="11">
        <v>237.9</v>
      </c>
      <c r="H161" s="11">
        <v>666.3</v>
      </c>
      <c r="I161" s="15">
        <f t="shared" si="10"/>
        <v>428.4</v>
      </c>
      <c r="J161" s="15">
        <f t="shared" si="11"/>
        <v>280.07566204287514</v>
      </c>
      <c r="K161" s="15">
        <f t="shared" si="12"/>
        <v>280.07566204287514</v>
      </c>
      <c r="L161" s="61"/>
      <c r="M161" s="15">
        <f t="shared" si="13"/>
        <v>-210.4000000000001</v>
      </c>
      <c r="N161" s="15">
        <f t="shared" si="14"/>
        <v>76.0009125128322</v>
      </c>
    </row>
    <row r="162" spans="1:14" ht="15.75" customHeight="1" hidden="1">
      <c r="A162" s="125"/>
      <c r="B162" s="126"/>
      <c r="C162" s="16" t="s">
        <v>217</v>
      </c>
      <c r="D162" s="18" t="s">
        <v>46</v>
      </c>
      <c r="E162" s="11"/>
      <c r="F162" s="11"/>
      <c r="G162" s="11"/>
      <c r="H162" s="11">
        <v>-1007.6</v>
      </c>
      <c r="I162" s="15">
        <f t="shared" si="10"/>
        <v>-1007.6</v>
      </c>
      <c r="J162" s="15"/>
      <c r="K162" s="15"/>
      <c r="L162" s="61"/>
      <c r="M162" s="15">
        <f t="shared" si="13"/>
        <v>-1007.6</v>
      </c>
      <c r="N162" s="15"/>
    </row>
    <row r="163" spans="1:14" ht="15.75" customHeight="1" hidden="1">
      <c r="A163" s="125"/>
      <c r="B163" s="126"/>
      <c r="C163" s="16" t="s">
        <v>49</v>
      </c>
      <c r="D163" s="18" t="s">
        <v>86</v>
      </c>
      <c r="E163" s="11"/>
      <c r="F163" s="11"/>
      <c r="G163" s="11"/>
      <c r="H163" s="11"/>
      <c r="I163" s="15">
        <f t="shared" si="10"/>
        <v>0</v>
      </c>
      <c r="J163" s="15" t="e">
        <f t="shared" si="11"/>
        <v>#DIV/0!</v>
      </c>
      <c r="K163" s="15" t="e">
        <f t="shared" si="12"/>
        <v>#DIV/0!</v>
      </c>
      <c r="L163" s="61"/>
      <c r="M163" s="15">
        <f t="shared" si="13"/>
        <v>0</v>
      </c>
      <c r="N163" s="15" t="e">
        <f t="shared" si="14"/>
        <v>#DIV/0!</v>
      </c>
    </row>
    <row r="164" spans="1:14" ht="15.75" hidden="1">
      <c r="A164" s="125"/>
      <c r="B164" s="126"/>
      <c r="C164" s="16" t="s">
        <v>50</v>
      </c>
      <c r="D164" s="18" t="s">
        <v>87</v>
      </c>
      <c r="E164" s="11">
        <v>18570.5</v>
      </c>
      <c r="F164" s="11">
        <v>6217.4</v>
      </c>
      <c r="G164" s="11">
        <v>4664</v>
      </c>
      <c r="H164" s="11">
        <v>4664</v>
      </c>
      <c r="I164" s="15">
        <f t="shared" si="10"/>
        <v>0</v>
      </c>
      <c r="J164" s="15">
        <f t="shared" si="11"/>
        <v>100</v>
      </c>
      <c r="K164" s="15">
        <f t="shared" si="12"/>
        <v>75.01527969890952</v>
      </c>
      <c r="L164" s="61"/>
      <c r="M164" s="15">
        <f t="shared" si="13"/>
        <v>-13906.5</v>
      </c>
      <c r="N164" s="15">
        <f t="shared" si="14"/>
        <v>25.1151019089416</v>
      </c>
    </row>
    <row r="165" spans="1:14" ht="15.75" customHeight="1" hidden="1">
      <c r="A165" s="125"/>
      <c r="B165" s="126"/>
      <c r="C165" s="16" t="s">
        <v>52</v>
      </c>
      <c r="D165" s="20" t="s">
        <v>53</v>
      </c>
      <c r="E165" s="11">
        <v>21251.1</v>
      </c>
      <c r="F165" s="11">
        <v>24857.2</v>
      </c>
      <c r="G165" s="11">
        <v>24857.2</v>
      </c>
      <c r="H165" s="11">
        <v>24857.2</v>
      </c>
      <c r="I165" s="15">
        <f t="shared" si="10"/>
        <v>0</v>
      </c>
      <c r="J165" s="15">
        <f t="shared" si="11"/>
        <v>100</v>
      </c>
      <c r="K165" s="15">
        <f t="shared" si="12"/>
        <v>100</v>
      </c>
      <c r="L165" s="61"/>
      <c r="M165" s="15">
        <f t="shared" si="13"/>
        <v>3606.100000000002</v>
      </c>
      <c r="N165" s="15">
        <f t="shared" si="14"/>
        <v>116.96900395744221</v>
      </c>
    </row>
    <row r="166" spans="1:14" s="26" customFormat="1" ht="31.5" hidden="1">
      <c r="A166" s="125"/>
      <c r="B166" s="126"/>
      <c r="C166" s="28"/>
      <c r="D166" s="24" t="s">
        <v>211</v>
      </c>
      <c r="E166" s="25">
        <f>E167-E162</f>
        <v>40714.399999999994</v>
      </c>
      <c r="F166" s="25">
        <f>F167-F162</f>
        <v>31312.5</v>
      </c>
      <c r="G166" s="25">
        <f>G167-G162</f>
        <v>29759.1</v>
      </c>
      <c r="H166" s="25">
        <f>H167-H162</f>
        <v>31114.399999999998</v>
      </c>
      <c r="I166" s="57">
        <f t="shared" si="10"/>
        <v>1355.2999999999993</v>
      </c>
      <c r="J166" s="57">
        <f t="shared" si="11"/>
        <v>104.55423719131292</v>
      </c>
      <c r="K166" s="57">
        <f t="shared" si="12"/>
        <v>99.36734530938122</v>
      </c>
      <c r="L166" s="62"/>
      <c r="M166" s="57">
        <f t="shared" si="13"/>
        <v>-9599.999999999996</v>
      </c>
      <c r="N166" s="57">
        <f t="shared" si="14"/>
        <v>76.42111881791209</v>
      </c>
    </row>
    <row r="167" spans="1:14" s="26" customFormat="1" ht="31.5" hidden="1">
      <c r="A167" s="125"/>
      <c r="B167" s="126"/>
      <c r="C167" s="36"/>
      <c r="D167" s="24" t="s">
        <v>212</v>
      </c>
      <c r="E167" s="37">
        <f>SUM(E155:E158,E160:E165)</f>
        <v>40714.399999999994</v>
      </c>
      <c r="F167" s="37">
        <f>SUM(F155:F158,F160:F165)</f>
        <v>31312.5</v>
      </c>
      <c r="G167" s="37">
        <f>SUM(G155:G158,G160:G165)</f>
        <v>29759.1</v>
      </c>
      <c r="H167" s="37">
        <f>SUM(H155:H158,H160:H165)</f>
        <v>30106.8</v>
      </c>
      <c r="I167" s="57">
        <f t="shared" si="10"/>
        <v>347.7000000000007</v>
      </c>
      <c r="J167" s="57">
        <f t="shared" si="11"/>
        <v>101.16838210832991</v>
      </c>
      <c r="K167" s="57">
        <f t="shared" si="12"/>
        <v>96.14946107784431</v>
      </c>
      <c r="L167" s="62"/>
      <c r="M167" s="57">
        <f t="shared" si="13"/>
        <v>-10607.599999999995</v>
      </c>
      <c r="N167" s="57">
        <f t="shared" si="14"/>
        <v>73.94631874717545</v>
      </c>
    </row>
    <row r="168" spans="1:14" ht="31.5" customHeight="1" hidden="1">
      <c r="A168" s="121" t="s">
        <v>105</v>
      </c>
      <c r="B168" s="122" t="s">
        <v>106</v>
      </c>
      <c r="C168" s="16" t="s">
        <v>16</v>
      </c>
      <c r="D168" s="21" t="s">
        <v>17</v>
      </c>
      <c r="E168" s="11">
        <v>46.5</v>
      </c>
      <c r="F168" s="11"/>
      <c r="G168" s="11"/>
      <c r="H168" s="11">
        <v>70.1</v>
      </c>
      <c r="I168" s="15">
        <f t="shared" si="10"/>
        <v>70.1</v>
      </c>
      <c r="J168" s="15"/>
      <c r="K168" s="15"/>
      <c r="L168" s="61"/>
      <c r="M168" s="15">
        <f t="shared" si="13"/>
        <v>23.599999999999994</v>
      </c>
      <c r="N168" s="15">
        <f t="shared" si="14"/>
        <v>150.75268817204298</v>
      </c>
    </row>
    <row r="169" spans="1:14" ht="15.75" customHeight="1" hidden="1">
      <c r="A169" s="121"/>
      <c r="B169" s="122"/>
      <c r="C169" s="16" t="s">
        <v>101</v>
      </c>
      <c r="D169" s="18" t="s">
        <v>102</v>
      </c>
      <c r="E169" s="11"/>
      <c r="F169" s="11"/>
      <c r="G169" s="11"/>
      <c r="H169" s="11"/>
      <c r="I169" s="15">
        <f t="shared" si="10"/>
        <v>0</v>
      </c>
      <c r="J169" s="15"/>
      <c r="K169" s="15"/>
      <c r="L169" s="61"/>
      <c r="M169" s="15">
        <f t="shared" si="13"/>
        <v>0</v>
      </c>
      <c r="N169" s="15" t="e">
        <f t="shared" si="14"/>
        <v>#DIV/0!</v>
      </c>
    </row>
    <row r="170" spans="1:14" ht="31.5" customHeight="1" hidden="1">
      <c r="A170" s="125"/>
      <c r="B170" s="126"/>
      <c r="C170" s="16" t="s">
        <v>97</v>
      </c>
      <c r="D170" s="18" t="s">
        <v>98</v>
      </c>
      <c r="E170" s="11"/>
      <c r="F170" s="11"/>
      <c r="G170" s="11"/>
      <c r="H170" s="11"/>
      <c r="I170" s="15">
        <f t="shared" si="10"/>
        <v>0</v>
      </c>
      <c r="J170" s="15"/>
      <c r="K170" s="15"/>
      <c r="L170" s="61"/>
      <c r="M170" s="15">
        <f t="shared" si="13"/>
        <v>0</v>
      </c>
      <c r="N170" s="15" t="e">
        <f t="shared" si="14"/>
        <v>#DIV/0!</v>
      </c>
    </row>
    <row r="171" spans="1:14" ht="15.75" customHeight="1" hidden="1">
      <c r="A171" s="125"/>
      <c r="B171" s="126"/>
      <c r="C171" s="16" t="s">
        <v>22</v>
      </c>
      <c r="D171" s="18" t="s">
        <v>23</v>
      </c>
      <c r="E171" s="11">
        <f>SUM(E172:E173)</f>
        <v>121.3</v>
      </c>
      <c r="F171" s="11">
        <f>SUM(F172:F173)</f>
        <v>0</v>
      </c>
      <c r="G171" s="11">
        <f>SUM(G172:G173)</f>
        <v>0</v>
      </c>
      <c r="H171" s="11">
        <f>SUM(H172:H173)</f>
        <v>100.4</v>
      </c>
      <c r="I171" s="15">
        <f t="shared" si="10"/>
        <v>100.4</v>
      </c>
      <c r="J171" s="15"/>
      <c r="K171" s="15"/>
      <c r="L171" s="61"/>
      <c r="M171" s="15">
        <f t="shared" si="13"/>
        <v>-20.89999999999999</v>
      </c>
      <c r="N171" s="15">
        <f t="shared" si="14"/>
        <v>82.76999175597692</v>
      </c>
    </row>
    <row r="172" spans="1:14" ht="63" customHeight="1" hidden="1">
      <c r="A172" s="125"/>
      <c r="B172" s="126"/>
      <c r="C172" s="19" t="s">
        <v>197</v>
      </c>
      <c r="D172" s="58" t="s">
        <v>24</v>
      </c>
      <c r="E172" s="11">
        <v>117.3</v>
      </c>
      <c r="F172" s="11"/>
      <c r="G172" s="11"/>
      <c r="H172" s="11"/>
      <c r="I172" s="15">
        <f t="shared" si="10"/>
        <v>0</v>
      </c>
      <c r="J172" s="15"/>
      <c r="K172" s="15"/>
      <c r="L172" s="61"/>
      <c r="M172" s="15">
        <f t="shared" si="13"/>
        <v>-117.3</v>
      </c>
      <c r="N172" s="15">
        <f t="shared" si="14"/>
        <v>0</v>
      </c>
    </row>
    <row r="173" spans="1:14" ht="47.25" customHeight="1" hidden="1">
      <c r="A173" s="125"/>
      <c r="B173" s="126"/>
      <c r="C173" s="19" t="s">
        <v>25</v>
      </c>
      <c r="D173" s="20" t="s">
        <v>26</v>
      </c>
      <c r="E173" s="11">
        <v>4</v>
      </c>
      <c r="F173" s="11"/>
      <c r="G173" s="11"/>
      <c r="H173" s="11">
        <v>100.4</v>
      </c>
      <c r="I173" s="15">
        <f t="shared" si="10"/>
        <v>100.4</v>
      </c>
      <c r="J173" s="15"/>
      <c r="K173" s="15"/>
      <c r="L173" s="61"/>
      <c r="M173" s="15">
        <f t="shared" si="13"/>
        <v>96.4</v>
      </c>
      <c r="N173" s="15">
        <f t="shared" si="14"/>
        <v>2510</v>
      </c>
    </row>
    <row r="174" spans="1:14" ht="15.75" customHeight="1" hidden="1">
      <c r="A174" s="125"/>
      <c r="B174" s="126"/>
      <c r="C174" s="16" t="s">
        <v>27</v>
      </c>
      <c r="D174" s="18" t="s">
        <v>28</v>
      </c>
      <c r="E174" s="11"/>
      <c r="F174" s="11"/>
      <c r="G174" s="11"/>
      <c r="H174" s="11">
        <v>1.2</v>
      </c>
      <c r="I174" s="15">
        <f t="shared" si="10"/>
        <v>1.2</v>
      </c>
      <c r="J174" s="15"/>
      <c r="K174" s="15"/>
      <c r="L174" s="61"/>
      <c r="M174" s="15">
        <f t="shared" si="13"/>
        <v>1.2</v>
      </c>
      <c r="N174" s="15"/>
    </row>
    <row r="175" spans="1:14" ht="15.75" hidden="1">
      <c r="A175" s="125"/>
      <c r="B175" s="126"/>
      <c r="C175" s="16" t="s">
        <v>29</v>
      </c>
      <c r="D175" s="18" t="s">
        <v>30</v>
      </c>
      <c r="E175" s="11">
        <v>872.7</v>
      </c>
      <c r="F175" s="11">
        <v>114.1</v>
      </c>
      <c r="G175" s="11">
        <v>114.1</v>
      </c>
      <c r="H175" s="11">
        <v>1151.2</v>
      </c>
      <c r="I175" s="15">
        <f t="shared" si="10"/>
        <v>1037.1000000000001</v>
      </c>
      <c r="J175" s="15">
        <f t="shared" si="11"/>
        <v>1008.9395267309378</v>
      </c>
      <c r="K175" s="15">
        <f t="shared" si="12"/>
        <v>1008.9395267309378</v>
      </c>
      <c r="L175" s="61"/>
      <c r="M175" s="15">
        <f t="shared" si="13"/>
        <v>278.5</v>
      </c>
      <c r="N175" s="15">
        <f t="shared" si="14"/>
        <v>131.91245559757076</v>
      </c>
    </row>
    <row r="176" spans="1:14" ht="15.75" hidden="1">
      <c r="A176" s="125"/>
      <c r="B176" s="126"/>
      <c r="C176" s="16" t="s">
        <v>217</v>
      </c>
      <c r="D176" s="18" t="s">
        <v>46</v>
      </c>
      <c r="E176" s="11"/>
      <c r="F176" s="63"/>
      <c r="G176" s="11"/>
      <c r="H176" s="11">
        <v>-454.8</v>
      </c>
      <c r="I176" s="15">
        <f t="shared" si="10"/>
        <v>-454.8</v>
      </c>
      <c r="J176" s="15"/>
      <c r="K176" s="15"/>
      <c r="L176" s="61"/>
      <c r="M176" s="15">
        <f t="shared" si="13"/>
        <v>-454.8</v>
      </c>
      <c r="N176" s="15"/>
    </row>
    <row r="177" spans="1:14" ht="15.75" customHeight="1" hidden="1">
      <c r="A177" s="125"/>
      <c r="B177" s="126"/>
      <c r="C177" s="16" t="s">
        <v>49</v>
      </c>
      <c r="D177" s="18" t="s">
        <v>86</v>
      </c>
      <c r="E177" s="11"/>
      <c r="F177" s="11"/>
      <c r="G177" s="11"/>
      <c r="H177" s="11"/>
      <c r="I177" s="15">
        <f t="shared" si="10"/>
        <v>0</v>
      </c>
      <c r="J177" s="15" t="e">
        <f t="shared" si="11"/>
        <v>#DIV/0!</v>
      </c>
      <c r="K177" s="15" t="e">
        <f t="shared" si="12"/>
        <v>#DIV/0!</v>
      </c>
      <c r="L177" s="61"/>
      <c r="M177" s="15">
        <f t="shared" si="13"/>
        <v>0</v>
      </c>
      <c r="N177" s="15" t="e">
        <f t="shared" si="14"/>
        <v>#DIV/0!</v>
      </c>
    </row>
    <row r="178" spans="1:14" ht="15.75" hidden="1">
      <c r="A178" s="125"/>
      <c r="B178" s="126"/>
      <c r="C178" s="16" t="s">
        <v>50</v>
      </c>
      <c r="D178" s="18" t="s">
        <v>87</v>
      </c>
      <c r="E178" s="11">
        <v>15258.9</v>
      </c>
      <c r="F178" s="11">
        <v>4733.4</v>
      </c>
      <c r="G178" s="11">
        <v>3689.6</v>
      </c>
      <c r="H178" s="11">
        <v>3689.6</v>
      </c>
      <c r="I178" s="15">
        <f t="shared" si="10"/>
        <v>0</v>
      </c>
      <c r="J178" s="15">
        <f t="shared" si="11"/>
        <v>100</v>
      </c>
      <c r="K178" s="15">
        <f t="shared" si="12"/>
        <v>77.94819791270547</v>
      </c>
      <c r="L178" s="61"/>
      <c r="M178" s="15">
        <f t="shared" si="13"/>
        <v>-11569.3</v>
      </c>
      <c r="N178" s="15">
        <f t="shared" si="14"/>
        <v>24.179986761824246</v>
      </c>
    </row>
    <row r="179" spans="1:14" ht="15.75" hidden="1">
      <c r="A179" s="125"/>
      <c r="B179" s="126"/>
      <c r="C179" s="16" t="s">
        <v>52</v>
      </c>
      <c r="D179" s="20" t="s">
        <v>53</v>
      </c>
      <c r="E179" s="11">
        <v>16896.4</v>
      </c>
      <c r="F179" s="11">
        <v>21104.5</v>
      </c>
      <c r="G179" s="11">
        <v>21104.5</v>
      </c>
      <c r="H179" s="11">
        <v>21104.6</v>
      </c>
      <c r="I179" s="15">
        <f t="shared" si="10"/>
        <v>0.09999999999854481</v>
      </c>
      <c r="J179" s="15">
        <f t="shared" si="11"/>
        <v>100.00047383259493</v>
      </c>
      <c r="K179" s="15">
        <f t="shared" si="12"/>
        <v>100.00047383259493</v>
      </c>
      <c r="L179" s="61"/>
      <c r="M179" s="15">
        <f t="shared" si="13"/>
        <v>4208.199999999997</v>
      </c>
      <c r="N179" s="15">
        <f t="shared" si="14"/>
        <v>124.90589711417815</v>
      </c>
    </row>
    <row r="180" spans="1:14" s="26" customFormat="1" ht="31.5" customHeight="1" hidden="1">
      <c r="A180" s="125"/>
      <c r="B180" s="126"/>
      <c r="C180" s="28"/>
      <c r="D180" s="24" t="s">
        <v>211</v>
      </c>
      <c r="E180" s="25">
        <f>E181-E176</f>
        <v>33195.8</v>
      </c>
      <c r="F180" s="25">
        <f>F181-F176</f>
        <v>25952</v>
      </c>
      <c r="G180" s="25">
        <f>G181-G176</f>
        <v>24908.2</v>
      </c>
      <c r="H180" s="25">
        <f>H181-H176</f>
        <v>26117.1</v>
      </c>
      <c r="I180" s="57">
        <f t="shared" si="10"/>
        <v>1208.8999999999978</v>
      </c>
      <c r="J180" s="57">
        <f t="shared" si="11"/>
        <v>104.85342176472004</v>
      </c>
      <c r="K180" s="57">
        <f t="shared" si="12"/>
        <v>100.63617447595561</v>
      </c>
      <c r="L180" s="62"/>
      <c r="M180" s="57">
        <f t="shared" si="13"/>
        <v>-7078.700000000004</v>
      </c>
      <c r="N180" s="57">
        <f t="shared" si="14"/>
        <v>78.67591683285234</v>
      </c>
    </row>
    <row r="181" spans="1:14" s="26" customFormat="1" ht="31.5" hidden="1">
      <c r="A181" s="125"/>
      <c r="B181" s="126"/>
      <c r="C181" s="36"/>
      <c r="D181" s="24" t="s">
        <v>212</v>
      </c>
      <c r="E181" s="37">
        <f>SUM(E168:E171,E174:E179)</f>
        <v>33195.8</v>
      </c>
      <c r="F181" s="37">
        <f>SUM(F168:F171,F174:F179)</f>
        <v>25952</v>
      </c>
      <c r="G181" s="37">
        <f>SUM(G168:G171,G174:G179)</f>
        <v>24908.2</v>
      </c>
      <c r="H181" s="37">
        <f>SUM(H168:H171,H174:H179)</f>
        <v>25662.3</v>
      </c>
      <c r="I181" s="57">
        <f t="shared" si="10"/>
        <v>754.0999999999985</v>
      </c>
      <c r="J181" s="57">
        <f t="shared" si="11"/>
        <v>103.02751704258036</v>
      </c>
      <c r="K181" s="57">
        <f t="shared" si="12"/>
        <v>98.88370838471023</v>
      </c>
      <c r="L181" s="62"/>
      <c r="M181" s="57">
        <f t="shared" si="13"/>
        <v>-7533.500000000004</v>
      </c>
      <c r="N181" s="57">
        <f t="shared" si="14"/>
        <v>77.30586399484271</v>
      </c>
    </row>
    <row r="182" spans="1:14" ht="31.5" customHeight="1" hidden="1">
      <c r="A182" s="121" t="s">
        <v>107</v>
      </c>
      <c r="B182" s="122" t="s">
        <v>108</v>
      </c>
      <c r="C182" s="16" t="s">
        <v>16</v>
      </c>
      <c r="D182" s="21" t="s">
        <v>17</v>
      </c>
      <c r="E182" s="11"/>
      <c r="F182" s="11"/>
      <c r="G182" s="11"/>
      <c r="H182" s="11"/>
      <c r="I182" s="15">
        <f t="shared" si="10"/>
        <v>0</v>
      </c>
      <c r="J182" s="15" t="e">
        <f t="shared" si="11"/>
        <v>#DIV/0!</v>
      </c>
      <c r="K182" s="15" t="e">
        <f t="shared" si="12"/>
        <v>#DIV/0!</v>
      </c>
      <c r="L182" s="61"/>
      <c r="M182" s="15">
        <f t="shared" si="13"/>
        <v>0</v>
      </c>
      <c r="N182" s="15" t="e">
        <f t="shared" si="14"/>
        <v>#DIV/0!</v>
      </c>
    </row>
    <row r="183" spans="1:14" ht="15.75" customHeight="1" hidden="1">
      <c r="A183" s="121"/>
      <c r="B183" s="122"/>
      <c r="C183" s="16" t="s">
        <v>101</v>
      </c>
      <c r="D183" s="18" t="s">
        <v>102</v>
      </c>
      <c r="E183" s="11"/>
      <c r="F183" s="11"/>
      <c r="G183" s="11"/>
      <c r="H183" s="11"/>
      <c r="I183" s="15">
        <f t="shared" si="10"/>
        <v>0</v>
      </c>
      <c r="J183" s="15" t="e">
        <f t="shared" si="11"/>
        <v>#DIV/0!</v>
      </c>
      <c r="K183" s="15" t="e">
        <f t="shared" si="12"/>
        <v>#DIV/0!</v>
      </c>
      <c r="L183" s="61"/>
      <c r="M183" s="15">
        <f t="shared" si="13"/>
        <v>0</v>
      </c>
      <c r="N183" s="15" t="e">
        <f t="shared" si="14"/>
        <v>#DIV/0!</v>
      </c>
    </row>
    <row r="184" spans="1:14" ht="31.5" customHeight="1" hidden="1">
      <c r="A184" s="125"/>
      <c r="B184" s="126"/>
      <c r="C184" s="16" t="s">
        <v>97</v>
      </c>
      <c r="D184" s="18" t="s">
        <v>98</v>
      </c>
      <c r="E184" s="11"/>
      <c r="F184" s="11"/>
      <c r="G184" s="11"/>
      <c r="H184" s="11"/>
      <c r="I184" s="15">
        <f t="shared" si="10"/>
        <v>0</v>
      </c>
      <c r="J184" s="15" t="e">
        <f t="shared" si="11"/>
        <v>#DIV/0!</v>
      </c>
      <c r="K184" s="15" t="e">
        <f t="shared" si="12"/>
        <v>#DIV/0!</v>
      </c>
      <c r="L184" s="61"/>
      <c r="M184" s="15">
        <f t="shared" si="13"/>
        <v>0</v>
      </c>
      <c r="N184" s="15" t="e">
        <f t="shared" si="14"/>
        <v>#DIV/0!</v>
      </c>
    </row>
    <row r="185" spans="1:14" ht="15.75" hidden="1">
      <c r="A185" s="125"/>
      <c r="B185" s="126"/>
      <c r="C185" s="16" t="s">
        <v>22</v>
      </c>
      <c r="D185" s="18" t="s">
        <v>23</v>
      </c>
      <c r="E185" s="11">
        <f>E186</f>
        <v>0</v>
      </c>
      <c r="F185" s="11">
        <f>F186</f>
        <v>0</v>
      </c>
      <c r="G185" s="11">
        <f>G186</f>
        <v>0</v>
      </c>
      <c r="H185" s="11">
        <f>H186</f>
        <v>0</v>
      </c>
      <c r="I185" s="15">
        <f t="shared" si="10"/>
        <v>0</v>
      </c>
      <c r="J185" s="15"/>
      <c r="K185" s="15"/>
      <c r="L185" s="61"/>
      <c r="M185" s="15">
        <f t="shared" si="13"/>
        <v>0</v>
      </c>
      <c r="N185" s="15"/>
    </row>
    <row r="186" spans="1:14" ht="47.25" customHeight="1" hidden="1">
      <c r="A186" s="125"/>
      <c r="B186" s="126"/>
      <c r="C186" s="19" t="s">
        <v>25</v>
      </c>
      <c r="D186" s="20" t="s">
        <v>26</v>
      </c>
      <c r="E186" s="11"/>
      <c r="F186" s="11"/>
      <c r="G186" s="11"/>
      <c r="H186" s="11"/>
      <c r="I186" s="15">
        <f t="shared" si="10"/>
        <v>0</v>
      </c>
      <c r="J186" s="15"/>
      <c r="K186" s="15"/>
      <c r="L186" s="61"/>
      <c r="M186" s="15">
        <f t="shared" si="13"/>
        <v>0</v>
      </c>
      <c r="N186" s="15"/>
    </row>
    <row r="187" spans="1:14" ht="15.75" hidden="1">
      <c r="A187" s="125"/>
      <c r="B187" s="126"/>
      <c r="C187" s="16" t="s">
        <v>27</v>
      </c>
      <c r="D187" s="18" t="s">
        <v>28</v>
      </c>
      <c r="E187" s="11"/>
      <c r="F187" s="11"/>
      <c r="G187" s="11"/>
      <c r="H187" s="11">
        <v>0.2</v>
      </c>
      <c r="I187" s="15">
        <f t="shared" si="10"/>
        <v>0.2</v>
      </c>
      <c r="J187" s="15"/>
      <c r="K187" s="15"/>
      <c r="L187" s="61"/>
      <c r="M187" s="15">
        <f t="shared" si="13"/>
        <v>0.2</v>
      </c>
      <c r="N187" s="15"/>
    </row>
    <row r="188" spans="1:14" ht="15.75" hidden="1">
      <c r="A188" s="125"/>
      <c r="B188" s="126"/>
      <c r="C188" s="16" t="s">
        <v>29</v>
      </c>
      <c r="D188" s="18" t="s">
        <v>30</v>
      </c>
      <c r="E188" s="11">
        <v>482.6</v>
      </c>
      <c r="F188" s="11">
        <v>322.5</v>
      </c>
      <c r="G188" s="11">
        <v>322.5</v>
      </c>
      <c r="H188" s="11">
        <v>518.4</v>
      </c>
      <c r="I188" s="15">
        <f t="shared" si="10"/>
        <v>195.89999999999998</v>
      </c>
      <c r="J188" s="15">
        <f t="shared" si="11"/>
        <v>160.74418604651163</v>
      </c>
      <c r="K188" s="15">
        <f t="shared" si="12"/>
        <v>160.74418604651163</v>
      </c>
      <c r="L188" s="61"/>
      <c r="M188" s="15">
        <f t="shared" si="13"/>
        <v>35.799999999999955</v>
      </c>
      <c r="N188" s="15">
        <f t="shared" si="14"/>
        <v>107.4181516784086</v>
      </c>
    </row>
    <row r="189" spans="1:14" ht="15.75" customHeight="1" hidden="1">
      <c r="A189" s="125"/>
      <c r="B189" s="126"/>
      <c r="C189" s="16" t="s">
        <v>217</v>
      </c>
      <c r="D189" s="18" t="s">
        <v>46</v>
      </c>
      <c r="E189" s="11"/>
      <c r="F189" s="11"/>
      <c r="G189" s="11"/>
      <c r="H189" s="11">
        <v>-731.7</v>
      </c>
      <c r="I189" s="15">
        <f t="shared" si="10"/>
        <v>-731.7</v>
      </c>
      <c r="J189" s="15"/>
      <c r="K189" s="15"/>
      <c r="L189" s="61"/>
      <c r="M189" s="15">
        <f t="shared" si="13"/>
        <v>-731.7</v>
      </c>
      <c r="N189" s="15"/>
    </row>
    <row r="190" spans="1:14" ht="15.75" customHeight="1" hidden="1">
      <c r="A190" s="125"/>
      <c r="B190" s="126"/>
      <c r="C190" s="16" t="s">
        <v>49</v>
      </c>
      <c r="D190" s="18" t="s">
        <v>86</v>
      </c>
      <c r="E190" s="11"/>
      <c r="F190" s="11"/>
      <c r="G190" s="11"/>
      <c r="H190" s="11"/>
      <c r="I190" s="15">
        <f t="shared" si="10"/>
        <v>0</v>
      </c>
      <c r="J190" s="15" t="e">
        <f t="shared" si="11"/>
        <v>#DIV/0!</v>
      </c>
      <c r="K190" s="15" t="e">
        <f t="shared" si="12"/>
        <v>#DIV/0!</v>
      </c>
      <c r="L190" s="61"/>
      <c r="M190" s="15">
        <f t="shared" si="13"/>
        <v>0</v>
      </c>
      <c r="N190" s="15" t="e">
        <f t="shared" si="14"/>
        <v>#DIV/0!</v>
      </c>
    </row>
    <row r="191" spans="1:14" ht="15.75" hidden="1">
      <c r="A191" s="125"/>
      <c r="B191" s="126"/>
      <c r="C191" s="16" t="s">
        <v>50</v>
      </c>
      <c r="D191" s="18" t="s">
        <v>87</v>
      </c>
      <c r="E191" s="11">
        <v>16317.4</v>
      </c>
      <c r="F191" s="11">
        <v>4842.7</v>
      </c>
      <c r="G191" s="11">
        <v>3857</v>
      </c>
      <c r="H191" s="11">
        <v>3857</v>
      </c>
      <c r="I191" s="15">
        <f t="shared" si="10"/>
        <v>0</v>
      </c>
      <c r="J191" s="15">
        <f t="shared" si="11"/>
        <v>100</v>
      </c>
      <c r="K191" s="15">
        <f t="shared" si="12"/>
        <v>79.64565221880356</v>
      </c>
      <c r="L191" s="61"/>
      <c r="M191" s="15">
        <f t="shared" si="13"/>
        <v>-12460.4</v>
      </c>
      <c r="N191" s="15">
        <f t="shared" si="14"/>
        <v>23.637344184735316</v>
      </c>
    </row>
    <row r="192" spans="1:14" ht="15.75" customHeight="1" hidden="1">
      <c r="A192" s="125"/>
      <c r="B192" s="126"/>
      <c r="C192" s="16" t="s">
        <v>52</v>
      </c>
      <c r="D192" s="20" t="s">
        <v>53</v>
      </c>
      <c r="E192" s="11">
        <v>19032.3</v>
      </c>
      <c r="F192" s="11">
        <v>22541.4</v>
      </c>
      <c r="G192" s="11">
        <v>22541.4</v>
      </c>
      <c r="H192" s="11">
        <v>22541.4</v>
      </c>
      <c r="I192" s="15">
        <f t="shared" si="10"/>
        <v>0</v>
      </c>
      <c r="J192" s="15">
        <f t="shared" si="11"/>
        <v>100</v>
      </c>
      <c r="K192" s="15">
        <f t="shared" si="12"/>
        <v>100</v>
      </c>
      <c r="L192" s="61"/>
      <c r="M192" s="15">
        <f t="shared" si="13"/>
        <v>3509.100000000002</v>
      </c>
      <c r="N192" s="15">
        <f t="shared" si="14"/>
        <v>118.4376034425687</v>
      </c>
    </row>
    <row r="193" spans="1:14" s="26" customFormat="1" ht="31.5" hidden="1">
      <c r="A193" s="125"/>
      <c r="B193" s="126"/>
      <c r="C193" s="28"/>
      <c r="D193" s="24" t="s">
        <v>211</v>
      </c>
      <c r="E193" s="25">
        <f>E194-E189</f>
        <v>35832.3</v>
      </c>
      <c r="F193" s="25">
        <f>F194-F189</f>
        <v>27706.600000000002</v>
      </c>
      <c r="G193" s="25">
        <f>G194-G189</f>
        <v>26720.9</v>
      </c>
      <c r="H193" s="25">
        <f>H194-H189</f>
        <v>26917.000000000004</v>
      </c>
      <c r="I193" s="57">
        <f t="shared" si="10"/>
        <v>196.10000000000218</v>
      </c>
      <c r="J193" s="57">
        <f t="shared" si="11"/>
        <v>100.7338824665337</v>
      </c>
      <c r="K193" s="57">
        <f t="shared" si="12"/>
        <v>97.15013751236168</v>
      </c>
      <c r="L193" s="62"/>
      <c r="M193" s="57">
        <f t="shared" si="13"/>
        <v>-8915.3</v>
      </c>
      <c r="N193" s="57">
        <f t="shared" si="14"/>
        <v>75.11937553548056</v>
      </c>
    </row>
    <row r="194" spans="1:14" s="26" customFormat="1" ht="31.5" hidden="1">
      <c r="A194" s="125"/>
      <c r="B194" s="126"/>
      <c r="C194" s="36"/>
      <c r="D194" s="24" t="s">
        <v>212</v>
      </c>
      <c r="E194" s="37">
        <f>SUM(E182:E185,E187:E192)</f>
        <v>35832.3</v>
      </c>
      <c r="F194" s="37">
        <f>SUM(F182:F185,F187:F192)</f>
        <v>27706.600000000002</v>
      </c>
      <c r="G194" s="37">
        <f>SUM(G182:G185,G187:G192)</f>
        <v>26720.9</v>
      </c>
      <c r="H194" s="37">
        <f>SUM(H182:H185,H187:H192)</f>
        <v>26185.300000000003</v>
      </c>
      <c r="I194" s="57">
        <f t="shared" si="10"/>
        <v>-535.5999999999985</v>
      </c>
      <c r="J194" s="57">
        <f t="shared" si="11"/>
        <v>97.99557649630066</v>
      </c>
      <c r="K194" s="57">
        <f t="shared" si="12"/>
        <v>94.50925050349015</v>
      </c>
      <c r="L194" s="62"/>
      <c r="M194" s="57">
        <f t="shared" si="13"/>
        <v>-9647</v>
      </c>
      <c r="N194" s="57">
        <f t="shared" si="14"/>
        <v>73.07736316117023</v>
      </c>
    </row>
    <row r="195" spans="1:14" s="26" customFormat="1" ht="15.75" customHeight="1" hidden="1">
      <c r="A195" s="113">
        <v>936</v>
      </c>
      <c r="B195" s="113" t="s">
        <v>109</v>
      </c>
      <c r="C195" s="16" t="s">
        <v>22</v>
      </c>
      <c r="D195" s="18" t="s">
        <v>23</v>
      </c>
      <c r="E195" s="11">
        <f>E196</f>
        <v>0</v>
      </c>
      <c r="F195" s="11">
        <f>F196</f>
        <v>0</v>
      </c>
      <c r="G195" s="11">
        <f>G196</f>
        <v>0</v>
      </c>
      <c r="H195" s="11">
        <f>H196</f>
        <v>278</v>
      </c>
      <c r="I195" s="15">
        <f t="shared" si="10"/>
        <v>278</v>
      </c>
      <c r="J195" s="15"/>
      <c r="K195" s="15"/>
      <c r="L195" s="61"/>
      <c r="M195" s="15">
        <f t="shared" si="13"/>
        <v>278</v>
      </c>
      <c r="N195" s="15"/>
    </row>
    <row r="196" spans="1:14" s="26" customFormat="1" ht="47.25" customHeight="1" hidden="1">
      <c r="A196" s="119"/>
      <c r="B196" s="123"/>
      <c r="C196" s="19" t="s">
        <v>25</v>
      </c>
      <c r="D196" s="20" t="s">
        <v>26</v>
      </c>
      <c r="E196" s="11"/>
      <c r="F196" s="11"/>
      <c r="G196" s="11"/>
      <c r="H196" s="11">
        <v>278</v>
      </c>
      <c r="I196" s="15">
        <f t="shared" si="10"/>
        <v>278</v>
      </c>
      <c r="J196" s="15" t="e">
        <f t="shared" si="11"/>
        <v>#DIV/0!</v>
      </c>
      <c r="K196" s="15" t="e">
        <f t="shared" si="12"/>
        <v>#DIV/0!</v>
      </c>
      <c r="L196" s="61"/>
      <c r="M196" s="15">
        <f t="shared" si="13"/>
        <v>278</v>
      </c>
      <c r="N196" s="15" t="e">
        <f t="shared" si="14"/>
        <v>#DIV/0!</v>
      </c>
    </row>
    <row r="197" spans="1:14" ht="15.75" customHeight="1" hidden="1">
      <c r="A197" s="119"/>
      <c r="B197" s="123"/>
      <c r="C197" s="16" t="s">
        <v>27</v>
      </c>
      <c r="D197" s="18" t="s">
        <v>28</v>
      </c>
      <c r="E197" s="11"/>
      <c r="F197" s="11"/>
      <c r="G197" s="11"/>
      <c r="H197" s="11"/>
      <c r="I197" s="15">
        <f t="shared" si="10"/>
        <v>0</v>
      </c>
      <c r="J197" s="15" t="e">
        <f t="shared" si="11"/>
        <v>#DIV/0!</v>
      </c>
      <c r="K197" s="15" t="e">
        <f t="shared" si="12"/>
        <v>#DIV/0!</v>
      </c>
      <c r="L197" s="61"/>
      <c r="M197" s="15">
        <f t="shared" si="13"/>
        <v>0</v>
      </c>
      <c r="N197" s="15" t="e">
        <f t="shared" si="14"/>
        <v>#DIV/0!</v>
      </c>
    </row>
    <row r="198" spans="1:14" ht="15.75" customHeight="1" hidden="1">
      <c r="A198" s="119"/>
      <c r="B198" s="123"/>
      <c r="C198" s="16" t="s">
        <v>29</v>
      </c>
      <c r="D198" s="18" t="s">
        <v>30</v>
      </c>
      <c r="E198" s="11">
        <v>179.1</v>
      </c>
      <c r="F198" s="11">
        <v>50</v>
      </c>
      <c r="G198" s="11">
        <v>50</v>
      </c>
      <c r="H198" s="11">
        <v>189.3</v>
      </c>
      <c r="I198" s="15">
        <f aca="true" t="shared" si="15" ref="I198:I261">H198-G198</f>
        <v>139.3</v>
      </c>
      <c r="J198" s="15">
        <f aca="true" t="shared" si="16" ref="J198:J257">H198/G198*100</f>
        <v>378.6</v>
      </c>
      <c r="K198" s="15">
        <f aca="true" t="shared" si="17" ref="K198:K257">H198/F198*100</f>
        <v>378.6</v>
      </c>
      <c r="L198" s="61"/>
      <c r="M198" s="15">
        <f aca="true" t="shared" si="18" ref="M198:M261">H198-E198</f>
        <v>10.200000000000017</v>
      </c>
      <c r="N198" s="15">
        <f aca="true" t="shared" si="19" ref="N198:N261">H198/E198*100</f>
        <v>105.69514237855948</v>
      </c>
    </row>
    <row r="199" spans="1:14" ht="15.75" hidden="1">
      <c r="A199" s="119"/>
      <c r="B199" s="123"/>
      <c r="C199" s="16" t="s">
        <v>217</v>
      </c>
      <c r="D199" s="18" t="s">
        <v>46</v>
      </c>
      <c r="E199" s="11"/>
      <c r="F199" s="11"/>
      <c r="G199" s="11"/>
      <c r="H199" s="11">
        <v>-658.3</v>
      </c>
      <c r="I199" s="15">
        <f t="shared" si="15"/>
        <v>-658.3</v>
      </c>
      <c r="J199" s="15"/>
      <c r="K199" s="15"/>
      <c r="L199" s="61"/>
      <c r="M199" s="15">
        <f t="shared" si="18"/>
        <v>-658.3</v>
      </c>
      <c r="N199" s="15"/>
    </row>
    <row r="200" spans="1:14" ht="15.75" hidden="1">
      <c r="A200" s="119"/>
      <c r="B200" s="123"/>
      <c r="C200" s="16" t="s">
        <v>49</v>
      </c>
      <c r="D200" s="18" t="s">
        <v>86</v>
      </c>
      <c r="E200" s="11">
        <v>24210.2</v>
      </c>
      <c r="F200" s="11">
        <v>3000</v>
      </c>
      <c r="G200" s="11"/>
      <c r="H200" s="11"/>
      <c r="I200" s="15">
        <f t="shared" si="15"/>
        <v>0</v>
      </c>
      <c r="J200" s="15"/>
      <c r="K200" s="15">
        <f t="shared" si="17"/>
        <v>0</v>
      </c>
      <c r="L200" s="61"/>
      <c r="M200" s="15">
        <f t="shared" si="18"/>
        <v>-24210.2</v>
      </c>
      <c r="N200" s="15">
        <f t="shared" si="19"/>
        <v>0</v>
      </c>
    </row>
    <row r="201" spans="1:14" ht="15.75" customHeight="1" hidden="1">
      <c r="A201" s="119"/>
      <c r="B201" s="123"/>
      <c r="C201" s="16" t="s">
        <v>50</v>
      </c>
      <c r="D201" s="18" t="s">
        <v>87</v>
      </c>
      <c r="E201" s="11">
        <v>16516</v>
      </c>
      <c r="F201" s="11">
        <v>4566.4</v>
      </c>
      <c r="G201" s="11">
        <v>3484.8</v>
      </c>
      <c r="H201" s="11">
        <v>3484.8</v>
      </c>
      <c r="I201" s="15">
        <f t="shared" si="15"/>
        <v>0</v>
      </c>
      <c r="J201" s="15">
        <f t="shared" si="16"/>
        <v>100</v>
      </c>
      <c r="K201" s="15">
        <f t="shared" si="17"/>
        <v>76.31394533987387</v>
      </c>
      <c r="L201" s="61"/>
      <c r="M201" s="15">
        <f t="shared" si="18"/>
        <v>-13031.2</v>
      </c>
      <c r="N201" s="15">
        <f t="shared" si="19"/>
        <v>21.099539840155003</v>
      </c>
    </row>
    <row r="202" spans="1:14" ht="15.75" hidden="1">
      <c r="A202" s="119"/>
      <c r="B202" s="123"/>
      <c r="C202" s="16" t="s">
        <v>52</v>
      </c>
      <c r="D202" s="20" t="s">
        <v>53</v>
      </c>
      <c r="E202" s="11">
        <v>14606.4</v>
      </c>
      <c r="F202" s="11">
        <v>19727.4</v>
      </c>
      <c r="G202" s="11">
        <v>19727.4</v>
      </c>
      <c r="H202" s="11">
        <v>19727.4</v>
      </c>
      <c r="I202" s="15">
        <f t="shared" si="15"/>
        <v>0</v>
      </c>
      <c r="J202" s="15">
        <f t="shared" si="16"/>
        <v>100</v>
      </c>
      <c r="K202" s="15">
        <f t="shared" si="17"/>
        <v>100</v>
      </c>
      <c r="L202" s="61"/>
      <c r="M202" s="15">
        <f t="shared" si="18"/>
        <v>5121.000000000002</v>
      </c>
      <c r="N202" s="15">
        <f t="shared" si="19"/>
        <v>135.05997371015445</v>
      </c>
    </row>
    <row r="203" spans="1:14" s="26" customFormat="1" ht="31.5" hidden="1">
      <c r="A203" s="119"/>
      <c r="B203" s="123"/>
      <c r="C203" s="28"/>
      <c r="D203" s="24" t="s">
        <v>211</v>
      </c>
      <c r="E203" s="25">
        <f>E204-E199</f>
        <v>55511.700000000004</v>
      </c>
      <c r="F203" s="25">
        <f>F204-F199</f>
        <v>27343.800000000003</v>
      </c>
      <c r="G203" s="25">
        <f>G204-G199</f>
        <v>23262.2</v>
      </c>
      <c r="H203" s="25">
        <f>H204-H199</f>
        <v>23679.5</v>
      </c>
      <c r="I203" s="57">
        <f t="shared" si="15"/>
        <v>417.2999999999993</v>
      </c>
      <c r="J203" s="57">
        <f t="shared" si="16"/>
        <v>101.79389739577512</v>
      </c>
      <c r="K203" s="57">
        <f t="shared" si="17"/>
        <v>86.599155932972</v>
      </c>
      <c r="L203" s="62"/>
      <c r="M203" s="57">
        <f t="shared" si="18"/>
        <v>-31832.200000000004</v>
      </c>
      <c r="N203" s="57">
        <f t="shared" si="19"/>
        <v>42.65677325680892</v>
      </c>
    </row>
    <row r="204" spans="1:14" s="26" customFormat="1" ht="31.5" customHeight="1" hidden="1">
      <c r="A204" s="120"/>
      <c r="B204" s="124"/>
      <c r="C204" s="36"/>
      <c r="D204" s="24" t="s">
        <v>212</v>
      </c>
      <c r="E204" s="37">
        <f>SUM(E195,E197:E202)</f>
        <v>55511.700000000004</v>
      </c>
      <c r="F204" s="37">
        <f>SUM(F195,F197:F202)</f>
        <v>27343.800000000003</v>
      </c>
      <c r="G204" s="37">
        <f>SUM(G195,G197:G202)</f>
        <v>23262.2</v>
      </c>
      <c r="H204" s="37">
        <f>SUM(H195,H197:H202)</f>
        <v>23021.2</v>
      </c>
      <c r="I204" s="57">
        <f t="shared" si="15"/>
        <v>-241</v>
      </c>
      <c r="J204" s="57">
        <f t="shared" si="16"/>
        <v>98.96398448985909</v>
      </c>
      <c r="K204" s="57">
        <f t="shared" si="17"/>
        <v>84.1916631923873</v>
      </c>
      <c r="L204" s="62"/>
      <c r="M204" s="57">
        <f t="shared" si="18"/>
        <v>-32490.500000000004</v>
      </c>
      <c r="N204" s="57">
        <f t="shared" si="19"/>
        <v>41.47089712619142</v>
      </c>
    </row>
    <row r="205" spans="1:14" ht="31.5" customHeight="1" hidden="1">
      <c r="A205" s="121" t="s">
        <v>110</v>
      </c>
      <c r="B205" s="122" t="s">
        <v>111</v>
      </c>
      <c r="C205" s="16" t="s">
        <v>16</v>
      </c>
      <c r="D205" s="21" t="s">
        <v>17</v>
      </c>
      <c r="E205" s="11">
        <v>10.7</v>
      </c>
      <c r="F205" s="11"/>
      <c r="G205" s="11"/>
      <c r="H205" s="11">
        <v>81.1</v>
      </c>
      <c r="I205" s="15">
        <f t="shared" si="15"/>
        <v>81.1</v>
      </c>
      <c r="J205" s="15"/>
      <c r="K205" s="15"/>
      <c r="L205" s="61"/>
      <c r="M205" s="15">
        <f t="shared" si="18"/>
        <v>70.39999999999999</v>
      </c>
      <c r="N205" s="15">
        <f t="shared" si="19"/>
        <v>757.9439252336448</v>
      </c>
    </row>
    <row r="206" spans="1:14" ht="15.75" customHeight="1" hidden="1">
      <c r="A206" s="121"/>
      <c r="B206" s="122"/>
      <c r="C206" s="16" t="s">
        <v>101</v>
      </c>
      <c r="D206" s="18" t="s">
        <v>102</v>
      </c>
      <c r="E206" s="11"/>
      <c r="F206" s="11"/>
      <c r="G206" s="11"/>
      <c r="H206" s="11"/>
      <c r="I206" s="15">
        <f t="shared" si="15"/>
        <v>0</v>
      </c>
      <c r="J206" s="15"/>
      <c r="K206" s="15"/>
      <c r="L206" s="61"/>
      <c r="M206" s="15">
        <f t="shared" si="18"/>
        <v>0</v>
      </c>
      <c r="N206" s="15" t="e">
        <f t="shared" si="19"/>
        <v>#DIV/0!</v>
      </c>
    </row>
    <row r="207" spans="1:14" ht="31.5" customHeight="1" hidden="1">
      <c r="A207" s="125"/>
      <c r="B207" s="126"/>
      <c r="C207" s="16" t="s">
        <v>97</v>
      </c>
      <c r="D207" s="18" t="s">
        <v>98</v>
      </c>
      <c r="E207" s="11"/>
      <c r="F207" s="11"/>
      <c r="G207" s="11"/>
      <c r="H207" s="11"/>
      <c r="I207" s="15">
        <f t="shared" si="15"/>
        <v>0</v>
      </c>
      <c r="J207" s="15"/>
      <c r="K207" s="15"/>
      <c r="L207" s="61"/>
      <c r="M207" s="15">
        <f t="shared" si="18"/>
        <v>0</v>
      </c>
      <c r="N207" s="15" t="e">
        <f t="shared" si="19"/>
        <v>#DIV/0!</v>
      </c>
    </row>
    <row r="208" spans="1:14" ht="15.75" hidden="1">
      <c r="A208" s="125"/>
      <c r="B208" s="126"/>
      <c r="C208" s="16" t="s">
        <v>22</v>
      </c>
      <c r="D208" s="18" t="s">
        <v>23</v>
      </c>
      <c r="E208" s="11">
        <f>E209</f>
        <v>1.7</v>
      </c>
      <c r="F208" s="11">
        <f>F209</f>
        <v>0</v>
      </c>
      <c r="G208" s="11">
        <f>G209</f>
        <v>0</v>
      </c>
      <c r="H208" s="11">
        <f>H209</f>
        <v>0.5</v>
      </c>
      <c r="I208" s="15">
        <f t="shared" si="15"/>
        <v>0.5</v>
      </c>
      <c r="J208" s="15"/>
      <c r="K208" s="15"/>
      <c r="L208" s="61"/>
      <c r="M208" s="15">
        <f t="shared" si="18"/>
        <v>-1.2</v>
      </c>
      <c r="N208" s="15">
        <f t="shared" si="19"/>
        <v>29.411764705882355</v>
      </c>
    </row>
    <row r="209" spans="1:14" ht="47.25" customHeight="1" hidden="1">
      <c r="A209" s="125"/>
      <c r="B209" s="126"/>
      <c r="C209" s="19" t="s">
        <v>25</v>
      </c>
      <c r="D209" s="20" t="s">
        <v>26</v>
      </c>
      <c r="E209" s="11">
        <v>1.7</v>
      </c>
      <c r="F209" s="11"/>
      <c r="G209" s="11"/>
      <c r="H209" s="11">
        <v>0.5</v>
      </c>
      <c r="I209" s="15">
        <f t="shared" si="15"/>
        <v>0.5</v>
      </c>
      <c r="J209" s="15" t="e">
        <f t="shared" si="16"/>
        <v>#DIV/0!</v>
      </c>
      <c r="K209" s="15" t="e">
        <f t="shared" si="17"/>
        <v>#DIV/0!</v>
      </c>
      <c r="L209" s="61"/>
      <c r="M209" s="15">
        <f t="shared" si="18"/>
        <v>-1.2</v>
      </c>
      <c r="N209" s="15">
        <f t="shared" si="19"/>
        <v>29.411764705882355</v>
      </c>
    </row>
    <row r="210" spans="1:14" ht="15.75" customHeight="1" hidden="1">
      <c r="A210" s="125"/>
      <c r="B210" s="126"/>
      <c r="C210" s="16" t="s">
        <v>27</v>
      </c>
      <c r="D210" s="18" t="s">
        <v>28</v>
      </c>
      <c r="E210" s="11"/>
      <c r="F210" s="11"/>
      <c r="G210" s="11"/>
      <c r="H210" s="11"/>
      <c r="I210" s="15">
        <f t="shared" si="15"/>
        <v>0</v>
      </c>
      <c r="J210" s="15" t="e">
        <f t="shared" si="16"/>
        <v>#DIV/0!</v>
      </c>
      <c r="K210" s="15" t="e">
        <f t="shared" si="17"/>
        <v>#DIV/0!</v>
      </c>
      <c r="L210" s="61"/>
      <c r="M210" s="15">
        <f t="shared" si="18"/>
        <v>0</v>
      </c>
      <c r="N210" s="15" t="e">
        <f t="shared" si="19"/>
        <v>#DIV/0!</v>
      </c>
    </row>
    <row r="211" spans="1:14" ht="15.75" hidden="1">
      <c r="A211" s="125"/>
      <c r="B211" s="126"/>
      <c r="C211" s="16" t="s">
        <v>29</v>
      </c>
      <c r="D211" s="18" t="s">
        <v>30</v>
      </c>
      <c r="E211" s="11">
        <v>430</v>
      </c>
      <c r="F211" s="11">
        <v>120</v>
      </c>
      <c r="G211" s="11">
        <v>120</v>
      </c>
      <c r="H211" s="11">
        <v>663.1</v>
      </c>
      <c r="I211" s="15">
        <f t="shared" si="15"/>
        <v>543.1</v>
      </c>
      <c r="J211" s="15">
        <f t="shared" si="16"/>
        <v>552.5833333333334</v>
      </c>
      <c r="K211" s="15">
        <f t="shared" si="17"/>
        <v>552.5833333333334</v>
      </c>
      <c r="L211" s="61"/>
      <c r="M211" s="15">
        <f t="shared" si="18"/>
        <v>233.10000000000002</v>
      </c>
      <c r="N211" s="15">
        <f t="shared" si="19"/>
        <v>154.2093023255814</v>
      </c>
    </row>
    <row r="212" spans="1:14" ht="15.75" hidden="1">
      <c r="A212" s="125"/>
      <c r="B212" s="126"/>
      <c r="C212" s="16" t="s">
        <v>217</v>
      </c>
      <c r="D212" s="18" t="s">
        <v>46</v>
      </c>
      <c r="E212" s="11"/>
      <c r="F212" s="11"/>
      <c r="G212" s="11"/>
      <c r="H212" s="11">
        <v>-331</v>
      </c>
      <c r="I212" s="15">
        <f t="shared" si="15"/>
        <v>-331</v>
      </c>
      <c r="J212" s="15"/>
      <c r="K212" s="15"/>
      <c r="L212" s="61"/>
      <c r="M212" s="15">
        <f t="shared" si="18"/>
        <v>-331</v>
      </c>
      <c r="N212" s="15"/>
    </row>
    <row r="213" spans="1:14" ht="15.75" customHeight="1" hidden="1">
      <c r="A213" s="125"/>
      <c r="B213" s="126"/>
      <c r="C213" s="16" t="s">
        <v>49</v>
      </c>
      <c r="D213" s="18" t="s">
        <v>86</v>
      </c>
      <c r="E213" s="11"/>
      <c r="F213" s="11"/>
      <c r="G213" s="11"/>
      <c r="H213" s="11"/>
      <c r="I213" s="15">
        <f t="shared" si="15"/>
        <v>0</v>
      </c>
      <c r="J213" s="15" t="e">
        <f t="shared" si="16"/>
        <v>#DIV/0!</v>
      </c>
      <c r="K213" s="15" t="e">
        <f t="shared" si="17"/>
        <v>#DIV/0!</v>
      </c>
      <c r="L213" s="61"/>
      <c r="M213" s="15">
        <f t="shared" si="18"/>
        <v>0</v>
      </c>
      <c r="N213" s="15" t="e">
        <f t="shared" si="19"/>
        <v>#DIV/0!</v>
      </c>
    </row>
    <row r="214" spans="1:14" ht="15.75" hidden="1">
      <c r="A214" s="125"/>
      <c r="B214" s="126"/>
      <c r="C214" s="16" t="s">
        <v>50</v>
      </c>
      <c r="D214" s="18" t="s">
        <v>87</v>
      </c>
      <c r="E214" s="11">
        <v>14372.8</v>
      </c>
      <c r="F214" s="11">
        <v>4263.8</v>
      </c>
      <c r="G214" s="11">
        <v>3354.4</v>
      </c>
      <c r="H214" s="11">
        <v>3354.4</v>
      </c>
      <c r="I214" s="15">
        <f t="shared" si="15"/>
        <v>0</v>
      </c>
      <c r="J214" s="15">
        <f t="shared" si="16"/>
        <v>100</v>
      </c>
      <c r="K214" s="15">
        <f t="shared" si="17"/>
        <v>78.67160748627984</v>
      </c>
      <c r="L214" s="61"/>
      <c r="M214" s="15">
        <f t="shared" si="18"/>
        <v>-11018.4</v>
      </c>
      <c r="N214" s="15">
        <f t="shared" si="19"/>
        <v>23.338528331292444</v>
      </c>
    </row>
    <row r="215" spans="1:14" ht="15.75" hidden="1">
      <c r="A215" s="125"/>
      <c r="B215" s="126"/>
      <c r="C215" s="16" t="s">
        <v>52</v>
      </c>
      <c r="D215" s="20" t="s">
        <v>53</v>
      </c>
      <c r="E215" s="11">
        <v>13325</v>
      </c>
      <c r="F215" s="11">
        <v>15565.4</v>
      </c>
      <c r="G215" s="11">
        <v>15565.4</v>
      </c>
      <c r="H215" s="11">
        <v>15565.4</v>
      </c>
      <c r="I215" s="15">
        <f t="shared" si="15"/>
        <v>0</v>
      </c>
      <c r="J215" s="15">
        <f t="shared" si="16"/>
        <v>100</v>
      </c>
      <c r="K215" s="15">
        <f t="shared" si="17"/>
        <v>100</v>
      </c>
      <c r="L215" s="61"/>
      <c r="M215" s="15">
        <f t="shared" si="18"/>
        <v>2240.3999999999996</v>
      </c>
      <c r="N215" s="15">
        <f t="shared" si="19"/>
        <v>116.81350844277674</v>
      </c>
    </row>
    <row r="216" spans="1:14" s="26" customFormat="1" ht="31.5" customHeight="1" hidden="1">
      <c r="A216" s="125"/>
      <c r="B216" s="126"/>
      <c r="C216" s="28"/>
      <c r="D216" s="24" t="s">
        <v>211</v>
      </c>
      <c r="E216" s="25">
        <f>E217-E212</f>
        <v>28140.199999999997</v>
      </c>
      <c r="F216" s="25">
        <f>F217-F212</f>
        <v>19949.2</v>
      </c>
      <c r="G216" s="25">
        <f>G217-G212</f>
        <v>19039.8</v>
      </c>
      <c r="H216" s="25">
        <f>H217-H212</f>
        <v>19664.5</v>
      </c>
      <c r="I216" s="57">
        <f t="shared" si="15"/>
        <v>624.7000000000007</v>
      </c>
      <c r="J216" s="57">
        <f t="shared" si="16"/>
        <v>103.28102185947333</v>
      </c>
      <c r="K216" s="57">
        <f t="shared" si="17"/>
        <v>98.572875102761</v>
      </c>
      <c r="L216" s="62"/>
      <c r="M216" s="57">
        <f t="shared" si="18"/>
        <v>-8475.699999999997</v>
      </c>
      <c r="N216" s="57">
        <f t="shared" si="19"/>
        <v>69.88045571815411</v>
      </c>
    </row>
    <row r="217" spans="1:14" s="26" customFormat="1" ht="31.5" hidden="1">
      <c r="A217" s="125"/>
      <c r="B217" s="126"/>
      <c r="C217" s="36"/>
      <c r="D217" s="24" t="s">
        <v>212</v>
      </c>
      <c r="E217" s="37">
        <f>SUM(E205:E208,E210:E215)</f>
        <v>28140.199999999997</v>
      </c>
      <c r="F217" s="37">
        <f>SUM(F205:F208,F210:F215)</f>
        <v>19949.2</v>
      </c>
      <c r="G217" s="37">
        <f>SUM(G205:G208,G210:G215)</f>
        <v>19039.8</v>
      </c>
      <c r="H217" s="37">
        <f>SUM(H205:H208,H210:H215)</f>
        <v>19333.5</v>
      </c>
      <c r="I217" s="57">
        <f t="shared" si="15"/>
        <v>293.7000000000007</v>
      </c>
      <c r="J217" s="57">
        <f t="shared" si="16"/>
        <v>101.54255822014937</v>
      </c>
      <c r="K217" s="57">
        <f t="shared" si="17"/>
        <v>96.91366069817336</v>
      </c>
      <c r="L217" s="62"/>
      <c r="M217" s="57">
        <f t="shared" si="18"/>
        <v>-8806.699999999997</v>
      </c>
      <c r="N217" s="57">
        <f t="shared" si="19"/>
        <v>68.70420252876667</v>
      </c>
    </row>
    <row r="218" spans="1:14" ht="31.5" customHeight="1" hidden="1">
      <c r="A218" s="121" t="s">
        <v>112</v>
      </c>
      <c r="B218" s="113" t="s">
        <v>113</v>
      </c>
      <c r="C218" s="16" t="s">
        <v>16</v>
      </c>
      <c r="D218" s="21" t="s">
        <v>17</v>
      </c>
      <c r="E218" s="11">
        <v>11.9</v>
      </c>
      <c r="F218" s="11"/>
      <c r="G218" s="11"/>
      <c r="H218" s="11">
        <v>50.6</v>
      </c>
      <c r="I218" s="15">
        <f t="shared" si="15"/>
        <v>50.6</v>
      </c>
      <c r="J218" s="15"/>
      <c r="K218" s="15"/>
      <c r="L218" s="61"/>
      <c r="M218" s="15">
        <f t="shared" si="18"/>
        <v>38.7</v>
      </c>
      <c r="N218" s="15">
        <f t="shared" si="19"/>
        <v>425.21008403361344</v>
      </c>
    </row>
    <row r="219" spans="1:14" ht="15.75" customHeight="1" hidden="1">
      <c r="A219" s="121"/>
      <c r="B219" s="123"/>
      <c r="C219" s="16" t="s">
        <v>101</v>
      </c>
      <c r="D219" s="18" t="s">
        <v>102</v>
      </c>
      <c r="E219" s="11"/>
      <c r="F219" s="11"/>
      <c r="G219" s="11"/>
      <c r="H219" s="11"/>
      <c r="I219" s="15">
        <f t="shared" si="15"/>
        <v>0</v>
      </c>
      <c r="J219" s="15"/>
      <c r="K219" s="15"/>
      <c r="L219" s="61"/>
      <c r="M219" s="15">
        <f t="shared" si="18"/>
        <v>0</v>
      </c>
      <c r="N219" s="15" t="e">
        <f t="shared" si="19"/>
        <v>#DIV/0!</v>
      </c>
    </row>
    <row r="220" spans="1:14" ht="31.5" customHeight="1" hidden="1">
      <c r="A220" s="125"/>
      <c r="B220" s="123"/>
      <c r="C220" s="16" t="s">
        <v>97</v>
      </c>
      <c r="D220" s="18" t="s">
        <v>98</v>
      </c>
      <c r="E220" s="11"/>
      <c r="F220" s="11"/>
      <c r="G220" s="11"/>
      <c r="H220" s="11"/>
      <c r="I220" s="15">
        <f t="shared" si="15"/>
        <v>0</v>
      </c>
      <c r="J220" s="15"/>
      <c r="K220" s="15"/>
      <c r="L220" s="61"/>
      <c r="M220" s="15">
        <f t="shared" si="18"/>
        <v>0</v>
      </c>
      <c r="N220" s="15" t="e">
        <f t="shared" si="19"/>
        <v>#DIV/0!</v>
      </c>
    </row>
    <row r="221" spans="1:14" ht="15.75" customHeight="1" hidden="1">
      <c r="A221" s="125"/>
      <c r="B221" s="123"/>
      <c r="C221" s="16" t="s">
        <v>22</v>
      </c>
      <c r="D221" s="18" t="s">
        <v>23</v>
      </c>
      <c r="E221" s="11">
        <f>E222</f>
        <v>0</v>
      </c>
      <c r="F221" s="11">
        <f>F222</f>
        <v>0</v>
      </c>
      <c r="G221" s="11">
        <f>G222</f>
        <v>0</v>
      </c>
      <c r="H221" s="11">
        <f>H222</f>
        <v>0</v>
      </c>
      <c r="I221" s="15">
        <f t="shared" si="15"/>
        <v>0</v>
      </c>
      <c r="J221" s="15"/>
      <c r="K221" s="15"/>
      <c r="L221" s="61"/>
      <c r="M221" s="15">
        <f t="shared" si="18"/>
        <v>0</v>
      </c>
      <c r="N221" s="15" t="e">
        <f t="shared" si="19"/>
        <v>#DIV/0!</v>
      </c>
    </row>
    <row r="222" spans="1:14" ht="47.25" customHeight="1" hidden="1">
      <c r="A222" s="125"/>
      <c r="B222" s="123"/>
      <c r="C222" s="19" t="s">
        <v>25</v>
      </c>
      <c r="D222" s="20" t="s">
        <v>26</v>
      </c>
      <c r="E222" s="11"/>
      <c r="F222" s="11"/>
      <c r="G222" s="11"/>
      <c r="H222" s="11"/>
      <c r="I222" s="15">
        <f t="shared" si="15"/>
        <v>0</v>
      </c>
      <c r="J222" s="15"/>
      <c r="K222" s="15"/>
      <c r="L222" s="61"/>
      <c r="M222" s="15">
        <f t="shared" si="18"/>
        <v>0</v>
      </c>
      <c r="N222" s="15" t="e">
        <f t="shared" si="19"/>
        <v>#DIV/0!</v>
      </c>
    </row>
    <row r="223" spans="1:14" ht="15.75" hidden="1">
      <c r="A223" s="125"/>
      <c r="B223" s="123"/>
      <c r="C223" s="16" t="s">
        <v>27</v>
      </c>
      <c r="D223" s="18" t="s">
        <v>28</v>
      </c>
      <c r="E223" s="63"/>
      <c r="F223" s="11"/>
      <c r="G223" s="11"/>
      <c r="H223" s="11">
        <v>7</v>
      </c>
      <c r="I223" s="15">
        <f t="shared" si="15"/>
        <v>7</v>
      </c>
      <c r="J223" s="15"/>
      <c r="K223" s="15"/>
      <c r="L223" s="61"/>
      <c r="M223" s="15">
        <f t="shared" si="18"/>
        <v>7</v>
      </c>
      <c r="N223" s="15"/>
    </row>
    <row r="224" spans="1:14" ht="15.75" hidden="1">
      <c r="A224" s="125"/>
      <c r="B224" s="123"/>
      <c r="C224" s="16" t="s">
        <v>29</v>
      </c>
      <c r="D224" s="18" t="s">
        <v>30</v>
      </c>
      <c r="E224" s="11">
        <v>8.4</v>
      </c>
      <c r="F224" s="11"/>
      <c r="G224" s="11"/>
      <c r="H224" s="11">
        <v>44</v>
      </c>
      <c r="I224" s="15">
        <f t="shared" si="15"/>
        <v>44</v>
      </c>
      <c r="J224" s="15"/>
      <c r="K224" s="15"/>
      <c r="L224" s="61"/>
      <c r="M224" s="15">
        <f t="shared" si="18"/>
        <v>35.6</v>
      </c>
      <c r="N224" s="15">
        <f t="shared" si="19"/>
        <v>523.8095238095239</v>
      </c>
    </row>
    <row r="225" spans="1:14" ht="15.75" customHeight="1" hidden="1">
      <c r="A225" s="125"/>
      <c r="B225" s="123"/>
      <c r="C225" s="16" t="s">
        <v>217</v>
      </c>
      <c r="D225" s="18" t="s">
        <v>46</v>
      </c>
      <c r="E225" s="11"/>
      <c r="F225" s="11"/>
      <c r="G225" s="11"/>
      <c r="H225" s="11">
        <v>-1</v>
      </c>
      <c r="I225" s="15">
        <f t="shared" si="15"/>
        <v>-1</v>
      </c>
      <c r="J225" s="15"/>
      <c r="K225" s="15"/>
      <c r="L225" s="61"/>
      <c r="M225" s="15">
        <f t="shared" si="18"/>
        <v>-1</v>
      </c>
      <c r="N225" s="15"/>
    </row>
    <row r="226" spans="1:14" ht="15.75" customHeight="1" hidden="1">
      <c r="A226" s="125"/>
      <c r="B226" s="123"/>
      <c r="C226" s="16" t="s">
        <v>49</v>
      </c>
      <c r="D226" s="18" t="s">
        <v>86</v>
      </c>
      <c r="E226" s="11"/>
      <c r="F226" s="11"/>
      <c r="G226" s="11"/>
      <c r="H226" s="11"/>
      <c r="I226" s="15">
        <f t="shared" si="15"/>
        <v>0</v>
      </c>
      <c r="J226" s="15" t="e">
        <f t="shared" si="16"/>
        <v>#DIV/0!</v>
      </c>
      <c r="K226" s="15" t="e">
        <f t="shared" si="17"/>
        <v>#DIV/0!</v>
      </c>
      <c r="L226" s="61"/>
      <c r="M226" s="15">
        <f t="shared" si="18"/>
        <v>0</v>
      </c>
      <c r="N226" s="15" t="e">
        <f t="shared" si="19"/>
        <v>#DIV/0!</v>
      </c>
    </row>
    <row r="227" spans="1:14" ht="15.75" hidden="1">
      <c r="A227" s="125"/>
      <c r="B227" s="123"/>
      <c r="C227" s="16" t="s">
        <v>50</v>
      </c>
      <c r="D227" s="18" t="s">
        <v>87</v>
      </c>
      <c r="E227" s="11">
        <v>675.2</v>
      </c>
      <c r="F227" s="11">
        <v>845.6</v>
      </c>
      <c r="G227" s="11">
        <v>707</v>
      </c>
      <c r="H227" s="11">
        <v>707</v>
      </c>
      <c r="I227" s="15">
        <f t="shared" si="15"/>
        <v>0</v>
      </c>
      <c r="J227" s="15">
        <f t="shared" si="16"/>
        <v>100</v>
      </c>
      <c r="K227" s="15">
        <f t="shared" si="17"/>
        <v>83.6092715231788</v>
      </c>
      <c r="L227" s="61"/>
      <c r="M227" s="15">
        <f t="shared" si="18"/>
        <v>31.799999999999955</v>
      </c>
      <c r="N227" s="15">
        <f t="shared" si="19"/>
        <v>104.70971563981041</v>
      </c>
    </row>
    <row r="228" spans="1:14" ht="15.75" customHeight="1" hidden="1">
      <c r="A228" s="125"/>
      <c r="B228" s="123"/>
      <c r="C228" s="16" t="s">
        <v>52</v>
      </c>
      <c r="D228" s="20" t="s">
        <v>53</v>
      </c>
      <c r="E228" s="11">
        <v>2005.4</v>
      </c>
      <c r="F228" s="11">
        <v>1402.7</v>
      </c>
      <c r="G228" s="11">
        <v>1402.7</v>
      </c>
      <c r="H228" s="11">
        <v>1402.7</v>
      </c>
      <c r="I228" s="15">
        <f t="shared" si="15"/>
        <v>0</v>
      </c>
      <c r="J228" s="15">
        <f t="shared" si="16"/>
        <v>100</v>
      </c>
      <c r="K228" s="15">
        <f t="shared" si="17"/>
        <v>100</v>
      </c>
      <c r="L228" s="61"/>
      <c r="M228" s="15">
        <f t="shared" si="18"/>
        <v>-602.7</v>
      </c>
      <c r="N228" s="15">
        <f t="shared" si="19"/>
        <v>69.94614540740002</v>
      </c>
    </row>
    <row r="229" spans="1:14" s="26" customFormat="1" ht="31.5" hidden="1">
      <c r="A229" s="125"/>
      <c r="B229" s="123"/>
      <c r="C229" s="28"/>
      <c r="D229" s="24" t="s">
        <v>211</v>
      </c>
      <c r="E229" s="25">
        <f>E230-E225</f>
        <v>2700.9</v>
      </c>
      <c r="F229" s="25">
        <f>F230-F225</f>
        <v>2248.3</v>
      </c>
      <c r="G229" s="25">
        <f>G230-G225</f>
        <v>2109.7</v>
      </c>
      <c r="H229" s="25">
        <f>H230-H225</f>
        <v>2211.3</v>
      </c>
      <c r="I229" s="57">
        <f t="shared" si="15"/>
        <v>101.60000000000036</v>
      </c>
      <c r="J229" s="57">
        <f t="shared" si="16"/>
        <v>104.81585059487134</v>
      </c>
      <c r="K229" s="57">
        <f t="shared" si="17"/>
        <v>98.35431214695548</v>
      </c>
      <c r="L229" s="62"/>
      <c r="M229" s="57">
        <f t="shared" si="18"/>
        <v>-489.5999999999999</v>
      </c>
      <c r="N229" s="57">
        <f t="shared" si="19"/>
        <v>81.87270909696768</v>
      </c>
    </row>
    <row r="230" spans="1:14" s="26" customFormat="1" ht="31.5" hidden="1">
      <c r="A230" s="125"/>
      <c r="B230" s="123"/>
      <c r="C230" s="36"/>
      <c r="D230" s="24" t="s">
        <v>212</v>
      </c>
      <c r="E230" s="37">
        <f>SUM(E218:E221,E224:E228)</f>
        <v>2700.9</v>
      </c>
      <c r="F230" s="37">
        <f>SUM(F218:F221,F223:F228)</f>
        <v>2248.3</v>
      </c>
      <c r="G230" s="37">
        <f>SUM(G218:G221,G223:G228)</f>
        <v>2109.7</v>
      </c>
      <c r="H230" s="37">
        <f>SUM(H218:H221,H223:H228)</f>
        <v>2210.3</v>
      </c>
      <c r="I230" s="57">
        <f t="shared" si="15"/>
        <v>100.60000000000036</v>
      </c>
      <c r="J230" s="57">
        <f t="shared" si="16"/>
        <v>104.76845049059109</v>
      </c>
      <c r="K230" s="57">
        <f t="shared" si="17"/>
        <v>98.30983409687319</v>
      </c>
      <c r="L230" s="62"/>
      <c r="M230" s="57">
        <f t="shared" si="18"/>
        <v>-490.5999999999999</v>
      </c>
      <c r="N230" s="57">
        <f t="shared" si="19"/>
        <v>81.8356844014958</v>
      </c>
    </row>
    <row r="231" spans="1:14" ht="78.75" hidden="1">
      <c r="A231" s="110" t="s">
        <v>114</v>
      </c>
      <c r="B231" s="113" t="s">
        <v>115</v>
      </c>
      <c r="C231" s="19" t="s">
        <v>14</v>
      </c>
      <c r="D231" s="20" t="s">
        <v>116</v>
      </c>
      <c r="E231" s="11">
        <v>22855.3</v>
      </c>
      <c r="F231" s="11">
        <v>5183</v>
      </c>
      <c r="G231" s="11">
        <v>3827</v>
      </c>
      <c r="H231" s="11">
        <v>3842.8</v>
      </c>
      <c r="I231" s="15">
        <f t="shared" si="15"/>
        <v>15.800000000000182</v>
      </c>
      <c r="J231" s="15">
        <f t="shared" si="16"/>
        <v>100.41285602299452</v>
      </c>
      <c r="K231" s="15">
        <f t="shared" si="17"/>
        <v>74.14238857804361</v>
      </c>
      <c r="L231" s="61"/>
      <c r="M231" s="15">
        <f t="shared" si="18"/>
        <v>-19012.5</v>
      </c>
      <c r="N231" s="15">
        <f t="shared" si="19"/>
        <v>16.813605596951255</v>
      </c>
    </row>
    <row r="232" spans="1:14" ht="31.5" customHeight="1" hidden="1">
      <c r="A232" s="119"/>
      <c r="B232" s="117"/>
      <c r="C232" s="16" t="s">
        <v>16</v>
      </c>
      <c r="D232" s="21" t="s">
        <v>17</v>
      </c>
      <c r="E232" s="34">
        <v>1242.9</v>
      </c>
      <c r="F232" s="11"/>
      <c r="G232" s="11"/>
      <c r="H232" s="34">
        <v>3424.2</v>
      </c>
      <c r="I232" s="15">
        <f t="shared" si="15"/>
        <v>3424.2</v>
      </c>
      <c r="J232" s="15"/>
      <c r="K232" s="15"/>
      <c r="L232" s="61"/>
      <c r="M232" s="15">
        <f t="shared" si="18"/>
        <v>2181.2999999999997</v>
      </c>
      <c r="N232" s="15">
        <f t="shared" si="19"/>
        <v>275.5008447984552</v>
      </c>
    </row>
    <row r="233" spans="1:14" ht="15.75" customHeight="1" hidden="1">
      <c r="A233" s="119"/>
      <c r="B233" s="117"/>
      <c r="C233" s="16" t="s">
        <v>22</v>
      </c>
      <c r="D233" s="18" t="s">
        <v>23</v>
      </c>
      <c r="E233" s="11">
        <f>SUM(E234:E235)</f>
        <v>0</v>
      </c>
      <c r="F233" s="11">
        <f>SUM(F234:F235)</f>
        <v>0</v>
      </c>
      <c r="G233" s="11">
        <f>SUM(G234:G235)</f>
        <v>0</v>
      </c>
      <c r="H233" s="11">
        <f>SUM(H234:H235)</f>
        <v>819.0999999999999</v>
      </c>
      <c r="I233" s="15">
        <f t="shared" si="15"/>
        <v>819.0999999999999</v>
      </c>
      <c r="J233" s="15"/>
      <c r="K233" s="15"/>
      <c r="L233" s="61"/>
      <c r="M233" s="15">
        <f t="shared" si="18"/>
        <v>819.0999999999999</v>
      </c>
      <c r="N233" s="15"/>
    </row>
    <row r="234" spans="1:14" ht="63" customHeight="1" hidden="1">
      <c r="A234" s="119"/>
      <c r="B234" s="117"/>
      <c r="C234" s="19" t="s">
        <v>197</v>
      </c>
      <c r="D234" s="58" t="s">
        <v>24</v>
      </c>
      <c r="E234" s="11"/>
      <c r="F234" s="11"/>
      <c r="G234" s="11"/>
      <c r="H234" s="11">
        <v>232.2</v>
      </c>
      <c r="I234" s="15">
        <f t="shared" si="15"/>
        <v>232.2</v>
      </c>
      <c r="J234" s="15"/>
      <c r="K234" s="15"/>
      <c r="L234" s="61"/>
      <c r="M234" s="15">
        <f t="shared" si="18"/>
        <v>232.2</v>
      </c>
      <c r="N234" s="15" t="e">
        <f t="shared" si="19"/>
        <v>#DIV/0!</v>
      </c>
    </row>
    <row r="235" spans="1:14" ht="47.25" customHeight="1" hidden="1">
      <c r="A235" s="119"/>
      <c r="B235" s="117"/>
      <c r="C235" s="19" t="s">
        <v>25</v>
      </c>
      <c r="D235" s="20" t="s">
        <v>26</v>
      </c>
      <c r="E235" s="11"/>
      <c r="F235" s="11"/>
      <c r="G235" s="11"/>
      <c r="H235" s="11">
        <v>586.9</v>
      </c>
      <c r="I235" s="15">
        <f t="shared" si="15"/>
        <v>586.9</v>
      </c>
      <c r="J235" s="15"/>
      <c r="K235" s="15"/>
      <c r="L235" s="61"/>
      <c r="M235" s="15">
        <f t="shared" si="18"/>
        <v>586.9</v>
      </c>
      <c r="N235" s="15" t="e">
        <f t="shared" si="19"/>
        <v>#DIV/0!</v>
      </c>
    </row>
    <row r="236" spans="1:14" ht="15.75" hidden="1">
      <c r="A236" s="119"/>
      <c r="B236" s="117"/>
      <c r="C236" s="16" t="s">
        <v>27</v>
      </c>
      <c r="D236" s="18" t="s">
        <v>28</v>
      </c>
      <c r="E236" s="11">
        <v>-2.3</v>
      </c>
      <c r="F236" s="11"/>
      <c r="G236" s="11"/>
      <c r="H236" s="11">
        <v>-276.6</v>
      </c>
      <c r="I236" s="15">
        <f t="shared" si="15"/>
        <v>-276.6</v>
      </c>
      <c r="J236" s="15"/>
      <c r="K236" s="15"/>
      <c r="L236" s="61"/>
      <c r="M236" s="15">
        <f t="shared" si="18"/>
        <v>-274.3</v>
      </c>
      <c r="N236" s="15">
        <f t="shared" si="19"/>
        <v>12026.08695652174</v>
      </c>
    </row>
    <row r="237" spans="1:14" ht="15.75" customHeight="1" hidden="1">
      <c r="A237" s="119"/>
      <c r="B237" s="117"/>
      <c r="C237" s="16" t="s">
        <v>217</v>
      </c>
      <c r="D237" s="18" t="s">
        <v>46</v>
      </c>
      <c r="E237" s="11">
        <v>-21942.2</v>
      </c>
      <c r="F237" s="11"/>
      <c r="G237" s="11"/>
      <c r="H237" s="11">
        <v>-63962.9</v>
      </c>
      <c r="I237" s="15">
        <f t="shared" si="15"/>
        <v>-63962.9</v>
      </c>
      <c r="J237" s="15"/>
      <c r="K237" s="15"/>
      <c r="L237" s="61"/>
      <c r="M237" s="15">
        <f t="shared" si="18"/>
        <v>-42020.7</v>
      </c>
      <c r="N237" s="15">
        <f t="shared" si="19"/>
        <v>291.506321152847</v>
      </c>
    </row>
    <row r="238" spans="1:14" ht="15.75" hidden="1">
      <c r="A238" s="119"/>
      <c r="B238" s="117"/>
      <c r="C238" s="16" t="s">
        <v>49</v>
      </c>
      <c r="D238" s="18" t="s">
        <v>86</v>
      </c>
      <c r="E238" s="11">
        <v>734704.5</v>
      </c>
      <c r="F238" s="34">
        <v>495038.6</v>
      </c>
      <c r="G238" s="34">
        <v>495038.6</v>
      </c>
      <c r="H238" s="11">
        <v>495038.6</v>
      </c>
      <c r="I238" s="15">
        <f t="shared" si="15"/>
        <v>0</v>
      </c>
      <c r="J238" s="15">
        <f t="shared" si="16"/>
        <v>100</v>
      </c>
      <c r="K238" s="15">
        <f t="shared" si="17"/>
        <v>100</v>
      </c>
      <c r="L238" s="61"/>
      <c r="M238" s="15">
        <f t="shared" si="18"/>
        <v>-239665.90000000002</v>
      </c>
      <c r="N238" s="15">
        <f t="shared" si="19"/>
        <v>67.37927969680328</v>
      </c>
    </row>
    <row r="239" spans="1:14" ht="15.75" hidden="1">
      <c r="A239" s="119"/>
      <c r="B239" s="117"/>
      <c r="C239" s="16" t="s">
        <v>50</v>
      </c>
      <c r="D239" s="18" t="s">
        <v>87</v>
      </c>
      <c r="E239" s="11"/>
      <c r="F239" s="34">
        <v>94.6</v>
      </c>
      <c r="G239" s="34">
        <v>94.6</v>
      </c>
      <c r="H239" s="11">
        <v>94.6</v>
      </c>
      <c r="I239" s="15">
        <f t="shared" si="15"/>
        <v>0</v>
      </c>
      <c r="J239" s="15">
        <f t="shared" si="16"/>
        <v>100</v>
      </c>
      <c r="K239" s="15">
        <f t="shared" si="17"/>
        <v>100</v>
      </c>
      <c r="L239" s="61"/>
      <c r="M239" s="15">
        <f t="shared" si="18"/>
        <v>94.6</v>
      </c>
      <c r="N239" s="15"/>
    </row>
    <row r="240" spans="1:14" s="26" customFormat="1" ht="15.75" customHeight="1" hidden="1">
      <c r="A240" s="119"/>
      <c r="B240" s="117"/>
      <c r="C240" s="23"/>
      <c r="D240" s="24" t="s">
        <v>31</v>
      </c>
      <c r="E240" s="37">
        <f>SUM(E231:E233,E236:E239)</f>
        <v>736858.2</v>
      </c>
      <c r="F240" s="37">
        <f>SUM(F231:F233,F236:F239)</f>
        <v>500316.19999999995</v>
      </c>
      <c r="G240" s="37">
        <f>SUM(G231:G233,G236:G239)</f>
        <v>498960.19999999995</v>
      </c>
      <c r="H240" s="37">
        <f>SUM(H231:H233,H236:H239)</f>
        <v>438979.79999999993</v>
      </c>
      <c r="I240" s="57">
        <f t="shared" si="15"/>
        <v>-59980.40000000002</v>
      </c>
      <c r="J240" s="57">
        <f t="shared" si="16"/>
        <v>87.9789209640368</v>
      </c>
      <c r="K240" s="57">
        <f t="shared" si="17"/>
        <v>87.74047292492227</v>
      </c>
      <c r="L240" s="62"/>
      <c r="M240" s="57">
        <f t="shared" si="18"/>
        <v>-297878.4</v>
      </c>
      <c r="N240" s="57">
        <f t="shared" si="19"/>
        <v>59.57452872207977</v>
      </c>
    </row>
    <row r="241" spans="1:14" ht="15.75" hidden="1">
      <c r="A241" s="119"/>
      <c r="B241" s="117"/>
      <c r="C241" s="16" t="s">
        <v>22</v>
      </c>
      <c r="D241" s="18" t="s">
        <v>23</v>
      </c>
      <c r="E241" s="11">
        <f>E242</f>
        <v>1398</v>
      </c>
      <c r="F241" s="11">
        <f>F242</f>
        <v>6990</v>
      </c>
      <c r="G241" s="11">
        <f>G242</f>
        <v>4804</v>
      </c>
      <c r="H241" s="11">
        <f>H242</f>
        <v>6387.6</v>
      </c>
      <c r="I241" s="15">
        <f t="shared" si="15"/>
        <v>1583.6000000000004</v>
      </c>
      <c r="J241" s="15">
        <f t="shared" si="16"/>
        <v>132.96419650291423</v>
      </c>
      <c r="K241" s="15">
        <f t="shared" si="17"/>
        <v>91.38197424892705</v>
      </c>
      <c r="L241" s="61"/>
      <c r="M241" s="15">
        <f t="shared" si="18"/>
        <v>4989.6</v>
      </c>
      <c r="N241" s="15">
        <f t="shared" si="19"/>
        <v>456.9098712446352</v>
      </c>
    </row>
    <row r="242" spans="1:14" ht="47.25" hidden="1">
      <c r="A242" s="119"/>
      <c r="B242" s="117"/>
      <c r="C242" s="19" t="s">
        <v>25</v>
      </c>
      <c r="D242" s="20" t="s">
        <v>26</v>
      </c>
      <c r="E242" s="11">
        <v>1398</v>
      </c>
      <c r="F242" s="11">
        <v>6990</v>
      </c>
      <c r="G242" s="11">
        <v>4804</v>
      </c>
      <c r="H242" s="11">
        <v>6387.6</v>
      </c>
      <c r="I242" s="15">
        <f t="shared" si="15"/>
        <v>1583.6000000000004</v>
      </c>
      <c r="J242" s="15">
        <f t="shared" si="16"/>
        <v>132.96419650291423</v>
      </c>
      <c r="K242" s="15">
        <f t="shared" si="17"/>
        <v>91.38197424892705</v>
      </c>
      <c r="L242" s="61"/>
      <c r="M242" s="15">
        <f t="shared" si="18"/>
        <v>4989.6</v>
      </c>
      <c r="N242" s="15">
        <f t="shared" si="19"/>
        <v>456.9098712446352</v>
      </c>
    </row>
    <row r="243" spans="1:14" s="26" customFormat="1" ht="15.75" customHeight="1" hidden="1">
      <c r="A243" s="119"/>
      <c r="B243" s="117"/>
      <c r="C243" s="23"/>
      <c r="D243" s="24" t="s">
        <v>34</v>
      </c>
      <c r="E243" s="37">
        <f>E241</f>
        <v>1398</v>
      </c>
      <c r="F243" s="37">
        <f>F241</f>
        <v>6990</v>
      </c>
      <c r="G243" s="37">
        <f>G241</f>
        <v>4804</v>
      </c>
      <c r="H243" s="37">
        <f>H241</f>
        <v>6387.6</v>
      </c>
      <c r="I243" s="57">
        <f t="shared" si="15"/>
        <v>1583.6000000000004</v>
      </c>
      <c r="J243" s="57">
        <f t="shared" si="16"/>
        <v>132.96419650291423</v>
      </c>
      <c r="K243" s="57">
        <f t="shared" si="17"/>
        <v>91.38197424892705</v>
      </c>
      <c r="L243" s="62"/>
      <c r="M243" s="57">
        <f t="shared" si="18"/>
        <v>4989.6</v>
      </c>
      <c r="N243" s="57">
        <f t="shared" si="19"/>
        <v>456.9098712446352</v>
      </c>
    </row>
    <row r="244" spans="1:14" s="26" customFormat="1" ht="31.5" hidden="1">
      <c r="A244" s="119"/>
      <c r="B244" s="117"/>
      <c r="C244" s="23"/>
      <c r="D244" s="24" t="s">
        <v>211</v>
      </c>
      <c r="E244" s="37">
        <f>E245-E237</f>
        <v>760198.3999999999</v>
      </c>
      <c r="F244" s="37">
        <f>F245-F237</f>
        <v>507306.19999999995</v>
      </c>
      <c r="G244" s="37">
        <f>G245-G237</f>
        <v>503764.19999999995</v>
      </c>
      <c r="H244" s="37">
        <f>H245-H237</f>
        <v>509330.29999999993</v>
      </c>
      <c r="I244" s="57">
        <f t="shared" si="15"/>
        <v>5566.099999999977</v>
      </c>
      <c r="J244" s="57">
        <f t="shared" si="16"/>
        <v>101.1049018568608</v>
      </c>
      <c r="K244" s="57">
        <f t="shared" si="17"/>
        <v>100.39898980142566</v>
      </c>
      <c r="L244" s="62"/>
      <c r="M244" s="57">
        <f t="shared" si="18"/>
        <v>-250868.09999999998</v>
      </c>
      <c r="N244" s="57">
        <f t="shared" si="19"/>
        <v>66.99965430077201</v>
      </c>
    </row>
    <row r="245" spans="1:14" s="26" customFormat="1" ht="31.5" hidden="1">
      <c r="A245" s="120"/>
      <c r="B245" s="118"/>
      <c r="C245" s="23"/>
      <c r="D245" s="24" t="s">
        <v>212</v>
      </c>
      <c r="E245" s="37">
        <f>E240+E243</f>
        <v>738256.2</v>
      </c>
      <c r="F245" s="37">
        <f>F240+F243</f>
        <v>507306.19999999995</v>
      </c>
      <c r="G245" s="37">
        <f>G240+G243</f>
        <v>503764.19999999995</v>
      </c>
      <c r="H245" s="37">
        <f>H240+H243</f>
        <v>445367.3999999999</v>
      </c>
      <c r="I245" s="57">
        <f t="shared" si="15"/>
        <v>-58396.80000000005</v>
      </c>
      <c r="J245" s="57">
        <f t="shared" si="16"/>
        <v>88.40790989117527</v>
      </c>
      <c r="K245" s="57">
        <f t="shared" si="17"/>
        <v>87.79064793609854</v>
      </c>
      <c r="L245" s="62"/>
      <c r="M245" s="57">
        <f t="shared" si="18"/>
        <v>-292888.80000000005</v>
      </c>
      <c r="N245" s="57">
        <f t="shared" si="19"/>
        <v>60.32694341070213</v>
      </c>
    </row>
    <row r="246" spans="1:14" s="26" customFormat="1" ht="31.5" customHeight="1" hidden="1">
      <c r="A246" s="113">
        <v>943</v>
      </c>
      <c r="B246" s="113" t="s">
        <v>117</v>
      </c>
      <c r="C246" s="16" t="s">
        <v>16</v>
      </c>
      <c r="D246" s="21" t="s">
        <v>17</v>
      </c>
      <c r="E246" s="34">
        <v>24.2</v>
      </c>
      <c r="F246" s="37"/>
      <c r="G246" s="37"/>
      <c r="H246" s="34">
        <v>415.2</v>
      </c>
      <c r="I246" s="15">
        <f t="shared" si="15"/>
        <v>415.2</v>
      </c>
      <c r="J246" s="15"/>
      <c r="K246" s="15"/>
      <c r="L246" s="61"/>
      <c r="M246" s="15">
        <f t="shared" si="18"/>
        <v>391</v>
      </c>
      <c r="N246" s="15">
        <f t="shared" si="19"/>
        <v>1715.702479338843</v>
      </c>
    </row>
    <row r="247" spans="1:14" s="26" customFormat="1" ht="78.75" hidden="1">
      <c r="A247" s="119"/>
      <c r="B247" s="123"/>
      <c r="C247" s="19" t="s">
        <v>18</v>
      </c>
      <c r="D247" s="22" t="s">
        <v>19</v>
      </c>
      <c r="E247" s="34">
        <v>69.6</v>
      </c>
      <c r="F247" s="37"/>
      <c r="G247" s="37"/>
      <c r="H247" s="34">
        <v>39.6</v>
      </c>
      <c r="I247" s="15">
        <f t="shared" si="15"/>
        <v>39.6</v>
      </c>
      <c r="J247" s="15"/>
      <c r="K247" s="15"/>
      <c r="L247" s="61"/>
      <c r="M247" s="15">
        <f t="shared" si="18"/>
        <v>-29.999999999999993</v>
      </c>
      <c r="N247" s="15">
        <f t="shared" si="19"/>
        <v>56.896551724137936</v>
      </c>
    </row>
    <row r="248" spans="1:14" s="26" customFormat="1" ht="15.75" customHeight="1" hidden="1">
      <c r="A248" s="119"/>
      <c r="B248" s="123"/>
      <c r="C248" s="16" t="s">
        <v>22</v>
      </c>
      <c r="D248" s="18" t="s">
        <v>23</v>
      </c>
      <c r="E248" s="11">
        <f>SUM(E249:E250)</f>
        <v>9</v>
      </c>
      <c r="F248" s="11">
        <f>SUM(F249:F250)</f>
        <v>0</v>
      </c>
      <c r="G248" s="11">
        <f>SUM(G249:G250)</f>
        <v>0</v>
      </c>
      <c r="H248" s="11">
        <f>SUM(H249:H250)</f>
        <v>0</v>
      </c>
      <c r="I248" s="15">
        <f t="shared" si="15"/>
        <v>0</v>
      </c>
      <c r="J248" s="15"/>
      <c r="K248" s="15"/>
      <c r="L248" s="61"/>
      <c r="M248" s="15">
        <f t="shared" si="18"/>
        <v>-9</v>
      </c>
      <c r="N248" s="15">
        <f t="shared" si="19"/>
        <v>0</v>
      </c>
    </row>
    <row r="249" spans="1:14" s="26" customFormat="1" ht="56.25" customHeight="1" hidden="1">
      <c r="A249" s="119"/>
      <c r="B249" s="123"/>
      <c r="C249" s="19" t="s">
        <v>197</v>
      </c>
      <c r="D249" s="58" t="s">
        <v>24</v>
      </c>
      <c r="E249" s="11">
        <v>4.9</v>
      </c>
      <c r="F249" s="11"/>
      <c r="G249" s="11"/>
      <c r="H249" s="11"/>
      <c r="I249" s="15">
        <f t="shared" si="15"/>
        <v>0</v>
      </c>
      <c r="J249" s="15"/>
      <c r="K249" s="15"/>
      <c r="L249" s="61"/>
      <c r="M249" s="15">
        <f t="shared" si="18"/>
        <v>-4.9</v>
      </c>
      <c r="N249" s="15">
        <f t="shared" si="19"/>
        <v>0</v>
      </c>
    </row>
    <row r="250" spans="1:14" s="26" customFormat="1" ht="47.25" customHeight="1" hidden="1">
      <c r="A250" s="119"/>
      <c r="B250" s="123"/>
      <c r="C250" s="19" t="s">
        <v>25</v>
      </c>
      <c r="D250" s="20" t="s">
        <v>26</v>
      </c>
      <c r="E250" s="11">
        <v>4.1</v>
      </c>
      <c r="F250" s="11"/>
      <c r="G250" s="11"/>
      <c r="H250" s="11"/>
      <c r="I250" s="15">
        <f t="shared" si="15"/>
        <v>0</v>
      </c>
      <c r="J250" s="15"/>
      <c r="K250" s="15"/>
      <c r="L250" s="61"/>
      <c r="M250" s="15">
        <f t="shared" si="18"/>
        <v>-4.1</v>
      </c>
      <c r="N250" s="15">
        <f t="shared" si="19"/>
        <v>0</v>
      </c>
    </row>
    <row r="251" spans="1:14" s="26" customFormat="1" ht="15.75" customHeight="1" hidden="1">
      <c r="A251" s="119"/>
      <c r="B251" s="123"/>
      <c r="C251" s="16" t="s">
        <v>27</v>
      </c>
      <c r="D251" s="18" t="s">
        <v>28</v>
      </c>
      <c r="E251" s="34"/>
      <c r="F251" s="37"/>
      <c r="G251" s="37"/>
      <c r="H251" s="34">
        <v>100.6</v>
      </c>
      <c r="I251" s="15">
        <f t="shared" si="15"/>
        <v>100.6</v>
      </c>
      <c r="J251" s="15"/>
      <c r="K251" s="15"/>
      <c r="L251" s="61"/>
      <c r="M251" s="15">
        <f t="shared" si="18"/>
        <v>100.6</v>
      </c>
      <c r="N251" s="15"/>
    </row>
    <row r="252" spans="1:14" s="26" customFormat="1" ht="15.75" customHeight="1" hidden="1">
      <c r="A252" s="119"/>
      <c r="B252" s="123"/>
      <c r="C252" s="16" t="s">
        <v>217</v>
      </c>
      <c r="D252" s="18" t="s">
        <v>46</v>
      </c>
      <c r="E252" s="37"/>
      <c r="F252" s="37"/>
      <c r="G252" s="37"/>
      <c r="H252" s="34"/>
      <c r="I252" s="15">
        <f t="shared" si="15"/>
        <v>0</v>
      </c>
      <c r="J252" s="15" t="e">
        <f t="shared" si="16"/>
        <v>#DIV/0!</v>
      </c>
      <c r="K252" s="15" t="e">
        <f t="shared" si="17"/>
        <v>#DIV/0!</v>
      </c>
      <c r="L252" s="61"/>
      <c r="M252" s="15">
        <f t="shared" si="18"/>
        <v>0</v>
      </c>
      <c r="N252" s="15" t="e">
        <f t="shared" si="19"/>
        <v>#DIV/0!</v>
      </c>
    </row>
    <row r="253" spans="1:14" s="26" customFormat="1" ht="16.5" customHeight="1" hidden="1">
      <c r="A253" s="119"/>
      <c r="B253" s="123"/>
      <c r="C253" s="16" t="s">
        <v>49</v>
      </c>
      <c r="D253" s="18" t="s">
        <v>86</v>
      </c>
      <c r="E253" s="34">
        <v>47547</v>
      </c>
      <c r="F253" s="34">
        <v>73099.4</v>
      </c>
      <c r="G253" s="34">
        <v>53054.4</v>
      </c>
      <c r="H253" s="34">
        <v>53054.4</v>
      </c>
      <c r="I253" s="15">
        <f t="shared" si="15"/>
        <v>0</v>
      </c>
      <c r="J253" s="15">
        <f t="shared" si="16"/>
        <v>100</v>
      </c>
      <c r="K253" s="15">
        <f t="shared" si="17"/>
        <v>72.57843429631434</v>
      </c>
      <c r="L253" s="61"/>
      <c r="M253" s="15">
        <f t="shared" si="18"/>
        <v>5507.4000000000015</v>
      </c>
      <c r="N253" s="15">
        <f t="shared" si="19"/>
        <v>111.58306517761373</v>
      </c>
    </row>
    <row r="254" spans="1:14" s="26" customFormat="1" ht="16.5" customHeight="1" hidden="1">
      <c r="A254" s="119"/>
      <c r="B254" s="123"/>
      <c r="C254" s="16" t="s">
        <v>50</v>
      </c>
      <c r="D254" s="18" t="s">
        <v>87</v>
      </c>
      <c r="E254" s="34"/>
      <c r="F254" s="34">
        <v>72.3</v>
      </c>
      <c r="G254" s="34">
        <v>72.3</v>
      </c>
      <c r="H254" s="34">
        <v>72.3</v>
      </c>
      <c r="I254" s="15">
        <f t="shared" si="15"/>
        <v>0</v>
      </c>
      <c r="J254" s="15">
        <f t="shared" si="16"/>
        <v>100</v>
      </c>
      <c r="K254" s="15">
        <f t="shared" si="17"/>
        <v>100</v>
      </c>
      <c r="L254" s="61"/>
      <c r="M254" s="15">
        <f t="shared" si="18"/>
        <v>72.3</v>
      </c>
      <c r="N254" s="15"/>
    </row>
    <row r="255" spans="1:14" s="26" customFormat="1" ht="16.5" customHeight="1" hidden="1">
      <c r="A255" s="119"/>
      <c r="B255" s="123"/>
      <c r="C255" s="16" t="s">
        <v>52</v>
      </c>
      <c r="D255" s="20" t="s">
        <v>53</v>
      </c>
      <c r="E255" s="37"/>
      <c r="F255" s="34"/>
      <c r="G255" s="34"/>
      <c r="H255" s="34"/>
      <c r="I255" s="15">
        <f t="shared" si="15"/>
        <v>0</v>
      </c>
      <c r="J255" s="15" t="e">
        <f t="shared" si="16"/>
        <v>#DIV/0!</v>
      </c>
      <c r="K255" s="15" t="e">
        <f t="shared" si="17"/>
        <v>#DIV/0!</v>
      </c>
      <c r="L255" s="61"/>
      <c r="M255" s="15">
        <f t="shared" si="18"/>
        <v>0</v>
      </c>
      <c r="N255" s="15" t="e">
        <f t="shared" si="19"/>
        <v>#DIV/0!</v>
      </c>
    </row>
    <row r="256" spans="1:14" s="26" customFormat="1" ht="31.5" hidden="1">
      <c r="A256" s="119"/>
      <c r="B256" s="123"/>
      <c r="C256" s="28"/>
      <c r="D256" s="24" t="s">
        <v>211</v>
      </c>
      <c r="E256" s="37">
        <f>E257-E252</f>
        <v>47649.8</v>
      </c>
      <c r="F256" s="37">
        <f>F257-F252</f>
        <v>73171.7</v>
      </c>
      <c r="G256" s="37">
        <f>G257-G252</f>
        <v>53126.700000000004</v>
      </c>
      <c r="H256" s="37">
        <f>H257-H252</f>
        <v>53682.100000000006</v>
      </c>
      <c r="I256" s="57">
        <f t="shared" si="15"/>
        <v>555.4000000000015</v>
      </c>
      <c r="J256" s="57">
        <f t="shared" si="16"/>
        <v>101.04542536991758</v>
      </c>
      <c r="K256" s="57">
        <f t="shared" si="17"/>
        <v>73.36456580891247</v>
      </c>
      <c r="L256" s="62"/>
      <c r="M256" s="57">
        <f t="shared" si="18"/>
        <v>6032.300000000003</v>
      </c>
      <c r="N256" s="57">
        <f t="shared" si="19"/>
        <v>112.6596543951916</v>
      </c>
    </row>
    <row r="257" spans="1:14" s="26" customFormat="1" ht="31.5" hidden="1">
      <c r="A257" s="120"/>
      <c r="B257" s="124"/>
      <c r="C257" s="23"/>
      <c r="D257" s="24" t="s">
        <v>212</v>
      </c>
      <c r="E257" s="37">
        <f>SUM(E246:E248,E251:E255)</f>
        <v>47649.8</v>
      </c>
      <c r="F257" s="37">
        <f>SUM(F246:F248,F251:F255)</f>
        <v>73171.7</v>
      </c>
      <c r="G257" s="37">
        <f>SUM(G246:G248,G251:G255)</f>
        <v>53126.700000000004</v>
      </c>
      <c r="H257" s="37">
        <f>SUM(H246:H248,H251:H255)</f>
        <v>53682.100000000006</v>
      </c>
      <c r="I257" s="57">
        <f t="shared" si="15"/>
        <v>555.4000000000015</v>
      </c>
      <c r="J257" s="57">
        <f t="shared" si="16"/>
        <v>101.04542536991758</v>
      </c>
      <c r="K257" s="57">
        <f t="shared" si="17"/>
        <v>73.36456580891247</v>
      </c>
      <c r="L257" s="62"/>
      <c r="M257" s="57">
        <f t="shared" si="18"/>
        <v>6032.300000000003</v>
      </c>
      <c r="N257" s="57">
        <f t="shared" si="19"/>
        <v>112.6596543951916</v>
      </c>
    </row>
    <row r="258" spans="1:14" ht="31.5" customHeight="1" hidden="1">
      <c r="A258" s="110" t="s">
        <v>118</v>
      </c>
      <c r="B258" s="113" t="s">
        <v>119</v>
      </c>
      <c r="C258" s="16" t="s">
        <v>16</v>
      </c>
      <c r="D258" s="21" t="s">
        <v>17</v>
      </c>
      <c r="E258" s="11"/>
      <c r="F258" s="11"/>
      <c r="G258" s="11"/>
      <c r="H258" s="11">
        <v>951.7</v>
      </c>
      <c r="I258" s="15">
        <f t="shared" si="15"/>
        <v>951.7</v>
      </c>
      <c r="J258" s="15"/>
      <c r="K258" s="15"/>
      <c r="L258" s="61"/>
      <c r="M258" s="15">
        <f t="shared" si="18"/>
        <v>951.7</v>
      </c>
      <c r="N258" s="15"/>
    </row>
    <row r="259" spans="1:14" ht="15.75" hidden="1">
      <c r="A259" s="115"/>
      <c r="B259" s="117"/>
      <c r="C259" s="16" t="s">
        <v>22</v>
      </c>
      <c r="D259" s="18" t="s">
        <v>23</v>
      </c>
      <c r="E259" s="11">
        <f>SUM(E260:E261)</f>
        <v>4338</v>
      </c>
      <c r="F259" s="11">
        <f>SUM(F260:F261)</f>
        <v>0</v>
      </c>
      <c r="G259" s="11">
        <f>SUM(G260:G261)</f>
        <v>0</v>
      </c>
      <c r="H259" s="11">
        <f>SUM(H260:H261)</f>
        <v>311.4</v>
      </c>
      <c r="I259" s="15">
        <f t="shared" si="15"/>
        <v>311.4</v>
      </c>
      <c r="J259" s="15"/>
      <c r="K259" s="15"/>
      <c r="L259" s="61"/>
      <c r="M259" s="15">
        <f t="shared" si="18"/>
        <v>-4026.6</v>
      </c>
      <c r="N259" s="15">
        <f t="shared" si="19"/>
        <v>7.178423236514522</v>
      </c>
    </row>
    <row r="260" spans="1:14" ht="31.5" customHeight="1" hidden="1">
      <c r="A260" s="115"/>
      <c r="B260" s="117"/>
      <c r="C260" s="19" t="s">
        <v>40</v>
      </c>
      <c r="D260" s="20" t="s">
        <v>41</v>
      </c>
      <c r="E260" s="11">
        <v>0.6</v>
      </c>
      <c r="F260" s="11"/>
      <c r="G260" s="11"/>
      <c r="H260" s="11"/>
      <c r="I260" s="15">
        <f t="shared" si="15"/>
        <v>0</v>
      </c>
      <c r="J260" s="15"/>
      <c r="K260" s="15"/>
      <c r="L260" s="61"/>
      <c r="M260" s="15">
        <f t="shared" si="18"/>
        <v>-0.6</v>
      </c>
      <c r="N260" s="15">
        <f t="shared" si="19"/>
        <v>0</v>
      </c>
    </row>
    <row r="261" spans="1:14" ht="47.25" customHeight="1" hidden="1">
      <c r="A261" s="115"/>
      <c r="B261" s="117"/>
      <c r="C261" s="19" t="s">
        <v>25</v>
      </c>
      <c r="D261" s="20" t="s">
        <v>26</v>
      </c>
      <c r="E261" s="11">
        <v>4337.4</v>
      </c>
      <c r="F261" s="11">
        <f>2050.9-2050.9</f>
        <v>0</v>
      </c>
      <c r="G261" s="11"/>
      <c r="H261" s="11">
        <v>311.4</v>
      </c>
      <c r="I261" s="15">
        <f t="shared" si="15"/>
        <v>311.4</v>
      </c>
      <c r="J261" s="15"/>
      <c r="K261" s="15"/>
      <c r="L261" s="61"/>
      <c r="M261" s="15">
        <f t="shared" si="18"/>
        <v>-4025.9999999999995</v>
      </c>
      <c r="N261" s="15">
        <f t="shared" si="19"/>
        <v>7.1794162401438655</v>
      </c>
    </row>
    <row r="262" spans="1:14" ht="15.75" customHeight="1" hidden="1">
      <c r="A262" s="115"/>
      <c r="B262" s="117"/>
      <c r="C262" s="16" t="s">
        <v>27</v>
      </c>
      <c r="D262" s="18" t="s">
        <v>28</v>
      </c>
      <c r="E262" s="11"/>
      <c r="F262" s="11"/>
      <c r="G262" s="11"/>
      <c r="H262" s="11"/>
      <c r="I262" s="15">
        <f aca="true" t="shared" si="20" ref="I262:I325">H262-G262</f>
        <v>0</v>
      </c>
      <c r="J262" s="15"/>
      <c r="K262" s="15"/>
      <c r="L262" s="61"/>
      <c r="M262" s="15">
        <f aca="true" t="shared" si="21" ref="M262:M325">H262-E262</f>
        <v>0</v>
      </c>
      <c r="N262" s="15" t="e">
        <f aca="true" t="shared" si="22" ref="N262:N325">H262/E262*100</f>
        <v>#DIV/0!</v>
      </c>
    </row>
    <row r="263" spans="1:14" ht="15.75" customHeight="1" hidden="1">
      <c r="A263" s="115"/>
      <c r="B263" s="117"/>
      <c r="C263" s="16" t="s">
        <v>29</v>
      </c>
      <c r="D263" s="18" t="s">
        <v>30</v>
      </c>
      <c r="E263" s="11"/>
      <c r="F263" s="11"/>
      <c r="G263" s="11"/>
      <c r="H263" s="11"/>
      <c r="I263" s="15">
        <f t="shared" si="20"/>
        <v>0</v>
      </c>
      <c r="J263" s="15"/>
      <c r="K263" s="15"/>
      <c r="L263" s="61"/>
      <c r="M263" s="15">
        <f t="shared" si="21"/>
        <v>0</v>
      </c>
      <c r="N263" s="15" t="e">
        <f t="shared" si="22"/>
        <v>#DIV/0!</v>
      </c>
    </row>
    <row r="264" spans="1:14" ht="15.75" customHeight="1" hidden="1">
      <c r="A264" s="115"/>
      <c r="B264" s="117"/>
      <c r="C264" s="16" t="s">
        <v>217</v>
      </c>
      <c r="D264" s="18" t="s">
        <v>46</v>
      </c>
      <c r="E264" s="11"/>
      <c r="F264" s="11"/>
      <c r="G264" s="11"/>
      <c r="H264" s="11">
        <v>-799.6</v>
      </c>
      <c r="I264" s="15">
        <f t="shared" si="20"/>
        <v>-799.6</v>
      </c>
      <c r="J264" s="15"/>
      <c r="K264" s="15"/>
      <c r="L264" s="61"/>
      <c r="M264" s="15">
        <f t="shared" si="21"/>
        <v>-799.6</v>
      </c>
      <c r="N264" s="15"/>
    </row>
    <row r="265" spans="1:14" ht="15.75" hidden="1">
      <c r="A265" s="115"/>
      <c r="B265" s="117"/>
      <c r="C265" s="16" t="s">
        <v>49</v>
      </c>
      <c r="D265" s="18" t="s">
        <v>120</v>
      </c>
      <c r="E265" s="11">
        <v>245341.7</v>
      </c>
      <c r="F265" s="11">
        <v>801878.4</v>
      </c>
      <c r="G265" s="11">
        <v>235049.6</v>
      </c>
      <c r="H265" s="11">
        <v>128519.5</v>
      </c>
      <c r="I265" s="15">
        <f t="shared" si="20"/>
        <v>-106530.1</v>
      </c>
      <c r="J265" s="15">
        <f aca="true" t="shared" si="23" ref="J265:J325">H265/G265*100</f>
        <v>54.677608470722774</v>
      </c>
      <c r="K265" s="15">
        <f aca="true" t="shared" si="24" ref="K265:K325">H265/F265*100</f>
        <v>16.027305386951436</v>
      </c>
      <c r="L265" s="61"/>
      <c r="M265" s="15">
        <f t="shared" si="21"/>
        <v>-116822.20000000001</v>
      </c>
      <c r="N265" s="15">
        <f t="shared" si="22"/>
        <v>52.383879299768445</v>
      </c>
    </row>
    <row r="266" spans="1:14" ht="15.75" hidden="1">
      <c r="A266" s="115"/>
      <c r="B266" s="117"/>
      <c r="C266" s="16" t="s">
        <v>50</v>
      </c>
      <c r="D266" s="18" t="s">
        <v>87</v>
      </c>
      <c r="E266" s="11"/>
      <c r="F266" s="11">
        <v>16.7</v>
      </c>
      <c r="G266" s="11">
        <v>16.7</v>
      </c>
      <c r="H266" s="11">
        <v>16.7</v>
      </c>
      <c r="I266" s="15">
        <f t="shared" si="20"/>
        <v>0</v>
      </c>
      <c r="J266" s="15">
        <f t="shared" si="23"/>
        <v>100</v>
      </c>
      <c r="K266" s="15">
        <f t="shared" si="24"/>
        <v>100</v>
      </c>
      <c r="L266" s="61"/>
      <c r="M266" s="15">
        <f t="shared" si="21"/>
        <v>16.7</v>
      </c>
      <c r="N266" s="15"/>
    </row>
    <row r="267" spans="1:14" s="26" customFormat="1" ht="31.5" customHeight="1" hidden="1">
      <c r="A267" s="115"/>
      <c r="B267" s="117"/>
      <c r="C267" s="28"/>
      <c r="D267" s="24" t="s">
        <v>211</v>
      </c>
      <c r="E267" s="25">
        <f>E268-E264</f>
        <v>249679.7</v>
      </c>
      <c r="F267" s="25">
        <f>F268-F264</f>
        <v>801895.1</v>
      </c>
      <c r="G267" s="25">
        <f>G268-G264</f>
        <v>235066.30000000002</v>
      </c>
      <c r="H267" s="25">
        <f>H268-H264</f>
        <v>129799.3</v>
      </c>
      <c r="I267" s="57">
        <f t="shared" si="20"/>
        <v>-105267.00000000001</v>
      </c>
      <c r="J267" s="57">
        <f t="shared" si="23"/>
        <v>55.21816610888077</v>
      </c>
      <c r="K267" s="57">
        <f t="shared" si="24"/>
        <v>16.186568542444018</v>
      </c>
      <c r="L267" s="62"/>
      <c r="M267" s="57">
        <f t="shared" si="21"/>
        <v>-119880.40000000001</v>
      </c>
      <c r="N267" s="57">
        <f t="shared" si="22"/>
        <v>51.98632487943553</v>
      </c>
    </row>
    <row r="268" spans="1:14" s="26" customFormat="1" ht="31.5" hidden="1">
      <c r="A268" s="116"/>
      <c r="B268" s="118"/>
      <c r="C268" s="28"/>
      <c r="D268" s="24" t="s">
        <v>212</v>
      </c>
      <c r="E268" s="25">
        <f>SUM(E258:E259,E262:E266)</f>
        <v>249679.7</v>
      </c>
      <c r="F268" s="25">
        <f>SUM(F258:F259,F262:F266)</f>
        <v>801895.1</v>
      </c>
      <c r="G268" s="25">
        <f>SUM(G258:G259,G262:G266)</f>
        <v>235066.30000000002</v>
      </c>
      <c r="H268" s="25">
        <f>SUM(H258:H259,H262:H266)</f>
        <v>128999.7</v>
      </c>
      <c r="I268" s="57">
        <f t="shared" si="20"/>
        <v>-106066.60000000002</v>
      </c>
      <c r="J268" s="57">
        <f t="shared" si="23"/>
        <v>54.87800675809334</v>
      </c>
      <c r="K268" s="57">
        <f t="shared" si="24"/>
        <v>16.086854751949474</v>
      </c>
      <c r="L268" s="62"/>
      <c r="M268" s="57">
        <f t="shared" si="21"/>
        <v>-120680.00000000001</v>
      </c>
      <c r="N268" s="57">
        <f t="shared" si="22"/>
        <v>51.66607457474516</v>
      </c>
    </row>
    <row r="269" spans="1:14" s="26" customFormat="1" ht="15.75" customHeight="1" hidden="1">
      <c r="A269" s="110" t="s">
        <v>123</v>
      </c>
      <c r="B269" s="113" t="s">
        <v>124</v>
      </c>
      <c r="C269" s="16" t="s">
        <v>16</v>
      </c>
      <c r="D269" s="21" t="s">
        <v>17</v>
      </c>
      <c r="E269" s="11">
        <v>-61.7</v>
      </c>
      <c r="F269" s="11"/>
      <c r="G269" s="11"/>
      <c r="H269" s="11">
        <v>14005.3</v>
      </c>
      <c r="I269" s="15">
        <f t="shared" si="20"/>
        <v>14005.3</v>
      </c>
      <c r="J269" s="15"/>
      <c r="K269" s="15"/>
      <c r="L269" s="61"/>
      <c r="M269" s="15">
        <f t="shared" si="21"/>
        <v>14067</v>
      </c>
      <c r="N269" s="15">
        <f t="shared" si="22"/>
        <v>-22699.027552674226</v>
      </c>
    </row>
    <row r="270" spans="1:14" s="26" customFormat="1" ht="15.75" customHeight="1" hidden="1">
      <c r="A270" s="115"/>
      <c r="B270" s="117"/>
      <c r="C270" s="16" t="s">
        <v>27</v>
      </c>
      <c r="D270" s="18" t="s">
        <v>28</v>
      </c>
      <c r="E270" s="25"/>
      <c r="F270" s="11"/>
      <c r="G270" s="11"/>
      <c r="H270" s="11">
        <v>-833.8</v>
      </c>
      <c r="I270" s="15">
        <f t="shared" si="20"/>
        <v>-833.8</v>
      </c>
      <c r="J270" s="15"/>
      <c r="K270" s="15"/>
      <c r="L270" s="61"/>
      <c r="M270" s="15">
        <f t="shared" si="21"/>
        <v>-833.8</v>
      </c>
      <c r="N270" s="15"/>
    </row>
    <row r="271" spans="1:14" s="26" customFormat="1" ht="63" customHeight="1" hidden="1">
      <c r="A271" s="119"/>
      <c r="B271" s="119"/>
      <c r="C271" s="16" t="s">
        <v>29</v>
      </c>
      <c r="D271" s="18" t="s">
        <v>202</v>
      </c>
      <c r="E271" s="11">
        <v>76.1</v>
      </c>
      <c r="F271" s="11">
        <v>268501.4</v>
      </c>
      <c r="G271" s="11">
        <v>201375</v>
      </c>
      <c r="H271" s="11">
        <v>109571.7</v>
      </c>
      <c r="I271" s="15">
        <f t="shared" si="20"/>
        <v>-91803.3</v>
      </c>
      <c r="J271" s="15">
        <f t="shared" si="23"/>
        <v>54.411769087523275</v>
      </c>
      <c r="K271" s="15">
        <f t="shared" si="24"/>
        <v>40.8086140332974</v>
      </c>
      <c r="L271" s="61"/>
      <c r="M271" s="15">
        <f t="shared" si="21"/>
        <v>109495.59999999999</v>
      </c>
      <c r="N271" s="15">
        <f t="shared" si="22"/>
        <v>143983.8370565046</v>
      </c>
    </row>
    <row r="272" spans="1:14" s="26" customFormat="1" ht="15.75" hidden="1">
      <c r="A272" s="119"/>
      <c r="B272" s="119"/>
      <c r="C272" s="16" t="s">
        <v>217</v>
      </c>
      <c r="D272" s="18" t="s">
        <v>46</v>
      </c>
      <c r="E272" s="25"/>
      <c r="F272" s="11"/>
      <c r="G272" s="11"/>
      <c r="H272" s="11">
        <v>-591.6</v>
      </c>
      <c r="I272" s="15">
        <f t="shared" si="20"/>
        <v>-591.6</v>
      </c>
      <c r="J272" s="15"/>
      <c r="K272" s="15"/>
      <c r="L272" s="61"/>
      <c r="M272" s="15">
        <f t="shared" si="21"/>
        <v>-591.6</v>
      </c>
      <c r="N272" s="15"/>
    </row>
    <row r="273" spans="1:14" s="26" customFormat="1" ht="15.75" customHeight="1" hidden="1">
      <c r="A273" s="119"/>
      <c r="B273" s="119"/>
      <c r="C273" s="16" t="s">
        <v>50</v>
      </c>
      <c r="D273" s="18" t="s">
        <v>87</v>
      </c>
      <c r="E273" s="11">
        <v>23.6</v>
      </c>
      <c r="F273" s="11">
        <v>23.5</v>
      </c>
      <c r="G273" s="11">
        <v>23.5</v>
      </c>
      <c r="H273" s="11">
        <v>23.5</v>
      </c>
      <c r="I273" s="15">
        <f t="shared" si="20"/>
        <v>0</v>
      </c>
      <c r="J273" s="15">
        <f t="shared" si="23"/>
        <v>100</v>
      </c>
      <c r="K273" s="15">
        <f t="shared" si="24"/>
        <v>100</v>
      </c>
      <c r="L273" s="61"/>
      <c r="M273" s="15">
        <f t="shared" si="21"/>
        <v>-0.10000000000000142</v>
      </c>
      <c r="N273" s="15">
        <f t="shared" si="22"/>
        <v>99.57627118644066</v>
      </c>
    </row>
    <row r="274" spans="1:14" s="26" customFormat="1" ht="15.75" customHeight="1" hidden="1">
      <c r="A274" s="119"/>
      <c r="B274" s="119"/>
      <c r="C274" s="16" t="s">
        <v>52</v>
      </c>
      <c r="D274" s="20" t="s">
        <v>53</v>
      </c>
      <c r="E274" s="11"/>
      <c r="F274" s="11">
        <v>37573.3</v>
      </c>
      <c r="G274" s="11"/>
      <c r="H274" s="11">
        <v>37573.3</v>
      </c>
      <c r="I274" s="15">
        <f t="shared" si="20"/>
        <v>37573.3</v>
      </c>
      <c r="J274" s="15"/>
      <c r="K274" s="15">
        <f t="shared" si="24"/>
        <v>100</v>
      </c>
      <c r="L274" s="61"/>
      <c r="M274" s="15">
        <f t="shared" si="21"/>
        <v>37573.3</v>
      </c>
      <c r="N274" s="15"/>
    </row>
    <row r="275" spans="1:14" s="26" customFormat="1" ht="15.75" customHeight="1" hidden="1">
      <c r="A275" s="119"/>
      <c r="B275" s="119"/>
      <c r="C275" s="28"/>
      <c r="D275" s="24" t="s">
        <v>31</v>
      </c>
      <c r="E275" s="25">
        <f>SUM(E269:E274)</f>
        <v>37.99999999999999</v>
      </c>
      <c r="F275" s="25">
        <f>SUM(F269:F274)</f>
        <v>306098.2</v>
      </c>
      <c r="G275" s="25">
        <f>SUM(G269:G274)</f>
        <v>201398.5</v>
      </c>
      <c r="H275" s="25">
        <f>SUM(H269:H274)</f>
        <v>159748.4</v>
      </c>
      <c r="I275" s="57">
        <f t="shared" si="20"/>
        <v>-41650.100000000006</v>
      </c>
      <c r="J275" s="57">
        <f t="shared" si="23"/>
        <v>79.31955799074967</v>
      </c>
      <c r="K275" s="57">
        <f t="shared" si="24"/>
        <v>52.188611367201766</v>
      </c>
      <c r="L275" s="62"/>
      <c r="M275" s="57">
        <f t="shared" si="21"/>
        <v>159710.4</v>
      </c>
      <c r="N275" s="57">
        <f t="shared" si="22"/>
        <v>420390.5263157895</v>
      </c>
    </row>
    <row r="276" spans="1:14" ht="15.75" customHeight="1" hidden="1">
      <c r="A276" s="119"/>
      <c r="B276" s="119"/>
      <c r="C276" s="16" t="s">
        <v>125</v>
      </c>
      <c r="D276" s="27" t="s">
        <v>126</v>
      </c>
      <c r="E276" s="11">
        <v>341139.8</v>
      </c>
      <c r="F276" s="11">
        <v>666607.6</v>
      </c>
      <c r="G276" s="11">
        <v>470740.9</v>
      </c>
      <c r="H276" s="11">
        <v>442608</v>
      </c>
      <c r="I276" s="15">
        <f t="shared" si="20"/>
        <v>-28132.900000000023</v>
      </c>
      <c r="J276" s="15">
        <f t="shared" si="23"/>
        <v>94.0236975372227</v>
      </c>
      <c r="K276" s="15">
        <f t="shared" si="24"/>
        <v>66.39708278153445</v>
      </c>
      <c r="L276" s="61"/>
      <c r="M276" s="15">
        <f t="shared" si="21"/>
        <v>101468.20000000001</v>
      </c>
      <c r="N276" s="15">
        <f t="shared" si="22"/>
        <v>129.74387626421776</v>
      </c>
    </row>
    <row r="277" spans="1:14" ht="15.75" hidden="1">
      <c r="A277" s="119"/>
      <c r="B277" s="119"/>
      <c r="C277" s="16" t="s">
        <v>121</v>
      </c>
      <c r="D277" s="18" t="s">
        <v>122</v>
      </c>
      <c r="E277" s="11">
        <v>48195.2</v>
      </c>
      <c r="F277" s="11">
        <v>162783.8</v>
      </c>
      <c r="G277" s="11">
        <v>121869.6</v>
      </c>
      <c r="H277" s="11">
        <v>133324.3</v>
      </c>
      <c r="I277" s="15">
        <f t="shared" si="20"/>
        <v>11454.699999999983</v>
      </c>
      <c r="J277" s="15">
        <f t="shared" si="23"/>
        <v>109.39914465953773</v>
      </c>
      <c r="K277" s="15">
        <f t="shared" si="24"/>
        <v>81.90268319083349</v>
      </c>
      <c r="L277" s="61"/>
      <c r="M277" s="15">
        <f t="shared" si="21"/>
        <v>85129.09999999999</v>
      </c>
      <c r="N277" s="15">
        <f t="shared" si="22"/>
        <v>276.63398014740056</v>
      </c>
    </row>
    <row r="278" spans="1:14" ht="15.75" hidden="1">
      <c r="A278" s="119"/>
      <c r="B278" s="119"/>
      <c r="C278" s="16" t="s">
        <v>22</v>
      </c>
      <c r="D278" s="18" t="s">
        <v>23</v>
      </c>
      <c r="E278" s="11">
        <f>E279+E280</f>
        <v>59206.3</v>
      </c>
      <c r="F278" s="11">
        <f>F279+F280</f>
        <v>81131.59999999999</v>
      </c>
      <c r="G278" s="11">
        <f>G279+G280</f>
        <v>57677.9</v>
      </c>
      <c r="H278" s="11">
        <f>H279+H280</f>
        <v>48181.700000000004</v>
      </c>
      <c r="I278" s="15">
        <f t="shared" si="20"/>
        <v>-9496.199999999997</v>
      </c>
      <c r="J278" s="15">
        <f t="shared" si="23"/>
        <v>83.53580834253674</v>
      </c>
      <c r="K278" s="15">
        <f t="shared" si="24"/>
        <v>59.387094547623875</v>
      </c>
      <c r="L278" s="61"/>
      <c r="M278" s="15">
        <f t="shared" si="21"/>
        <v>-11024.599999999999</v>
      </c>
      <c r="N278" s="15">
        <f t="shared" si="22"/>
        <v>81.37934645468472</v>
      </c>
    </row>
    <row r="279" spans="1:14" s="26" customFormat="1" ht="31.5" customHeight="1" hidden="1">
      <c r="A279" s="119"/>
      <c r="B279" s="119"/>
      <c r="C279" s="19" t="s">
        <v>127</v>
      </c>
      <c r="D279" s="20" t="s">
        <v>128</v>
      </c>
      <c r="E279" s="11">
        <v>59023</v>
      </c>
      <c r="F279" s="11">
        <f>6+81034.2</f>
        <v>81040.2</v>
      </c>
      <c r="G279" s="11">
        <v>57609.4</v>
      </c>
      <c r="H279" s="11">
        <v>48088.9</v>
      </c>
      <c r="I279" s="15">
        <f t="shared" si="20"/>
        <v>-9520.5</v>
      </c>
      <c r="J279" s="15">
        <f t="shared" si="23"/>
        <v>83.47405110971474</v>
      </c>
      <c r="K279" s="15">
        <f t="shared" si="24"/>
        <v>59.339562340665495</v>
      </c>
      <c r="L279" s="61"/>
      <c r="M279" s="15">
        <f t="shared" si="21"/>
        <v>-10934.099999999999</v>
      </c>
      <c r="N279" s="15">
        <f t="shared" si="22"/>
        <v>81.4748487877607</v>
      </c>
    </row>
    <row r="280" spans="1:14" s="26" customFormat="1" ht="31.5" customHeight="1" hidden="1">
      <c r="A280" s="119"/>
      <c r="B280" s="119"/>
      <c r="C280" s="19" t="s">
        <v>25</v>
      </c>
      <c r="D280" s="20" t="s">
        <v>26</v>
      </c>
      <c r="E280" s="11">
        <v>183.3</v>
      </c>
      <c r="F280" s="11">
        <v>91.4</v>
      </c>
      <c r="G280" s="11">
        <v>68.5</v>
      </c>
      <c r="H280" s="11">
        <v>92.8</v>
      </c>
      <c r="I280" s="15">
        <f t="shared" si="20"/>
        <v>24.299999999999997</v>
      </c>
      <c r="J280" s="15">
        <f t="shared" si="23"/>
        <v>135.47445255474452</v>
      </c>
      <c r="K280" s="15">
        <f t="shared" si="24"/>
        <v>101.53172866520788</v>
      </c>
      <c r="L280" s="61"/>
      <c r="M280" s="15">
        <f t="shared" si="21"/>
        <v>-90.50000000000001</v>
      </c>
      <c r="N280" s="15">
        <f t="shared" si="22"/>
        <v>50.62738679759956</v>
      </c>
    </row>
    <row r="281" spans="1:14" s="26" customFormat="1" ht="15.75" customHeight="1" hidden="1">
      <c r="A281" s="119"/>
      <c r="B281" s="119"/>
      <c r="C281" s="28"/>
      <c r="D281" s="24" t="s">
        <v>34</v>
      </c>
      <c r="E281" s="25">
        <f>SUM(E276:E278)</f>
        <v>448541.3</v>
      </c>
      <c r="F281" s="25">
        <f>SUM(F276:F278)</f>
        <v>910522.9999999999</v>
      </c>
      <c r="G281" s="25">
        <f>SUM(G276:G278)</f>
        <v>650288.4</v>
      </c>
      <c r="H281" s="25">
        <f>SUM(H276:H278)</f>
        <v>624114</v>
      </c>
      <c r="I281" s="57">
        <f t="shared" si="20"/>
        <v>-26174.400000000023</v>
      </c>
      <c r="J281" s="57">
        <f t="shared" si="23"/>
        <v>95.97495511222405</v>
      </c>
      <c r="K281" s="57">
        <f t="shared" si="24"/>
        <v>68.54456175187228</v>
      </c>
      <c r="L281" s="62"/>
      <c r="M281" s="57">
        <f t="shared" si="21"/>
        <v>175572.7</v>
      </c>
      <c r="N281" s="57">
        <f t="shared" si="22"/>
        <v>139.14303989398525</v>
      </c>
    </row>
    <row r="282" spans="1:14" s="26" customFormat="1" ht="31.5" customHeight="1" hidden="1">
      <c r="A282" s="119"/>
      <c r="B282" s="119"/>
      <c r="C282" s="28"/>
      <c r="D282" s="24" t="s">
        <v>211</v>
      </c>
      <c r="E282" s="25">
        <f>E283-E272</f>
        <v>448579.3</v>
      </c>
      <c r="F282" s="25">
        <f>F283-F272</f>
        <v>1216621.2</v>
      </c>
      <c r="G282" s="25">
        <f>G283-G272</f>
        <v>851686.9</v>
      </c>
      <c r="H282" s="25">
        <f>H283-H272</f>
        <v>784454</v>
      </c>
      <c r="I282" s="57">
        <f t="shared" si="20"/>
        <v>-67232.90000000002</v>
      </c>
      <c r="J282" s="57">
        <f t="shared" si="23"/>
        <v>92.10591356988114</v>
      </c>
      <c r="K282" s="57">
        <f t="shared" si="24"/>
        <v>64.47808076992247</v>
      </c>
      <c r="L282" s="62"/>
      <c r="M282" s="57">
        <f t="shared" si="21"/>
        <v>335874.7</v>
      </c>
      <c r="N282" s="57">
        <f t="shared" si="22"/>
        <v>174.87521158466296</v>
      </c>
    </row>
    <row r="283" spans="1:14" s="26" customFormat="1" ht="31.5" hidden="1">
      <c r="A283" s="120"/>
      <c r="B283" s="120"/>
      <c r="C283" s="28"/>
      <c r="D283" s="24" t="s">
        <v>212</v>
      </c>
      <c r="E283" s="25">
        <f>E275+E281</f>
        <v>448579.3</v>
      </c>
      <c r="F283" s="25">
        <f>F275+F281</f>
        <v>1216621.2</v>
      </c>
      <c r="G283" s="25">
        <f>G275+G281</f>
        <v>851686.9</v>
      </c>
      <c r="H283" s="25">
        <f>H275+H281</f>
        <v>783862.4</v>
      </c>
      <c r="I283" s="57">
        <f t="shared" si="20"/>
        <v>-67824.5</v>
      </c>
      <c r="J283" s="57">
        <f t="shared" si="23"/>
        <v>92.03645142363936</v>
      </c>
      <c r="K283" s="57">
        <f t="shared" si="24"/>
        <v>64.42945429522354</v>
      </c>
      <c r="L283" s="62"/>
      <c r="M283" s="57">
        <f t="shared" si="21"/>
        <v>335283.10000000003</v>
      </c>
      <c r="N283" s="57">
        <f t="shared" si="22"/>
        <v>174.7433285485978</v>
      </c>
    </row>
    <row r="284" spans="1:14" s="26" customFormat="1" ht="15.75" customHeight="1" hidden="1">
      <c r="A284" s="110" t="s">
        <v>129</v>
      </c>
      <c r="B284" s="113" t="s">
        <v>130</v>
      </c>
      <c r="C284" s="16" t="s">
        <v>16</v>
      </c>
      <c r="D284" s="21" t="s">
        <v>17</v>
      </c>
      <c r="E284" s="11">
        <v>9.2</v>
      </c>
      <c r="F284" s="25"/>
      <c r="G284" s="25"/>
      <c r="H284" s="11">
        <v>15.3</v>
      </c>
      <c r="I284" s="15">
        <f t="shared" si="20"/>
        <v>15.3</v>
      </c>
      <c r="J284" s="15"/>
      <c r="K284" s="15"/>
      <c r="L284" s="61"/>
      <c r="M284" s="15">
        <f t="shared" si="21"/>
        <v>6.100000000000001</v>
      </c>
      <c r="N284" s="15">
        <f t="shared" si="22"/>
        <v>166.304347826087</v>
      </c>
    </row>
    <row r="285" spans="1:14" s="26" customFormat="1" ht="15.75" customHeight="1" hidden="1">
      <c r="A285" s="115"/>
      <c r="B285" s="117"/>
      <c r="C285" s="16" t="s">
        <v>217</v>
      </c>
      <c r="D285" s="18" t="s">
        <v>46</v>
      </c>
      <c r="E285" s="11"/>
      <c r="F285" s="11"/>
      <c r="G285" s="11"/>
      <c r="H285" s="11"/>
      <c r="I285" s="15">
        <f t="shared" si="20"/>
        <v>0</v>
      </c>
      <c r="J285" s="15" t="e">
        <f t="shared" si="23"/>
        <v>#DIV/0!</v>
      </c>
      <c r="K285" s="15" t="e">
        <f t="shared" si="24"/>
        <v>#DIV/0!</v>
      </c>
      <c r="L285" s="61"/>
      <c r="M285" s="15">
        <f t="shared" si="21"/>
        <v>0</v>
      </c>
      <c r="N285" s="15" t="e">
        <f t="shared" si="22"/>
        <v>#DIV/0!</v>
      </c>
    </row>
    <row r="286" spans="1:14" s="26" customFormat="1" ht="15.75" customHeight="1" hidden="1">
      <c r="A286" s="115"/>
      <c r="B286" s="117"/>
      <c r="C286" s="16" t="s">
        <v>52</v>
      </c>
      <c r="D286" s="20" t="s">
        <v>53</v>
      </c>
      <c r="E286" s="11"/>
      <c r="F286" s="11">
        <v>8922.8</v>
      </c>
      <c r="G286" s="11">
        <v>2866.4</v>
      </c>
      <c r="H286" s="11"/>
      <c r="I286" s="15">
        <f t="shared" si="20"/>
        <v>-2866.4</v>
      </c>
      <c r="J286" s="15">
        <f t="shared" si="23"/>
        <v>0</v>
      </c>
      <c r="K286" s="15">
        <f t="shared" si="24"/>
        <v>0</v>
      </c>
      <c r="L286" s="61"/>
      <c r="M286" s="15">
        <f t="shared" si="21"/>
        <v>0</v>
      </c>
      <c r="N286" s="15"/>
    </row>
    <row r="287" spans="1:14" s="26" customFormat="1" ht="15.75" customHeight="1" hidden="1">
      <c r="A287" s="119"/>
      <c r="B287" s="119"/>
      <c r="C287" s="28"/>
      <c r="D287" s="24" t="s">
        <v>31</v>
      </c>
      <c r="E287" s="25">
        <f>E284+E285+E286</f>
        <v>9.2</v>
      </c>
      <c r="F287" s="25">
        <f>F284+F285+F286</f>
        <v>8922.8</v>
      </c>
      <c r="G287" s="25">
        <f>G284+G285+G286</f>
        <v>2866.4</v>
      </c>
      <c r="H287" s="25">
        <f>H284+H285+H286</f>
        <v>15.3</v>
      </c>
      <c r="I287" s="57">
        <f t="shared" si="20"/>
        <v>-2851.1</v>
      </c>
      <c r="J287" s="57">
        <f t="shared" si="23"/>
        <v>0.5337705833100754</v>
      </c>
      <c r="K287" s="57">
        <f t="shared" si="24"/>
        <v>0.17147083875016814</v>
      </c>
      <c r="L287" s="62"/>
      <c r="M287" s="57">
        <f t="shared" si="21"/>
        <v>6.100000000000001</v>
      </c>
      <c r="N287" s="57">
        <f t="shared" si="22"/>
        <v>166.304347826087</v>
      </c>
    </row>
    <row r="288" spans="1:14" ht="15.75" customHeight="1" hidden="1">
      <c r="A288" s="119"/>
      <c r="B288" s="119"/>
      <c r="C288" s="16" t="s">
        <v>131</v>
      </c>
      <c r="D288" s="18" t="s">
        <v>132</v>
      </c>
      <c r="E288" s="11">
        <v>4191674.9</v>
      </c>
      <c r="F288" s="14">
        <v>5868800.8</v>
      </c>
      <c r="G288" s="11">
        <v>4206244.1</v>
      </c>
      <c r="H288" s="11">
        <v>4471573.5</v>
      </c>
      <c r="I288" s="15">
        <f t="shared" si="20"/>
        <v>265329.4000000004</v>
      </c>
      <c r="J288" s="15">
        <f t="shared" si="23"/>
        <v>106.30798864003161</v>
      </c>
      <c r="K288" s="15">
        <f t="shared" si="24"/>
        <v>76.19228616517364</v>
      </c>
      <c r="L288" s="61"/>
      <c r="M288" s="15">
        <f t="shared" si="21"/>
        <v>279898.6000000001</v>
      </c>
      <c r="N288" s="15">
        <f t="shared" si="22"/>
        <v>106.6774882756294</v>
      </c>
    </row>
    <row r="289" spans="1:14" ht="15.75" hidden="1">
      <c r="A289" s="119"/>
      <c r="B289" s="119"/>
      <c r="C289" s="16" t="s">
        <v>133</v>
      </c>
      <c r="D289" s="18" t="s">
        <v>134</v>
      </c>
      <c r="E289" s="11">
        <v>314431.8</v>
      </c>
      <c r="F289" s="11">
        <v>432143.8</v>
      </c>
      <c r="G289" s="11">
        <v>321830.2</v>
      </c>
      <c r="H289" s="11">
        <v>325134.5</v>
      </c>
      <c r="I289" s="15">
        <f t="shared" si="20"/>
        <v>3304.2999999999884</v>
      </c>
      <c r="J289" s="15">
        <f t="shared" si="23"/>
        <v>101.02672154446661</v>
      </c>
      <c r="K289" s="15">
        <f t="shared" si="24"/>
        <v>75.2375713824889</v>
      </c>
      <c r="L289" s="61"/>
      <c r="M289" s="15">
        <f t="shared" si="21"/>
        <v>10702.700000000012</v>
      </c>
      <c r="N289" s="15">
        <f t="shared" si="22"/>
        <v>103.40382238692143</v>
      </c>
    </row>
    <row r="290" spans="1:14" ht="31.5" customHeight="1" hidden="1">
      <c r="A290" s="119"/>
      <c r="B290" s="119"/>
      <c r="C290" s="16" t="s">
        <v>16</v>
      </c>
      <c r="D290" s="21" t="s">
        <v>17</v>
      </c>
      <c r="E290" s="11"/>
      <c r="F290" s="11"/>
      <c r="G290" s="11"/>
      <c r="H290" s="11"/>
      <c r="I290" s="15">
        <f t="shared" si="20"/>
        <v>0</v>
      </c>
      <c r="J290" s="15" t="e">
        <f t="shared" si="23"/>
        <v>#DIV/0!</v>
      </c>
      <c r="K290" s="15" t="e">
        <f t="shared" si="24"/>
        <v>#DIV/0!</v>
      </c>
      <c r="L290" s="61"/>
      <c r="M290" s="15">
        <f t="shared" si="21"/>
        <v>0</v>
      </c>
      <c r="N290" s="15" t="e">
        <f t="shared" si="22"/>
        <v>#DIV/0!</v>
      </c>
    </row>
    <row r="291" spans="1:14" ht="15.75" customHeight="1" hidden="1">
      <c r="A291" s="119"/>
      <c r="B291" s="119"/>
      <c r="C291" s="16" t="s">
        <v>22</v>
      </c>
      <c r="D291" s="18" t="s">
        <v>23</v>
      </c>
      <c r="E291" s="11">
        <f>E292+E293+E294</f>
        <v>9062</v>
      </c>
      <c r="F291" s="11">
        <f>F292+F293+F294</f>
        <v>15126</v>
      </c>
      <c r="G291" s="11">
        <f>G292+G293+G294</f>
        <v>11988.800000000001</v>
      </c>
      <c r="H291" s="11">
        <f>H292+H293+H294</f>
        <v>3704.7</v>
      </c>
      <c r="I291" s="15">
        <f t="shared" si="20"/>
        <v>-8284.100000000002</v>
      </c>
      <c r="J291" s="15">
        <f t="shared" si="23"/>
        <v>30.901341251835042</v>
      </c>
      <c r="K291" s="15">
        <f t="shared" si="24"/>
        <v>24.492264974216578</v>
      </c>
      <c r="L291" s="61"/>
      <c r="M291" s="15">
        <f t="shared" si="21"/>
        <v>-5357.3</v>
      </c>
      <c r="N291" s="15">
        <f t="shared" si="22"/>
        <v>40.88170381814169</v>
      </c>
    </row>
    <row r="292" spans="1:14" ht="78.75" customHeight="1" hidden="1">
      <c r="A292" s="119"/>
      <c r="B292" s="119"/>
      <c r="C292" s="19" t="s">
        <v>135</v>
      </c>
      <c r="D292" s="20" t="s">
        <v>136</v>
      </c>
      <c r="E292" s="11">
        <v>2015.2</v>
      </c>
      <c r="F292" s="11">
        <v>2072</v>
      </c>
      <c r="G292" s="11">
        <v>1441.6</v>
      </c>
      <c r="H292" s="11">
        <v>1625.9</v>
      </c>
      <c r="I292" s="15">
        <f t="shared" si="20"/>
        <v>184.30000000000018</v>
      </c>
      <c r="J292" s="15">
        <f t="shared" si="23"/>
        <v>112.78440621531634</v>
      </c>
      <c r="K292" s="15">
        <f t="shared" si="24"/>
        <v>78.47007722007723</v>
      </c>
      <c r="L292" s="61"/>
      <c r="M292" s="15">
        <f t="shared" si="21"/>
        <v>-389.29999999999995</v>
      </c>
      <c r="N292" s="15">
        <f t="shared" si="22"/>
        <v>80.68181818181819</v>
      </c>
    </row>
    <row r="293" spans="1:14" ht="63" customHeight="1" hidden="1">
      <c r="A293" s="119"/>
      <c r="B293" s="119"/>
      <c r="C293" s="19" t="s">
        <v>137</v>
      </c>
      <c r="D293" s="20" t="s">
        <v>138</v>
      </c>
      <c r="E293" s="11">
        <v>5717.1</v>
      </c>
      <c r="F293" s="11">
        <f>11654.7+335.4</f>
        <v>11990.1</v>
      </c>
      <c r="G293" s="11">
        <v>9802.2</v>
      </c>
      <c r="H293" s="11">
        <v>853.8</v>
      </c>
      <c r="I293" s="15">
        <f t="shared" si="20"/>
        <v>-8948.400000000001</v>
      </c>
      <c r="J293" s="15">
        <f t="shared" si="23"/>
        <v>8.710289526840914</v>
      </c>
      <c r="K293" s="15">
        <f t="shared" si="24"/>
        <v>7.1208747216453565</v>
      </c>
      <c r="L293" s="61"/>
      <c r="M293" s="15">
        <f t="shared" si="21"/>
        <v>-4863.3</v>
      </c>
      <c r="N293" s="15">
        <f t="shared" si="22"/>
        <v>14.93414493362019</v>
      </c>
    </row>
    <row r="294" spans="1:14" ht="47.25" customHeight="1" hidden="1">
      <c r="A294" s="119"/>
      <c r="B294" s="119"/>
      <c r="C294" s="19" t="s">
        <v>25</v>
      </c>
      <c r="D294" s="20" t="s">
        <v>26</v>
      </c>
      <c r="E294" s="11">
        <v>1329.7</v>
      </c>
      <c r="F294" s="11">
        <f>1000+63.9</f>
        <v>1063.9</v>
      </c>
      <c r="G294" s="11">
        <v>745</v>
      </c>
      <c r="H294" s="11">
        <v>1225</v>
      </c>
      <c r="I294" s="15">
        <f t="shared" si="20"/>
        <v>480</v>
      </c>
      <c r="J294" s="15">
        <f t="shared" si="23"/>
        <v>164.4295302013423</v>
      </c>
      <c r="K294" s="15">
        <f t="shared" si="24"/>
        <v>115.1424006015603</v>
      </c>
      <c r="L294" s="61"/>
      <c r="M294" s="15">
        <f t="shared" si="21"/>
        <v>-104.70000000000005</v>
      </c>
      <c r="N294" s="15">
        <f t="shared" si="22"/>
        <v>92.12604346845153</v>
      </c>
    </row>
    <row r="295" spans="1:14" s="26" customFormat="1" ht="15.75" hidden="1">
      <c r="A295" s="119"/>
      <c r="B295" s="119"/>
      <c r="C295" s="38"/>
      <c r="D295" s="24" t="s">
        <v>34</v>
      </c>
      <c r="E295" s="25">
        <f>E288+E289+E290+E291</f>
        <v>4515168.7</v>
      </c>
      <c r="F295" s="25">
        <f>F288+F289+F290+F291</f>
        <v>6316070.6</v>
      </c>
      <c r="G295" s="25">
        <f>G288+G289+G290+G291</f>
        <v>4540063.1</v>
      </c>
      <c r="H295" s="25">
        <f>H288+H289+H290+H291</f>
        <v>4800412.7</v>
      </c>
      <c r="I295" s="57">
        <f t="shared" si="20"/>
        <v>260349.60000000056</v>
      </c>
      <c r="J295" s="57">
        <f t="shared" si="23"/>
        <v>105.7344929853508</v>
      </c>
      <c r="K295" s="57">
        <f t="shared" si="24"/>
        <v>76.0031513897264</v>
      </c>
      <c r="L295" s="62"/>
      <c r="M295" s="57">
        <f t="shared" si="21"/>
        <v>285244</v>
      </c>
      <c r="N295" s="57">
        <f t="shared" si="22"/>
        <v>106.31746051924927</v>
      </c>
    </row>
    <row r="296" spans="1:14" s="26" customFormat="1" ht="31.5" hidden="1">
      <c r="A296" s="119"/>
      <c r="B296" s="119"/>
      <c r="C296" s="38"/>
      <c r="D296" s="24" t="s">
        <v>211</v>
      </c>
      <c r="E296" s="25">
        <f>E287+E295-E285</f>
        <v>4515177.9</v>
      </c>
      <c r="F296" s="25">
        <f>F287+F295-F285</f>
        <v>6324993.399999999</v>
      </c>
      <c r="G296" s="25">
        <f>G287+G295-G285</f>
        <v>4542929.5</v>
      </c>
      <c r="H296" s="25">
        <f>H287+H295-H285</f>
        <v>4800428</v>
      </c>
      <c r="I296" s="57">
        <f t="shared" si="20"/>
        <v>257498.5</v>
      </c>
      <c r="J296" s="57">
        <f t="shared" si="23"/>
        <v>105.66811569494969</v>
      </c>
      <c r="K296" s="57">
        <f t="shared" si="24"/>
        <v>75.89617405766779</v>
      </c>
      <c r="L296" s="62"/>
      <c r="M296" s="57">
        <f t="shared" si="21"/>
        <v>285250.0999999996</v>
      </c>
      <c r="N296" s="57">
        <f t="shared" si="22"/>
        <v>106.31758274685035</v>
      </c>
    </row>
    <row r="297" spans="1:14" s="26" customFormat="1" ht="31.5" customHeight="1" hidden="1">
      <c r="A297" s="120"/>
      <c r="B297" s="120"/>
      <c r="C297" s="28"/>
      <c r="D297" s="24" t="s">
        <v>212</v>
      </c>
      <c r="E297" s="25">
        <f>E287+E295</f>
        <v>4515177.9</v>
      </c>
      <c r="F297" s="25">
        <f>F287+F295</f>
        <v>6324993.399999999</v>
      </c>
      <c r="G297" s="25">
        <f>G287+G295</f>
        <v>4542929.5</v>
      </c>
      <c r="H297" s="25">
        <f>H287+H295</f>
        <v>4800428</v>
      </c>
      <c r="I297" s="57">
        <f t="shared" si="20"/>
        <v>257498.5</v>
      </c>
      <c r="J297" s="57">
        <f t="shared" si="23"/>
        <v>105.66811569494969</v>
      </c>
      <c r="K297" s="57">
        <f t="shared" si="24"/>
        <v>75.89617405766779</v>
      </c>
      <c r="L297" s="62"/>
      <c r="M297" s="57">
        <f t="shared" si="21"/>
        <v>285250.0999999996</v>
      </c>
      <c r="N297" s="57">
        <f t="shared" si="22"/>
        <v>106.31758274685035</v>
      </c>
    </row>
    <row r="298" spans="1:14" s="26" customFormat="1" ht="31.5" hidden="1">
      <c r="A298" s="113">
        <v>955</v>
      </c>
      <c r="B298" s="113" t="s">
        <v>195</v>
      </c>
      <c r="C298" s="16" t="s">
        <v>16</v>
      </c>
      <c r="D298" s="21" t="s">
        <v>17</v>
      </c>
      <c r="E298" s="11">
        <v>1233.1</v>
      </c>
      <c r="F298" s="25"/>
      <c r="G298" s="25"/>
      <c r="H298" s="11">
        <v>272</v>
      </c>
      <c r="I298" s="15">
        <f t="shared" si="20"/>
        <v>272</v>
      </c>
      <c r="J298" s="15"/>
      <c r="K298" s="15"/>
      <c r="L298" s="61"/>
      <c r="M298" s="15">
        <f t="shared" si="21"/>
        <v>-961.0999999999999</v>
      </c>
      <c r="N298" s="15">
        <f t="shared" si="22"/>
        <v>22.05822723217906</v>
      </c>
    </row>
    <row r="299" spans="1:14" s="26" customFormat="1" ht="15.75" hidden="1">
      <c r="A299" s="119"/>
      <c r="B299" s="119"/>
      <c r="C299" s="16" t="s">
        <v>27</v>
      </c>
      <c r="D299" s="18" t="s">
        <v>28</v>
      </c>
      <c r="E299" s="11">
        <v>2.8</v>
      </c>
      <c r="F299" s="25"/>
      <c r="G299" s="25"/>
      <c r="H299" s="11">
        <v>249</v>
      </c>
      <c r="I299" s="15">
        <f t="shared" si="20"/>
        <v>249</v>
      </c>
      <c r="J299" s="15"/>
      <c r="K299" s="15"/>
      <c r="L299" s="61"/>
      <c r="M299" s="15">
        <f t="shared" si="21"/>
        <v>246.2</v>
      </c>
      <c r="N299" s="15">
        <f t="shared" si="22"/>
        <v>8892.857142857143</v>
      </c>
    </row>
    <row r="300" spans="1:14" ht="15.75" customHeight="1" hidden="1">
      <c r="A300" s="119"/>
      <c r="B300" s="119"/>
      <c r="C300" s="16" t="s">
        <v>217</v>
      </c>
      <c r="D300" s="18" t="s">
        <v>46</v>
      </c>
      <c r="E300" s="34"/>
      <c r="F300" s="34"/>
      <c r="G300" s="34"/>
      <c r="H300" s="34">
        <v>-2870.5</v>
      </c>
      <c r="I300" s="15">
        <f t="shared" si="20"/>
        <v>-2870.5</v>
      </c>
      <c r="J300" s="15"/>
      <c r="K300" s="15"/>
      <c r="L300" s="61"/>
      <c r="M300" s="15">
        <f t="shared" si="21"/>
        <v>-2870.5</v>
      </c>
      <c r="N300" s="15"/>
    </row>
    <row r="301" spans="1:14" ht="15.75" customHeight="1" hidden="1">
      <c r="A301" s="119"/>
      <c r="B301" s="119"/>
      <c r="C301" s="16" t="s">
        <v>49</v>
      </c>
      <c r="D301" s="18" t="s">
        <v>120</v>
      </c>
      <c r="E301" s="34"/>
      <c r="F301" s="34"/>
      <c r="G301" s="34"/>
      <c r="H301" s="34"/>
      <c r="I301" s="15">
        <f t="shared" si="20"/>
        <v>0</v>
      </c>
      <c r="J301" s="15" t="e">
        <f t="shared" si="23"/>
        <v>#DIV/0!</v>
      </c>
      <c r="K301" s="15" t="e">
        <f t="shared" si="24"/>
        <v>#DIV/0!</v>
      </c>
      <c r="L301" s="61"/>
      <c r="M301" s="15">
        <f t="shared" si="21"/>
        <v>0</v>
      </c>
      <c r="N301" s="15" t="e">
        <f t="shared" si="22"/>
        <v>#DIV/0!</v>
      </c>
    </row>
    <row r="302" spans="1:14" ht="15.75" hidden="1">
      <c r="A302" s="119"/>
      <c r="B302" s="119"/>
      <c r="C302" s="16" t="s">
        <v>50</v>
      </c>
      <c r="D302" s="18" t="s">
        <v>87</v>
      </c>
      <c r="E302" s="34"/>
      <c r="F302" s="34">
        <v>46255.5</v>
      </c>
      <c r="G302" s="34">
        <v>46255.5</v>
      </c>
      <c r="H302" s="34">
        <v>46255.5</v>
      </c>
      <c r="I302" s="15">
        <f t="shared" si="20"/>
        <v>0</v>
      </c>
      <c r="J302" s="15">
        <f t="shared" si="23"/>
        <v>100</v>
      </c>
      <c r="K302" s="15">
        <f t="shared" si="24"/>
        <v>100</v>
      </c>
      <c r="L302" s="61"/>
      <c r="M302" s="15">
        <f t="shared" si="21"/>
        <v>46255.5</v>
      </c>
      <c r="N302" s="15"/>
    </row>
    <row r="303" spans="1:14" s="26" customFormat="1" ht="31.5" customHeight="1" hidden="1">
      <c r="A303" s="119"/>
      <c r="B303" s="119"/>
      <c r="C303" s="28"/>
      <c r="D303" s="24" t="s">
        <v>211</v>
      </c>
      <c r="E303" s="37">
        <f>E304-E300</f>
        <v>1235.8999999999999</v>
      </c>
      <c r="F303" s="37">
        <f>F304-F300</f>
        <v>46255.5</v>
      </c>
      <c r="G303" s="37">
        <f>G304-G300</f>
        <v>46255.5</v>
      </c>
      <c r="H303" s="37">
        <f>H304-H300</f>
        <v>46776.5</v>
      </c>
      <c r="I303" s="57">
        <f t="shared" si="20"/>
        <v>521</v>
      </c>
      <c r="J303" s="57">
        <f t="shared" si="23"/>
        <v>101.12635254185989</v>
      </c>
      <c r="K303" s="57">
        <f t="shared" si="24"/>
        <v>101.12635254185989</v>
      </c>
      <c r="L303" s="62"/>
      <c r="M303" s="57">
        <f t="shared" si="21"/>
        <v>45540.6</v>
      </c>
      <c r="N303" s="57">
        <f t="shared" si="22"/>
        <v>3784.8126871106083</v>
      </c>
    </row>
    <row r="304" spans="1:14" s="26" customFormat="1" ht="33" customHeight="1" hidden="1">
      <c r="A304" s="120"/>
      <c r="B304" s="120"/>
      <c r="C304" s="23"/>
      <c r="D304" s="24" t="s">
        <v>212</v>
      </c>
      <c r="E304" s="37">
        <f>SUM(E298:E302)</f>
        <v>1235.8999999999999</v>
      </c>
      <c r="F304" s="37">
        <f>SUM(F298:F302)</f>
        <v>46255.5</v>
      </c>
      <c r="G304" s="37">
        <f>SUM(G298:G302)</f>
        <v>46255.5</v>
      </c>
      <c r="H304" s="37">
        <f>SUM(H298:H302)</f>
        <v>43906</v>
      </c>
      <c r="I304" s="57">
        <f t="shared" si="20"/>
        <v>-2349.5</v>
      </c>
      <c r="J304" s="57">
        <f t="shared" si="23"/>
        <v>94.92060403627677</v>
      </c>
      <c r="K304" s="57">
        <f t="shared" si="24"/>
        <v>94.92060403627677</v>
      </c>
      <c r="L304" s="62"/>
      <c r="M304" s="57">
        <f t="shared" si="21"/>
        <v>42670.1</v>
      </c>
      <c r="N304" s="57">
        <f t="shared" si="22"/>
        <v>3552.5527955336192</v>
      </c>
    </row>
    <row r="305" spans="1:14" s="26" customFormat="1" ht="31.5" customHeight="1" hidden="1">
      <c r="A305" s="110" t="s">
        <v>139</v>
      </c>
      <c r="B305" s="113" t="s">
        <v>140</v>
      </c>
      <c r="C305" s="16" t="s">
        <v>16</v>
      </c>
      <c r="D305" s="21" t="s">
        <v>17</v>
      </c>
      <c r="E305" s="34">
        <v>289.5</v>
      </c>
      <c r="F305" s="37"/>
      <c r="G305" s="37"/>
      <c r="H305" s="34">
        <v>221.6</v>
      </c>
      <c r="I305" s="15">
        <f t="shared" si="20"/>
        <v>221.6</v>
      </c>
      <c r="J305" s="15"/>
      <c r="K305" s="15"/>
      <c r="L305" s="61"/>
      <c r="M305" s="15">
        <f t="shared" si="21"/>
        <v>-67.9</v>
      </c>
      <c r="N305" s="15">
        <f t="shared" si="22"/>
        <v>76.54576856649396</v>
      </c>
    </row>
    <row r="306" spans="1:14" s="26" customFormat="1" ht="31.5" customHeight="1" hidden="1">
      <c r="A306" s="115"/>
      <c r="B306" s="117"/>
      <c r="C306" s="19" t="s">
        <v>18</v>
      </c>
      <c r="D306" s="22" t="s">
        <v>19</v>
      </c>
      <c r="E306" s="34"/>
      <c r="F306" s="37"/>
      <c r="G306" s="37"/>
      <c r="H306" s="34">
        <v>72.4</v>
      </c>
      <c r="I306" s="15">
        <f t="shared" si="20"/>
        <v>72.4</v>
      </c>
      <c r="J306" s="15"/>
      <c r="K306" s="15"/>
      <c r="L306" s="61"/>
      <c r="M306" s="15">
        <f t="shared" si="21"/>
        <v>72.4</v>
      </c>
      <c r="N306" s="15"/>
    </row>
    <row r="307" spans="1:14" ht="15.75" customHeight="1" hidden="1">
      <c r="A307" s="115"/>
      <c r="B307" s="117"/>
      <c r="C307" s="16" t="s">
        <v>22</v>
      </c>
      <c r="D307" s="18" t="s">
        <v>23</v>
      </c>
      <c r="E307" s="11">
        <f>E308</f>
        <v>0</v>
      </c>
      <c r="F307" s="11">
        <f>F308</f>
        <v>0</v>
      </c>
      <c r="G307" s="11">
        <f>G308</f>
        <v>0</v>
      </c>
      <c r="H307" s="11">
        <f>H308</f>
        <v>0</v>
      </c>
      <c r="I307" s="15">
        <f t="shared" si="20"/>
        <v>0</v>
      </c>
      <c r="J307" s="15"/>
      <c r="K307" s="15"/>
      <c r="L307" s="61"/>
      <c r="M307" s="15">
        <f t="shared" si="21"/>
        <v>0</v>
      </c>
      <c r="N307" s="15"/>
    </row>
    <row r="308" spans="1:14" ht="46.5" customHeight="1" hidden="1">
      <c r="A308" s="115"/>
      <c r="B308" s="117"/>
      <c r="C308" s="19" t="s">
        <v>25</v>
      </c>
      <c r="D308" s="20" t="s">
        <v>26</v>
      </c>
      <c r="E308" s="11"/>
      <c r="F308" s="11"/>
      <c r="G308" s="11"/>
      <c r="H308" s="11"/>
      <c r="I308" s="15">
        <f t="shared" si="20"/>
        <v>0</v>
      </c>
      <c r="J308" s="15"/>
      <c r="K308" s="15"/>
      <c r="L308" s="61"/>
      <c r="M308" s="15">
        <f t="shared" si="21"/>
        <v>0</v>
      </c>
      <c r="N308" s="15"/>
    </row>
    <row r="309" spans="1:14" ht="15.75" customHeight="1" hidden="1">
      <c r="A309" s="115"/>
      <c r="B309" s="117"/>
      <c r="C309" s="16" t="s">
        <v>27</v>
      </c>
      <c r="D309" s="18" t="s">
        <v>28</v>
      </c>
      <c r="E309" s="11"/>
      <c r="F309" s="11"/>
      <c r="G309" s="11"/>
      <c r="H309" s="11">
        <v>120.3</v>
      </c>
      <c r="I309" s="15">
        <f t="shared" si="20"/>
        <v>120.3</v>
      </c>
      <c r="J309" s="15"/>
      <c r="K309" s="15"/>
      <c r="L309" s="61"/>
      <c r="M309" s="15">
        <f t="shared" si="21"/>
        <v>120.3</v>
      </c>
      <c r="N309" s="15"/>
    </row>
    <row r="310" spans="1:14" ht="15.75" customHeight="1" hidden="1">
      <c r="A310" s="115"/>
      <c r="B310" s="117"/>
      <c r="C310" s="16" t="s">
        <v>29</v>
      </c>
      <c r="D310" s="18" t="s">
        <v>30</v>
      </c>
      <c r="E310" s="11"/>
      <c r="F310" s="11"/>
      <c r="G310" s="11"/>
      <c r="H310" s="11"/>
      <c r="I310" s="15">
        <f t="shared" si="20"/>
        <v>0</v>
      </c>
      <c r="J310" s="15"/>
      <c r="K310" s="15"/>
      <c r="L310" s="61"/>
      <c r="M310" s="15">
        <f t="shared" si="21"/>
        <v>0</v>
      </c>
      <c r="N310" s="15"/>
    </row>
    <row r="311" spans="1:14" ht="15.75" customHeight="1" hidden="1">
      <c r="A311" s="115"/>
      <c r="B311" s="117"/>
      <c r="C311" s="16" t="s">
        <v>217</v>
      </c>
      <c r="D311" s="18" t="s">
        <v>46</v>
      </c>
      <c r="E311" s="11"/>
      <c r="F311" s="11"/>
      <c r="G311" s="11"/>
      <c r="H311" s="11">
        <v>-156.5</v>
      </c>
      <c r="I311" s="15">
        <f t="shared" si="20"/>
        <v>-156.5</v>
      </c>
      <c r="J311" s="15"/>
      <c r="K311" s="15"/>
      <c r="L311" s="61"/>
      <c r="M311" s="15">
        <f t="shared" si="21"/>
        <v>-156.5</v>
      </c>
      <c r="N311" s="15"/>
    </row>
    <row r="312" spans="1:14" ht="15.75" customHeight="1" hidden="1">
      <c r="A312" s="115"/>
      <c r="B312" s="117"/>
      <c r="C312" s="16" t="s">
        <v>50</v>
      </c>
      <c r="D312" s="18" t="s">
        <v>87</v>
      </c>
      <c r="E312" s="11">
        <v>217.3</v>
      </c>
      <c r="F312" s="11">
        <v>1344.1</v>
      </c>
      <c r="G312" s="11">
        <v>1271.9</v>
      </c>
      <c r="H312" s="11">
        <v>1271.9</v>
      </c>
      <c r="I312" s="15">
        <f t="shared" si="20"/>
        <v>0</v>
      </c>
      <c r="J312" s="15">
        <f t="shared" si="23"/>
        <v>100</v>
      </c>
      <c r="K312" s="15">
        <f t="shared" si="24"/>
        <v>94.62837586489103</v>
      </c>
      <c r="L312" s="61"/>
      <c r="M312" s="15">
        <f t="shared" si="21"/>
        <v>1054.6000000000001</v>
      </c>
      <c r="N312" s="15">
        <f t="shared" si="22"/>
        <v>585.3198343304188</v>
      </c>
    </row>
    <row r="313" spans="1:14" ht="15.75" hidden="1">
      <c r="A313" s="115"/>
      <c r="B313" s="117"/>
      <c r="C313" s="16" t="s">
        <v>52</v>
      </c>
      <c r="D313" s="20" t="s">
        <v>53</v>
      </c>
      <c r="E313" s="11">
        <v>178194.2</v>
      </c>
      <c r="F313" s="11">
        <v>197660.9</v>
      </c>
      <c r="G313" s="11">
        <v>148245.7</v>
      </c>
      <c r="H313" s="11">
        <v>148245.7</v>
      </c>
      <c r="I313" s="15">
        <f t="shared" si="20"/>
        <v>0</v>
      </c>
      <c r="J313" s="15">
        <f t="shared" si="23"/>
        <v>100</v>
      </c>
      <c r="K313" s="15">
        <f t="shared" si="24"/>
        <v>75.0000126479238</v>
      </c>
      <c r="L313" s="61"/>
      <c r="M313" s="15">
        <f t="shared" si="21"/>
        <v>-29948.5</v>
      </c>
      <c r="N313" s="15">
        <f t="shared" si="22"/>
        <v>83.19333625898038</v>
      </c>
    </row>
    <row r="314" spans="1:14" s="26" customFormat="1" ht="15.75" hidden="1">
      <c r="A314" s="115"/>
      <c r="B314" s="117"/>
      <c r="C314" s="8"/>
      <c r="D314" s="24" t="s">
        <v>31</v>
      </c>
      <c r="E314" s="37">
        <f>SUM(E305:E307,E309:E313)</f>
        <v>178701</v>
      </c>
      <c r="F314" s="37">
        <f>SUM(F305:F307,F309:F313)</f>
        <v>199005</v>
      </c>
      <c r="G314" s="37">
        <f>SUM(G305:G307,G309:G313)</f>
        <v>149517.6</v>
      </c>
      <c r="H314" s="37">
        <f>SUM(H305:H307,H309:H313)</f>
        <v>149775.40000000002</v>
      </c>
      <c r="I314" s="57">
        <f t="shared" si="20"/>
        <v>257.80000000001746</v>
      </c>
      <c r="J314" s="57">
        <f t="shared" si="23"/>
        <v>100.17242117315956</v>
      </c>
      <c r="K314" s="57">
        <f t="shared" si="24"/>
        <v>75.26212909223388</v>
      </c>
      <c r="L314" s="62"/>
      <c r="M314" s="57">
        <f t="shared" si="21"/>
        <v>-28925.599999999977</v>
      </c>
      <c r="N314" s="57">
        <f t="shared" si="22"/>
        <v>83.81340899043656</v>
      </c>
    </row>
    <row r="315" spans="1:14" ht="15.75" customHeight="1" hidden="1">
      <c r="A315" s="115"/>
      <c r="B315" s="117"/>
      <c r="C315" s="16" t="s">
        <v>141</v>
      </c>
      <c r="D315" s="18" t="s">
        <v>142</v>
      </c>
      <c r="E315" s="11">
        <v>87950.1</v>
      </c>
      <c r="F315" s="11">
        <v>173920.5</v>
      </c>
      <c r="G315" s="11">
        <v>121831.4</v>
      </c>
      <c r="H315" s="11">
        <v>111721</v>
      </c>
      <c r="I315" s="15">
        <f t="shared" si="20"/>
        <v>-10110.399999999994</v>
      </c>
      <c r="J315" s="15">
        <f t="shared" si="23"/>
        <v>91.70131837933407</v>
      </c>
      <c r="K315" s="15">
        <f t="shared" si="24"/>
        <v>64.23682084630622</v>
      </c>
      <c r="L315" s="61"/>
      <c r="M315" s="15">
        <f t="shared" si="21"/>
        <v>23770.899999999994</v>
      </c>
      <c r="N315" s="15">
        <f t="shared" si="22"/>
        <v>127.0277123050457</v>
      </c>
    </row>
    <row r="316" spans="1:14" ht="31.5" hidden="1">
      <c r="A316" s="115"/>
      <c r="B316" s="117"/>
      <c r="C316" s="16" t="s">
        <v>16</v>
      </c>
      <c r="D316" s="21" t="s">
        <v>17</v>
      </c>
      <c r="E316" s="11">
        <v>1</v>
      </c>
      <c r="F316" s="11"/>
      <c r="G316" s="11"/>
      <c r="H316" s="11"/>
      <c r="I316" s="15">
        <f t="shared" si="20"/>
        <v>0</v>
      </c>
      <c r="J316" s="15"/>
      <c r="K316" s="15"/>
      <c r="L316" s="61"/>
      <c r="M316" s="15">
        <f t="shared" si="21"/>
        <v>-1</v>
      </c>
      <c r="N316" s="15">
        <f t="shared" si="22"/>
        <v>0</v>
      </c>
    </row>
    <row r="317" spans="1:14" ht="15.75" hidden="1">
      <c r="A317" s="115"/>
      <c r="B317" s="117"/>
      <c r="C317" s="16" t="s">
        <v>22</v>
      </c>
      <c r="D317" s="18" t="s">
        <v>23</v>
      </c>
      <c r="E317" s="11">
        <f>SUM(E318:E321)</f>
        <v>18367.3</v>
      </c>
      <c r="F317" s="11">
        <f>SUM(F318:F321)</f>
        <v>23545.1</v>
      </c>
      <c r="G317" s="11">
        <f>SUM(G318:G321)</f>
        <v>17633</v>
      </c>
      <c r="H317" s="11">
        <f>SUM(H318:H321)</f>
        <v>17174.4</v>
      </c>
      <c r="I317" s="15">
        <f t="shared" si="20"/>
        <v>-458.59999999999854</v>
      </c>
      <c r="J317" s="15">
        <f t="shared" si="23"/>
        <v>97.39919469177111</v>
      </c>
      <c r="K317" s="15">
        <f t="shared" si="24"/>
        <v>72.94256554442326</v>
      </c>
      <c r="L317" s="61"/>
      <c r="M317" s="15">
        <f t="shared" si="21"/>
        <v>-1192.8999999999978</v>
      </c>
      <c r="N317" s="15">
        <f t="shared" si="22"/>
        <v>93.50530562466994</v>
      </c>
    </row>
    <row r="318" spans="1:14" s="26" customFormat="1" ht="63" customHeight="1" hidden="1">
      <c r="A318" s="115"/>
      <c r="B318" s="117"/>
      <c r="C318" s="19" t="s">
        <v>143</v>
      </c>
      <c r="D318" s="20" t="s">
        <v>144</v>
      </c>
      <c r="E318" s="11">
        <v>371.1</v>
      </c>
      <c r="F318" s="11">
        <v>540</v>
      </c>
      <c r="G318" s="11">
        <v>395.5</v>
      </c>
      <c r="H318" s="11">
        <v>354.5</v>
      </c>
      <c r="I318" s="15">
        <f t="shared" si="20"/>
        <v>-41</v>
      </c>
      <c r="J318" s="15">
        <f t="shared" si="23"/>
        <v>89.63337547408344</v>
      </c>
      <c r="K318" s="15">
        <f t="shared" si="24"/>
        <v>65.64814814814814</v>
      </c>
      <c r="L318" s="61"/>
      <c r="M318" s="15">
        <f t="shared" si="21"/>
        <v>-16.600000000000023</v>
      </c>
      <c r="N318" s="15">
        <f t="shared" si="22"/>
        <v>95.52681218000538</v>
      </c>
    </row>
    <row r="319" spans="1:14" s="26" customFormat="1" ht="63" customHeight="1" hidden="1">
      <c r="A319" s="115"/>
      <c r="B319" s="117"/>
      <c r="C319" s="19" t="s">
        <v>145</v>
      </c>
      <c r="D319" s="20" t="s">
        <v>146</v>
      </c>
      <c r="E319" s="11">
        <v>1452.8</v>
      </c>
      <c r="F319" s="11">
        <f>95+1400+316.3</f>
        <v>1811.3</v>
      </c>
      <c r="G319" s="11">
        <v>1368.1</v>
      </c>
      <c r="H319" s="11">
        <v>432.4</v>
      </c>
      <c r="I319" s="15">
        <f t="shared" si="20"/>
        <v>-935.6999999999999</v>
      </c>
      <c r="J319" s="15">
        <f t="shared" si="23"/>
        <v>31.60587676339449</v>
      </c>
      <c r="K319" s="15">
        <f t="shared" si="24"/>
        <v>23.87235687075581</v>
      </c>
      <c r="L319" s="61"/>
      <c r="M319" s="15">
        <f t="shared" si="21"/>
        <v>-1020.4</v>
      </c>
      <c r="N319" s="15">
        <f t="shared" si="22"/>
        <v>29.763215859030833</v>
      </c>
    </row>
    <row r="320" spans="1:14" s="26" customFormat="1" ht="47.25" customHeight="1" hidden="1">
      <c r="A320" s="115"/>
      <c r="B320" s="117"/>
      <c r="C320" s="19" t="s">
        <v>147</v>
      </c>
      <c r="D320" s="20" t="s">
        <v>148</v>
      </c>
      <c r="E320" s="11">
        <v>2.2</v>
      </c>
      <c r="F320" s="11">
        <f>24.2</f>
        <v>24.2</v>
      </c>
      <c r="G320" s="11">
        <v>17</v>
      </c>
      <c r="H320" s="11">
        <v>1.8</v>
      </c>
      <c r="I320" s="15">
        <f t="shared" si="20"/>
        <v>-15.2</v>
      </c>
      <c r="J320" s="15">
        <f t="shared" si="23"/>
        <v>10.588235294117647</v>
      </c>
      <c r="K320" s="15">
        <f t="shared" si="24"/>
        <v>7.43801652892562</v>
      </c>
      <c r="L320" s="61"/>
      <c r="M320" s="15">
        <f t="shared" si="21"/>
        <v>-0.40000000000000013</v>
      </c>
      <c r="N320" s="15">
        <f t="shared" si="22"/>
        <v>81.81818181818181</v>
      </c>
    </row>
    <row r="321" spans="1:14" s="26" customFormat="1" ht="47.25" customHeight="1" hidden="1">
      <c r="A321" s="115"/>
      <c r="B321" s="117"/>
      <c r="C321" s="19" t="s">
        <v>25</v>
      </c>
      <c r="D321" s="20" t="s">
        <v>26</v>
      </c>
      <c r="E321" s="11">
        <v>16541.2</v>
      </c>
      <c r="F321" s="11">
        <f>3169.6+18000</f>
        <v>21169.6</v>
      </c>
      <c r="G321" s="11">
        <v>15852.4</v>
      </c>
      <c r="H321" s="11">
        <v>16385.7</v>
      </c>
      <c r="I321" s="15">
        <f t="shared" si="20"/>
        <v>533.3000000000011</v>
      </c>
      <c r="J321" s="15">
        <f t="shared" si="23"/>
        <v>103.36415937019001</v>
      </c>
      <c r="K321" s="15">
        <f t="shared" si="24"/>
        <v>77.40202932506992</v>
      </c>
      <c r="L321" s="61"/>
      <c r="M321" s="15">
        <f t="shared" si="21"/>
        <v>-155.5</v>
      </c>
      <c r="N321" s="15">
        <f t="shared" si="22"/>
        <v>99.05992310110511</v>
      </c>
    </row>
    <row r="322" spans="1:14" s="26" customFormat="1" ht="15.75" customHeight="1" hidden="1">
      <c r="A322" s="115"/>
      <c r="B322" s="117"/>
      <c r="C322" s="16" t="s">
        <v>52</v>
      </c>
      <c r="D322" s="20" t="s">
        <v>53</v>
      </c>
      <c r="E322" s="11"/>
      <c r="F322" s="11"/>
      <c r="G322" s="11"/>
      <c r="H322" s="11"/>
      <c r="I322" s="15">
        <f t="shared" si="20"/>
        <v>0</v>
      </c>
      <c r="J322" s="15" t="e">
        <f t="shared" si="23"/>
        <v>#DIV/0!</v>
      </c>
      <c r="K322" s="15" t="e">
        <f t="shared" si="24"/>
        <v>#DIV/0!</v>
      </c>
      <c r="L322" s="61"/>
      <c r="M322" s="15">
        <f t="shared" si="21"/>
        <v>0</v>
      </c>
      <c r="N322" s="15" t="e">
        <f t="shared" si="22"/>
        <v>#DIV/0!</v>
      </c>
    </row>
    <row r="323" spans="1:14" s="26" customFormat="1" ht="15.75" hidden="1">
      <c r="A323" s="115"/>
      <c r="B323" s="117"/>
      <c r="C323" s="28"/>
      <c r="D323" s="24" t="s">
        <v>34</v>
      </c>
      <c r="E323" s="37">
        <f>SUM(E315:E317,E322)</f>
        <v>106318.40000000001</v>
      </c>
      <c r="F323" s="37">
        <f>SUM(F315:F317,F322)</f>
        <v>197465.6</v>
      </c>
      <c r="G323" s="37">
        <f>SUM(G315:G317,G322)</f>
        <v>139464.4</v>
      </c>
      <c r="H323" s="37">
        <f>SUM(H315:H317,H322)</f>
        <v>128895.4</v>
      </c>
      <c r="I323" s="57">
        <f t="shared" si="20"/>
        <v>-10569</v>
      </c>
      <c r="J323" s="57">
        <f t="shared" si="23"/>
        <v>92.42172195915231</v>
      </c>
      <c r="K323" s="57">
        <f t="shared" si="24"/>
        <v>65.27486306475659</v>
      </c>
      <c r="L323" s="62"/>
      <c r="M323" s="57">
        <f t="shared" si="21"/>
        <v>22576.999999999985</v>
      </c>
      <c r="N323" s="57">
        <f t="shared" si="22"/>
        <v>121.23527065870063</v>
      </c>
    </row>
    <row r="324" spans="1:14" s="26" customFormat="1" ht="31.5" customHeight="1" hidden="1">
      <c r="A324" s="115"/>
      <c r="B324" s="117"/>
      <c r="C324" s="28"/>
      <c r="D324" s="24" t="s">
        <v>211</v>
      </c>
      <c r="E324" s="37">
        <f>E325-E311</f>
        <v>285019.4</v>
      </c>
      <c r="F324" s="37">
        <f>F325-F311</f>
        <v>396470.6</v>
      </c>
      <c r="G324" s="37">
        <f>G325-G311</f>
        <v>288982</v>
      </c>
      <c r="H324" s="37">
        <f>H325-H311</f>
        <v>278827.30000000005</v>
      </c>
      <c r="I324" s="57">
        <f t="shared" si="20"/>
        <v>-10154.699999999953</v>
      </c>
      <c r="J324" s="57">
        <f t="shared" si="23"/>
        <v>96.48604411347421</v>
      </c>
      <c r="K324" s="57">
        <f t="shared" si="24"/>
        <v>70.32735844725941</v>
      </c>
      <c r="L324" s="62"/>
      <c r="M324" s="57">
        <f t="shared" si="21"/>
        <v>-6192.099999999977</v>
      </c>
      <c r="N324" s="57">
        <f t="shared" si="22"/>
        <v>97.82748121706804</v>
      </c>
    </row>
    <row r="325" spans="1:14" s="26" customFormat="1" ht="31.5" hidden="1">
      <c r="A325" s="116"/>
      <c r="B325" s="118"/>
      <c r="C325" s="28"/>
      <c r="D325" s="24" t="s">
        <v>212</v>
      </c>
      <c r="E325" s="37">
        <f>E314+E323</f>
        <v>285019.4</v>
      </c>
      <c r="F325" s="37">
        <f>F314+F323</f>
        <v>396470.6</v>
      </c>
      <c r="G325" s="37">
        <f>G314+G323</f>
        <v>288982</v>
      </c>
      <c r="H325" s="37">
        <f>H314+H323</f>
        <v>278670.80000000005</v>
      </c>
      <c r="I325" s="57">
        <f t="shared" si="20"/>
        <v>-10311.199999999953</v>
      </c>
      <c r="J325" s="57">
        <f t="shared" si="23"/>
        <v>96.43188849132474</v>
      </c>
      <c r="K325" s="57">
        <f t="shared" si="24"/>
        <v>70.28788515466218</v>
      </c>
      <c r="L325" s="62"/>
      <c r="M325" s="57">
        <f t="shared" si="21"/>
        <v>-6348.599999999977</v>
      </c>
      <c r="N325" s="57">
        <f t="shared" si="22"/>
        <v>97.77257267400044</v>
      </c>
    </row>
    <row r="326" spans="1:14" ht="31.5" customHeight="1" hidden="1">
      <c r="A326" s="113" t="s">
        <v>149</v>
      </c>
      <c r="B326" s="113" t="s">
        <v>150</v>
      </c>
      <c r="C326" s="16" t="s">
        <v>151</v>
      </c>
      <c r="D326" s="18" t="s">
        <v>152</v>
      </c>
      <c r="E326" s="11">
        <v>417.3</v>
      </c>
      <c r="F326" s="11">
        <v>462</v>
      </c>
      <c r="G326" s="11">
        <v>399</v>
      </c>
      <c r="H326" s="11">
        <v>436.5</v>
      </c>
      <c r="I326" s="15">
        <f aca="true" t="shared" si="25" ref="I326:I389">H326-G326</f>
        <v>37.5</v>
      </c>
      <c r="J326" s="15">
        <f>H326/G326*100</f>
        <v>109.39849624060149</v>
      </c>
      <c r="K326" s="15">
        <f>H326/F326*100</f>
        <v>94.48051948051948</v>
      </c>
      <c r="L326" s="61"/>
      <c r="M326" s="15">
        <f aca="true" t="shared" si="26" ref="M326:M389">H326-E326</f>
        <v>19.19999999999999</v>
      </c>
      <c r="N326" s="15">
        <f aca="true" t="shared" si="27" ref="N326:N389">H326/E326*100</f>
        <v>104.60100647016534</v>
      </c>
    </row>
    <row r="327" spans="1:14" ht="15.75" customHeight="1" hidden="1">
      <c r="A327" s="117"/>
      <c r="B327" s="117"/>
      <c r="C327" s="16" t="s">
        <v>10</v>
      </c>
      <c r="D327" s="17" t="s">
        <v>153</v>
      </c>
      <c r="E327" s="11"/>
      <c r="F327" s="11"/>
      <c r="G327" s="11"/>
      <c r="H327" s="11"/>
      <c r="I327" s="15">
        <f t="shared" si="25"/>
        <v>0</v>
      </c>
      <c r="J327" s="15" t="e">
        <f>H327/G327*100</f>
        <v>#DIV/0!</v>
      </c>
      <c r="K327" s="15" t="e">
        <f>H327/F327*100</f>
        <v>#DIV/0!</v>
      </c>
      <c r="L327" s="61"/>
      <c r="M327" s="15">
        <f t="shared" si="26"/>
        <v>0</v>
      </c>
      <c r="N327" s="15" t="e">
        <f t="shared" si="27"/>
        <v>#DIV/0!</v>
      </c>
    </row>
    <row r="328" spans="1:14" ht="47.25" hidden="1">
      <c r="A328" s="117"/>
      <c r="B328" s="117"/>
      <c r="C328" s="19" t="s">
        <v>14</v>
      </c>
      <c r="D328" s="20" t="s">
        <v>201</v>
      </c>
      <c r="E328" s="11">
        <v>38991.5</v>
      </c>
      <c r="F328" s="11">
        <v>68493.4</v>
      </c>
      <c r="G328" s="11">
        <v>60173</v>
      </c>
      <c r="H328" s="11">
        <v>37859</v>
      </c>
      <c r="I328" s="15">
        <f t="shared" si="25"/>
        <v>-22314</v>
      </c>
      <c r="J328" s="15">
        <f>H328/G328*100</f>
        <v>62.91692287238463</v>
      </c>
      <c r="K328" s="15">
        <f>H328/F328*100</f>
        <v>55.273938802862766</v>
      </c>
      <c r="L328" s="61"/>
      <c r="M328" s="15">
        <f t="shared" si="26"/>
        <v>-1132.5</v>
      </c>
      <c r="N328" s="15">
        <f t="shared" si="27"/>
        <v>97.09552081863995</v>
      </c>
    </row>
    <row r="329" spans="1:14" ht="31.5" customHeight="1" hidden="1">
      <c r="A329" s="117"/>
      <c r="B329" s="117"/>
      <c r="C329" s="16" t="s">
        <v>16</v>
      </c>
      <c r="D329" s="21" t="s">
        <v>17</v>
      </c>
      <c r="E329" s="11"/>
      <c r="F329" s="11"/>
      <c r="G329" s="11"/>
      <c r="H329" s="11">
        <v>30.2</v>
      </c>
      <c r="I329" s="15">
        <f t="shared" si="25"/>
        <v>30.2</v>
      </c>
      <c r="J329" s="15"/>
      <c r="K329" s="15"/>
      <c r="L329" s="61"/>
      <c r="M329" s="15">
        <f t="shared" si="26"/>
        <v>30.2</v>
      </c>
      <c r="N329" s="15"/>
    </row>
    <row r="330" spans="1:14" ht="15.75" customHeight="1" hidden="1">
      <c r="A330" s="117"/>
      <c r="B330" s="117"/>
      <c r="C330" s="16" t="s">
        <v>22</v>
      </c>
      <c r="D330" s="18" t="s">
        <v>23</v>
      </c>
      <c r="E330" s="11">
        <f>E331</f>
        <v>4.9</v>
      </c>
      <c r="F330" s="11">
        <f>F331</f>
        <v>0</v>
      </c>
      <c r="G330" s="11">
        <f>G331</f>
        <v>0</v>
      </c>
      <c r="H330" s="11">
        <f>H331</f>
        <v>24.4</v>
      </c>
      <c r="I330" s="15">
        <f t="shared" si="25"/>
        <v>24.4</v>
      </c>
      <c r="J330" s="15"/>
      <c r="K330" s="15"/>
      <c r="L330" s="61"/>
      <c r="M330" s="15">
        <f t="shared" si="26"/>
        <v>19.5</v>
      </c>
      <c r="N330" s="15">
        <f t="shared" si="27"/>
        <v>497.95918367346934</v>
      </c>
    </row>
    <row r="331" spans="1:14" ht="15.75" customHeight="1" hidden="1">
      <c r="A331" s="117"/>
      <c r="B331" s="117"/>
      <c r="C331" s="19" t="s">
        <v>25</v>
      </c>
      <c r="D331" s="20" t="s">
        <v>26</v>
      </c>
      <c r="E331" s="11">
        <v>4.9</v>
      </c>
      <c r="F331" s="11"/>
      <c r="G331" s="11"/>
      <c r="H331" s="11">
        <v>24.4</v>
      </c>
      <c r="I331" s="15">
        <f t="shared" si="25"/>
        <v>24.4</v>
      </c>
      <c r="J331" s="15"/>
      <c r="K331" s="15"/>
      <c r="L331" s="61"/>
      <c r="M331" s="15">
        <f t="shared" si="26"/>
        <v>19.5</v>
      </c>
      <c r="N331" s="15">
        <f t="shared" si="27"/>
        <v>497.95918367346934</v>
      </c>
    </row>
    <row r="332" spans="1:14" ht="15.75" hidden="1">
      <c r="A332" s="117"/>
      <c r="B332" s="117"/>
      <c r="C332" s="16" t="s">
        <v>27</v>
      </c>
      <c r="D332" s="18" t="s">
        <v>28</v>
      </c>
      <c r="E332" s="11">
        <v>-135.5</v>
      </c>
      <c r="F332" s="11"/>
      <c r="G332" s="11"/>
      <c r="H332" s="11">
        <v>51.6</v>
      </c>
      <c r="I332" s="15">
        <f t="shared" si="25"/>
        <v>51.6</v>
      </c>
      <c r="J332" s="15"/>
      <c r="K332" s="15"/>
      <c r="L332" s="61"/>
      <c r="M332" s="15">
        <f t="shared" si="26"/>
        <v>187.1</v>
      </c>
      <c r="N332" s="15">
        <f t="shared" si="27"/>
        <v>-38.08118081180812</v>
      </c>
    </row>
    <row r="333" spans="1:14" ht="15.75" customHeight="1" hidden="1">
      <c r="A333" s="117"/>
      <c r="B333" s="117"/>
      <c r="C333" s="16" t="s">
        <v>29</v>
      </c>
      <c r="D333" s="18" t="s">
        <v>30</v>
      </c>
      <c r="E333" s="11"/>
      <c r="F333" s="11"/>
      <c r="G333" s="11"/>
      <c r="H333" s="11"/>
      <c r="I333" s="15">
        <f t="shared" si="25"/>
        <v>0</v>
      </c>
      <c r="J333" s="15" t="e">
        <f aca="true" t="shared" si="28" ref="J333:J342">H333/G333*100</f>
        <v>#DIV/0!</v>
      </c>
      <c r="K333" s="15" t="e">
        <f aca="true" t="shared" si="29" ref="K333:K342">H333/F333*100</f>
        <v>#DIV/0!</v>
      </c>
      <c r="L333" s="61"/>
      <c r="M333" s="15">
        <f t="shared" si="26"/>
        <v>0</v>
      </c>
      <c r="N333" s="15" t="e">
        <f t="shared" si="27"/>
        <v>#DIV/0!</v>
      </c>
    </row>
    <row r="334" spans="1:14" ht="15.75" customHeight="1" hidden="1">
      <c r="A334" s="117"/>
      <c r="B334" s="117"/>
      <c r="C334" s="16" t="s">
        <v>217</v>
      </c>
      <c r="D334" s="18" t="s">
        <v>46</v>
      </c>
      <c r="E334" s="11"/>
      <c r="F334" s="11"/>
      <c r="G334" s="11"/>
      <c r="H334" s="11"/>
      <c r="I334" s="15">
        <f t="shared" si="25"/>
        <v>0</v>
      </c>
      <c r="J334" s="15" t="e">
        <f t="shared" si="28"/>
        <v>#DIV/0!</v>
      </c>
      <c r="K334" s="15" t="e">
        <f t="shared" si="29"/>
        <v>#DIV/0!</v>
      </c>
      <c r="L334" s="61"/>
      <c r="M334" s="15">
        <f t="shared" si="26"/>
        <v>0</v>
      </c>
      <c r="N334" s="15" t="e">
        <f t="shared" si="27"/>
        <v>#DIV/0!</v>
      </c>
    </row>
    <row r="335" spans="1:14" ht="15.75" hidden="1">
      <c r="A335" s="117"/>
      <c r="B335" s="117"/>
      <c r="C335" s="16" t="s">
        <v>50</v>
      </c>
      <c r="D335" s="18" t="s">
        <v>51</v>
      </c>
      <c r="E335" s="11">
        <v>150.1</v>
      </c>
      <c r="F335" s="11">
        <v>22.3</v>
      </c>
      <c r="G335" s="11">
        <v>22.3</v>
      </c>
      <c r="H335" s="11">
        <v>22.3</v>
      </c>
      <c r="I335" s="15">
        <f t="shared" si="25"/>
        <v>0</v>
      </c>
      <c r="J335" s="15">
        <f t="shared" si="28"/>
        <v>100</v>
      </c>
      <c r="K335" s="15">
        <f t="shared" si="29"/>
        <v>100</v>
      </c>
      <c r="L335" s="61"/>
      <c r="M335" s="15">
        <f t="shared" si="26"/>
        <v>-127.8</v>
      </c>
      <c r="N335" s="15">
        <f t="shared" si="27"/>
        <v>14.85676215856096</v>
      </c>
    </row>
    <row r="336" spans="1:14" s="26" customFormat="1" ht="15.75" customHeight="1" hidden="1">
      <c r="A336" s="117"/>
      <c r="B336" s="117"/>
      <c r="C336" s="23"/>
      <c r="D336" s="24" t="s">
        <v>31</v>
      </c>
      <c r="E336" s="37">
        <f>SUM(E326:E330,E332:E335)</f>
        <v>39428.3</v>
      </c>
      <c r="F336" s="37">
        <f>SUM(F326:F330,F332:F335)</f>
        <v>68977.7</v>
      </c>
      <c r="G336" s="37">
        <f>SUM(G326:G330,G332:G335)</f>
        <v>60594.3</v>
      </c>
      <c r="H336" s="37">
        <f>SUM(H326:H330,H332:H335)</f>
        <v>38424</v>
      </c>
      <c r="I336" s="57">
        <f t="shared" si="25"/>
        <v>-22170.300000000003</v>
      </c>
      <c r="J336" s="57">
        <f t="shared" si="28"/>
        <v>63.41190508018081</v>
      </c>
      <c r="K336" s="57">
        <f t="shared" si="29"/>
        <v>55.704959718865666</v>
      </c>
      <c r="L336" s="62"/>
      <c r="M336" s="57">
        <f t="shared" si="26"/>
        <v>-1004.3000000000029</v>
      </c>
      <c r="N336" s="57">
        <f t="shared" si="27"/>
        <v>97.4528447840764</v>
      </c>
    </row>
    <row r="337" spans="1:14" ht="15.75" hidden="1">
      <c r="A337" s="117"/>
      <c r="B337" s="117"/>
      <c r="C337" s="16" t="s">
        <v>154</v>
      </c>
      <c r="D337" s="18" t="s">
        <v>155</v>
      </c>
      <c r="E337" s="11">
        <v>333.6</v>
      </c>
      <c r="F337" s="11">
        <v>373.8</v>
      </c>
      <c r="G337" s="11">
        <v>362</v>
      </c>
      <c r="H337" s="11">
        <v>549.2</v>
      </c>
      <c r="I337" s="15">
        <f t="shared" si="25"/>
        <v>187.20000000000005</v>
      </c>
      <c r="J337" s="15">
        <f t="shared" si="28"/>
        <v>151.71270718232046</v>
      </c>
      <c r="K337" s="15">
        <f t="shared" si="29"/>
        <v>146.92348849652222</v>
      </c>
      <c r="L337" s="61"/>
      <c r="M337" s="15">
        <f t="shared" si="26"/>
        <v>215.60000000000002</v>
      </c>
      <c r="N337" s="15">
        <f t="shared" si="27"/>
        <v>164.62829736211032</v>
      </c>
    </row>
    <row r="338" spans="1:14" ht="15.75" hidden="1">
      <c r="A338" s="117"/>
      <c r="B338" s="117"/>
      <c r="C338" s="16" t="s">
        <v>22</v>
      </c>
      <c r="D338" s="18" t="s">
        <v>23</v>
      </c>
      <c r="E338" s="11">
        <f>SUM(E339:E340)</f>
        <v>7891.5</v>
      </c>
      <c r="F338" s="11">
        <f>SUM(F339:F340)</f>
        <v>8425</v>
      </c>
      <c r="G338" s="11">
        <f>SUM(G339:G340)</f>
        <v>5804.7</v>
      </c>
      <c r="H338" s="11">
        <f>SUM(H339:H340)</f>
        <v>11218.5</v>
      </c>
      <c r="I338" s="15">
        <f t="shared" si="25"/>
        <v>5413.8</v>
      </c>
      <c r="J338" s="15">
        <f t="shared" si="28"/>
        <v>193.26580185022482</v>
      </c>
      <c r="K338" s="15">
        <f t="shared" si="29"/>
        <v>133.15727002967358</v>
      </c>
      <c r="L338" s="61"/>
      <c r="M338" s="15">
        <f t="shared" si="26"/>
        <v>3327</v>
      </c>
      <c r="N338" s="15">
        <f t="shared" si="27"/>
        <v>142.15928530697585</v>
      </c>
    </row>
    <row r="339" spans="1:14" s="26" customFormat="1" ht="48.75" customHeight="1" hidden="1">
      <c r="A339" s="117"/>
      <c r="B339" s="117"/>
      <c r="C339" s="19" t="s">
        <v>156</v>
      </c>
      <c r="D339" s="20" t="s">
        <v>157</v>
      </c>
      <c r="E339" s="11">
        <v>7331</v>
      </c>
      <c r="F339" s="11">
        <f>8000+25</f>
        <v>8025</v>
      </c>
      <c r="G339" s="11">
        <v>5505</v>
      </c>
      <c r="H339" s="11">
        <v>9994</v>
      </c>
      <c r="I339" s="15">
        <f t="shared" si="25"/>
        <v>4489</v>
      </c>
      <c r="J339" s="15">
        <f t="shared" si="28"/>
        <v>181.54405086285195</v>
      </c>
      <c r="K339" s="15">
        <f t="shared" si="29"/>
        <v>124.53582554517133</v>
      </c>
      <c r="L339" s="61"/>
      <c r="M339" s="15">
        <f t="shared" si="26"/>
        <v>2663</v>
      </c>
      <c r="N339" s="15">
        <f t="shared" si="27"/>
        <v>136.32519438003</v>
      </c>
    </row>
    <row r="340" spans="1:14" s="26" customFormat="1" ht="48.75" customHeight="1" hidden="1">
      <c r="A340" s="117"/>
      <c r="B340" s="117"/>
      <c r="C340" s="19" t="s">
        <v>25</v>
      </c>
      <c r="D340" s="20" t="s">
        <v>26</v>
      </c>
      <c r="E340" s="11">
        <v>560.5</v>
      </c>
      <c r="F340" s="11">
        <v>400</v>
      </c>
      <c r="G340" s="11">
        <v>299.7</v>
      </c>
      <c r="H340" s="11">
        <v>1224.5</v>
      </c>
      <c r="I340" s="15">
        <f t="shared" si="25"/>
        <v>924.8</v>
      </c>
      <c r="J340" s="15">
        <f t="shared" si="28"/>
        <v>408.5752419085752</v>
      </c>
      <c r="K340" s="15">
        <f t="shared" si="29"/>
        <v>306.125</v>
      </c>
      <c r="L340" s="61"/>
      <c r="M340" s="15">
        <f t="shared" si="26"/>
        <v>664</v>
      </c>
      <c r="N340" s="15">
        <f t="shared" si="27"/>
        <v>218.4656556645852</v>
      </c>
    </row>
    <row r="341" spans="1:14" s="26" customFormat="1" ht="15.75" hidden="1">
      <c r="A341" s="117"/>
      <c r="B341" s="117"/>
      <c r="C341" s="28"/>
      <c r="D341" s="24" t="s">
        <v>34</v>
      </c>
      <c r="E341" s="37">
        <f>SUM(E337:E338)</f>
        <v>8225.1</v>
      </c>
      <c r="F341" s="37">
        <f>SUM(F337:F338)</f>
        <v>8798.8</v>
      </c>
      <c r="G341" s="37">
        <f>SUM(G337:G338)</f>
        <v>6166.7</v>
      </c>
      <c r="H341" s="37">
        <f>SUM(H337:H338)</f>
        <v>11767.7</v>
      </c>
      <c r="I341" s="57">
        <f t="shared" si="25"/>
        <v>5601.000000000001</v>
      </c>
      <c r="J341" s="57">
        <f t="shared" si="28"/>
        <v>190.826536072778</v>
      </c>
      <c r="K341" s="57">
        <f t="shared" si="29"/>
        <v>133.7421011956176</v>
      </c>
      <c r="L341" s="62"/>
      <c r="M341" s="57">
        <f t="shared" si="26"/>
        <v>3542.6000000000004</v>
      </c>
      <c r="N341" s="57">
        <f t="shared" si="27"/>
        <v>143.0706009653378</v>
      </c>
    </row>
    <row r="342" spans="1:14" s="26" customFormat="1" ht="15.75" customHeight="1" hidden="1">
      <c r="A342" s="118"/>
      <c r="B342" s="118"/>
      <c r="C342" s="23"/>
      <c r="D342" s="24" t="s">
        <v>35</v>
      </c>
      <c r="E342" s="37">
        <f>E336+E341</f>
        <v>47653.4</v>
      </c>
      <c r="F342" s="37">
        <f>F336+F341</f>
        <v>77776.5</v>
      </c>
      <c r="G342" s="37">
        <f>G336+G341</f>
        <v>66761</v>
      </c>
      <c r="H342" s="37">
        <f>H336+H341</f>
        <v>50191.7</v>
      </c>
      <c r="I342" s="57">
        <f t="shared" si="25"/>
        <v>-16569.300000000003</v>
      </c>
      <c r="J342" s="57">
        <f t="shared" si="28"/>
        <v>75.18116864636539</v>
      </c>
      <c r="K342" s="57">
        <f t="shared" si="29"/>
        <v>64.53324590332555</v>
      </c>
      <c r="L342" s="62"/>
      <c r="M342" s="57">
        <f t="shared" si="26"/>
        <v>2538.2999999999956</v>
      </c>
      <c r="N342" s="57">
        <f t="shared" si="27"/>
        <v>105.32658739984974</v>
      </c>
    </row>
    <row r="343" spans="1:14" s="26" customFormat="1" ht="15.75" hidden="1">
      <c r="A343" s="122" t="s">
        <v>215</v>
      </c>
      <c r="B343" s="122" t="s">
        <v>214</v>
      </c>
      <c r="C343" s="16" t="s">
        <v>217</v>
      </c>
      <c r="D343" s="18" t="s">
        <v>46</v>
      </c>
      <c r="E343" s="34">
        <v>-99.4</v>
      </c>
      <c r="F343" s="37"/>
      <c r="G343" s="37"/>
      <c r="H343" s="37"/>
      <c r="I343" s="15">
        <f t="shared" si="25"/>
        <v>0</v>
      </c>
      <c r="J343" s="15"/>
      <c r="K343" s="15"/>
      <c r="L343" s="61"/>
      <c r="M343" s="15">
        <f t="shared" si="26"/>
        <v>99.4</v>
      </c>
      <c r="N343" s="15">
        <f t="shared" si="27"/>
        <v>0</v>
      </c>
    </row>
    <row r="344" spans="1:14" s="26" customFormat="1" ht="31.5" hidden="1">
      <c r="A344" s="122"/>
      <c r="B344" s="122"/>
      <c r="C344" s="23"/>
      <c r="D344" s="24" t="s">
        <v>211</v>
      </c>
      <c r="E344" s="37">
        <f>E343-E343</f>
        <v>0</v>
      </c>
      <c r="F344" s="37">
        <f>F343-F343</f>
        <v>0</v>
      </c>
      <c r="G344" s="37">
        <f>G343-G343</f>
        <v>0</v>
      </c>
      <c r="H344" s="37">
        <f>H343-H343</f>
        <v>0</v>
      </c>
      <c r="I344" s="57">
        <f t="shared" si="25"/>
        <v>0</v>
      </c>
      <c r="J344" s="57"/>
      <c r="K344" s="57"/>
      <c r="L344" s="62"/>
      <c r="M344" s="57">
        <f t="shared" si="26"/>
        <v>0</v>
      </c>
      <c r="N344" s="57"/>
    </row>
    <row r="345" spans="1:14" s="26" customFormat="1" ht="31.5" customHeight="1" hidden="1">
      <c r="A345" s="122"/>
      <c r="B345" s="122"/>
      <c r="C345" s="23"/>
      <c r="D345" s="24" t="s">
        <v>212</v>
      </c>
      <c r="E345" s="37">
        <f>E343</f>
        <v>-99.4</v>
      </c>
      <c r="F345" s="37">
        <f>F343</f>
        <v>0</v>
      </c>
      <c r="G345" s="37">
        <f>G343</f>
        <v>0</v>
      </c>
      <c r="H345" s="37">
        <f>H343</f>
        <v>0</v>
      </c>
      <c r="I345" s="57">
        <f t="shared" si="25"/>
        <v>0</v>
      </c>
      <c r="J345" s="57"/>
      <c r="K345" s="57"/>
      <c r="L345" s="62"/>
      <c r="M345" s="57">
        <f t="shared" si="26"/>
        <v>99.4</v>
      </c>
      <c r="N345" s="57">
        <f t="shared" si="27"/>
        <v>0</v>
      </c>
    </row>
    <row r="346" spans="1:14" ht="31.5" hidden="1">
      <c r="A346" s="121" t="s">
        <v>158</v>
      </c>
      <c r="B346" s="122" t="s">
        <v>159</v>
      </c>
      <c r="C346" s="16" t="s">
        <v>16</v>
      </c>
      <c r="D346" s="21" t="s">
        <v>17</v>
      </c>
      <c r="E346" s="11">
        <v>68669.3</v>
      </c>
      <c r="F346" s="11"/>
      <c r="G346" s="11"/>
      <c r="H346" s="11">
        <v>15229.4</v>
      </c>
      <c r="I346" s="15">
        <f t="shared" si="25"/>
        <v>15229.4</v>
      </c>
      <c r="J346" s="15"/>
      <c r="K346" s="15"/>
      <c r="L346" s="61"/>
      <c r="M346" s="15">
        <f t="shared" si="26"/>
        <v>-53439.9</v>
      </c>
      <c r="N346" s="15">
        <f t="shared" si="27"/>
        <v>22.17788735286365</v>
      </c>
    </row>
    <row r="347" spans="1:14" ht="15.75" customHeight="1" hidden="1">
      <c r="A347" s="121"/>
      <c r="B347" s="122"/>
      <c r="C347" s="16" t="s">
        <v>22</v>
      </c>
      <c r="D347" s="18" t="s">
        <v>23</v>
      </c>
      <c r="E347" s="11"/>
      <c r="F347" s="11"/>
      <c r="G347" s="11"/>
      <c r="H347" s="11"/>
      <c r="I347" s="15">
        <f t="shared" si="25"/>
        <v>0</v>
      </c>
      <c r="J347" s="15"/>
      <c r="K347" s="15"/>
      <c r="L347" s="61"/>
      <c r="M347" s="15">
        <f t="shared" si="26"/>
        <v>0</v>
      </c>
      <c r="N347" s="15" t="e">
        <f t="shared" si="27"/>
        <v>#DIV/0!</v>
      </c>
    </row>
    <row r="348" spans="1:14" ht="15.75" customHeight="1" hidden="1">
      <c r="A348" s="121"/>
      <c r="B348" s="122"/>
      <c r="C348" s="16" t="s">
        <v>27</v>
      </c>
      <c r="D348" s="18" t="s">
        <v>28</v>
      </c>
      <c r="E348" s="11">
        <v>6</v>
      </c>
      <c r="F348" s="11"/>
      <c r="G348" s="11"/>
      <c r="H348" s="11">
        <v>6.6</v>
      </c>
      <c r="I348" s="15">
        <f t="shared" si="25"/>
        <v>6.6</v>
      </c>
      <c r="J348" s="15"/>
      <c r="K348" s="15"/>
      <c r="L348" s="61"/>
      <c r="M348" s="15">
        <f t="shared" si="26"/>
        <v>0.5999999999999996</v>
      </c>
      <c r="N348" s="15">
        <f t="shared" si="27"/>
        <v>109.99999999999999</v>
      </c>
    </row>
    <row r="349" spans="1:14" ht="15.75" customHeight="1" hidden="1">
      <c r="A349" s="121"/>
      <c r="B349" s="122"/>
      <c r="C349" s="16" t="s">
        <v>217</v>
      </c>
      <c r="D349" s="18" t="s">
        <v>46</v>
      </c>
      <c r="E349" s="11">
        <v>-853</v>
      </c>
      <c r="F349" s="11"/>
      <c r="G349" s="11"/>
      <c r="H349" s="11">
        <v>-384.7</v>
      </c>
      <c r="I349" s="15">
        <f t="shared" si="25"/>
        <v>-384.7</v>
      </c>
      <c r="J349" s="15"/>
      <c r="K349" s="15"/>
      <c r="L349" s="61"/>
      <c r="M349" s="15">
        <f t="shared" si="26"/>
        <v>468.3</v>
      </c>
      <c r="N349" s="15">
        <f t="shared" si="27"/>
        <v>45.09964830011724</v>
      </c>
    </row>
    <row r="350" spans="1:14" ht="15.75" hidden="1">
      <c r="A350" s="121"/>
      <c r="B350" s="122"/>
      <c r="C350" s="16" t="s">
        <v>50</v>
      </c>
      <c r="D350" s="18" t="s">
        <v>51</v>
      </c>
      <c r="E350" s="11">
        <v>2558.9</v>
      </c>
      <c r="F350" s="11">
        <v>9291.3</v>
      </c>
      <c r="G350" s="11">
        <v>8769.3</v>
      </c>
      <c r="H350" s="11">
        <v>6679.9</v>
      </c>
      <c r="I350" s="15">
        <f t="shared" si="25"/>
        <v>-2089.3999999999996</v>
      </c>
      <c r="J350" s="15">
        <f>H350/G350*100</f>
        <v>76.17369687432293</v>
      </c>
      <c r="K350" s="15">
        <f>H350/F350*100</f>
        <v>71.89413752650329</v>
      </c>
      <c r="L350" s="61"/>
      <c r="M350" s="15">
        <f t="shared" si="26"/>
        <v>4121</v>
      </c>
      <c r="N350" s="15">
        <f t="shared" si="27"/>
        <v>261.0457618507952</v>
      </c>
    </row>
    <row r="351" spans="1:14" ht="15.75" customHeight="1" hidden="1">
      <c r="A351" s="121"/>
      <c r="B351" s="122"/>
      <c r="C351" s="16" t="s">
        <v>52</v>
      </c>
      <c r="D351" s="20" t="s">
        <v>53</v>
      </c>
      <c r="E351" s="11"/>
      <c r="F351" s="11">
        <v>548.7</v>
      </c>
      <c r="G351" s="11">
        <v>548.7</v>
      </c>
      <c r="H351" s="11">
        <v>548.7</v>
      </c>
      <c r="I351" s="15">
        <f t="shared" si="25"/>
        <v>0</v>
      </c>
      <c r="J351" s="15">
        <f>H351/G351*100</f>
        <v>100</v>
      </c>
      <c r="K351" s="15">
        <f>H351/F351*100</f>
        <v>100</v>
      </c>
      <c r="L351" s="61"/>
      <c r="M351" s="15">
        <f t="shared" si="26"/>
        <v>548.7</v>
      </c>
      <c r="N351" s="15"/>
    </row>
    <row r="352" spans="1:14" s="26" customFormat="1" ht="31.5" hidden="1">
      <c r="A352" s="121"/>
      <c r="B352" s="122"/>
      <c r="C352" s="28"/>
      <c r="D352" s="24" t="s">
        <v>211</v>
      </c>
      <c r="E352" s="25">
        <f>E353-E349</f>
        <v>71234.2</v>
      </c>
      <c r="F352" s="25">
        <f>F353-F349</f>
        <v>9840</v>
      </c>
      <c r="G352" s="25">
        <f>G353-G349</f>
        <v>9318</v>
      </c>
      <c r="H352" s="25">
        <f>H353-H349</f>
        <v>22464.6</v>
      </c>
      <c r="I352" s="57">
        <f t="shared" si="25"/>
        <v>13146.599999999999</v>
      </c>
      <c r="J352" s="57">
        <f>H352/G352*100</f>
        <v>241.0882163554411</v>
      </c>
      <c r="K352" s="57">
        <f>H352/F352*100</f>
        <v>228.29878048780486</v>
      </c>
      <c r="L352" s="62"/>
      <c r="M352" s="57">
        <f t="shared" si="26"/>
        <v>-48769.6</v>
      </c>
      <c r="N352" s="57">
        <f t="shared" si="27"/>
        <v>31.536256461081898</v>
      </c>
    </row>
    <row r="353" spans="1:14" s="26" customFormat="1" ht="31.5" hidden="1">
      <c r="A353" s="121"/>
      <c r="B353" s="122"/>
      <c r="C353" s="8"/>
      <c r="D353" s="24" t="s">
        <v>212</v>
      </c>
      <c r="E353" s="37">
        <f>SUM(E346:E351)</f>
        <v>70381.2</v>
      </c>
      <c r="F353" s="37">
        <f>SUM(F346:F351)</f>
        <v>9840</v>
      </c>
      <c r="G353" s="37">
        <f>SUM(G346:G351)</f>
        <v>9318</v>
      </c>
      <c r="H353" s="37">
        <f>SUM(H346:H351)</f>
        <v>22079.899999999998</v>
      </c>
      <c r="I353" s="57">
        <f t="shared" si="25"/>
        <v>12761.899999999998</v>
      </c>
      <c r="J353" s="57">
        <f>H353/G353*100</f>
        <v>236.95964799313157</v>
      </c>
      <c r="K353" s="57">
        <f>H353/F353*100</f>
        <v>224.3892276422764</v>
      </c>
      <c r="L353" s="62"/>
      <c r="M353" s="57">
        <f t="shared" si="26"/>
        <v>-48301.3</v>
      </c>
      <c r="N353" s="57">
        <f t="shared" si="27"/>
        <v>31.37187203400908</v>
      </c>
    </row>
    <row r="354" spans="1:14" s="26" customFormat="1" ht="31.5" customHeight="1" hidden="1">
      <c r="A354" s="110" t="s">
        <v>160</v>
      </c>
      <c r="B354" s="113" t="s">
        <v>161</v>
      </c>
      <c r="C354" s="16" t="s">
        <v>16</v>
      </c>
      <c r="D354" s="21" t="s">
        <v>17</v>
      </c>
      <c r="E354" s="34">
        <v>46.2</v>
      </c>
      <c r="F354" s="37"/>
      <c r="G354" s="37"/>
      <c r="H354" s="34">
        <v>264.9</v>
      </c>
      <c r="I354" s="15">
        <f t="shared" si="25"/>
        <v>264.9</v>
      </c>
      <c r="J354" s="15"/>
      <c r="K354" s="15"/>
      <c r="L354" s="61"/>
      <c r="M354" s="15">
        <f t="shared" si="26"/>
        <v>218.7</v>
      </c>
      <c r="N354" s="15">
        <f t="shared" si="27"/>
        <v>573.3766233766233</v>
      </c>
    </row>
    <row r="355" spans="1:14" s="26" customFormat="1" ht="31.5" customHeight="1" hidden="1">
      <c r="A355" s="115"/>
      <c r="B355" s="117"/>
      <c r="C355" s="19" t="s">
        <v>18</v>
      </c>
      <c r="D355" s="22" t="s">
        <v>19</v>
      </c>
      <c r="E355" s="34"/>
      <c r="F355" s="37"/>
      <c r="G355" s="37"/>
      <c r="H355" s="34">
        <v>6.1</v>
      </c>
      <c r="I355" s="15">
        <f t="shared" si="25"/>
        <v>6.1</v>
      </c>
      <c r="J355" s="15"/>
      <c r="K355" s="15"/>
      <c r="L355" s="61"/>
      <c r="M355" s="15">
        <f t="shared" si="26"/>
        <v>6.1</v>
      </c>
      <c r="N355" s="15"/>
    </row>
    <row r="356" spans="1:14" s="26" customFormat="1" ht="15.75" customHeight="1" hidden="1">
      <c r="A356" s="119"/>
      <c r="B356" s="119"/>
      <c r="C356" s="16" t="s">
        <v>22</v>
      </c>
      <c r="D356" s="18" t="s">
        <v>23</v>
      </c>
      <c r="E356" s="34">
        <f>E357</f>
        <v>0</v>
      </c>
      <c r="F356" s="34">
        <f>F357</f>
        <v>0</v>
      </c>
      <c r="G356" s="34">
        <f>G357</f>
        <v>0</v>
      </c>
      <c r="H356" s="34">
        <f>H357</f>
        <v>0</v>
      </c>
      <c r="I356" s="15">
        <f t="shared" si="25"/>
        <v>0</v>
      </c>
      <c r="J356" s="15"/>
      <c r="K356" s="15"/>
      <c r="L356" s="61"/>
      <c r="M356" s="15">
        <f t="shared" si="26"/>
        <v>0</v>
      </c>
      <c r="N356" s="15" t="e">
        <f t="shared" si="27"/>
        <v>#DIV/0!</v>
      </c>
    </row>
    <row r="357" spans="1:14" s="26" customFormat="1" ht="47.25" customHeight="1" hidden="1">
      <c r="A357" s="119"/>
      <c r="B357" s="119"/>
      <c r="C357" s="19" t="s">
        <v>25</v>
      </c>
      <c r="D357" s="20" t="s">
        <v>26</v>
      </c>
      <c r="E357" s="11"/>
      <c r="F357" s="11"/>
      <c r="G357" s="11"/>
      <c r="H357" s="11"/>
      <c r="I357" s="15">
        <f t="shared" si="25"/>
        <v>0</v>
      </c>
      <c r="J357" s="15"/>
      <c r="K357" s="15"/>
      <c r="L357" s="61"/>
      <c r="M357" s="15">
        <f t="shared" si="26"/>
        <v>0</v>
      </c>
      <c r="N357" s="15" t="e">
        <f t="shared" si="27"/>
        <v>#DIV/0!</v>
      </c>
    </row>
    <row r="358" spans="1:14" s="26" customFormat="1" ht="15.75" hidden="1">
      <c r="A358" s="119"/>
      <c r="B358" s="119"/>
      <c r="C358" s="16" t="s">
        <v>27</v>
      </c>
      <c r="D358" s="18" t="s">
        <v>28</v>
      </c>
      <c r="E358" s="34">
        <v>200.3</v>
      </c>
      <c r="F358" s="37"/>
      <c r="G358" s="37"/>
      <c r="H358" s="34">
        <v>3.8</v>
      </c>
      <c r="I358" s="15">
        <f t="shared" si="25"/>
        <v>3.8</v>
      </c>
      <c r="J358" s="15"/>
      <c r="K358" s="15"/>
      <c r="L358" s="61"/>
      <c r="M358" s="15">
        <f t="shared" si="26"/>
        <v>-196.5</v>
      </c>
      <c r="N358" s="15">
        <f t="shared" si="27"/>
        <v>1.8971542685971041</v>
      </c>
    </row>
    <row r="359" spans="1:14" s="26" customFormat="1" ht="15.75" hidden="1">
      <c r="A359" s="119"/>
      <c r="B359" s="119"/>
      <c r="C359" s="16" t="s">
        <v>29</v>
      </c>
      <c r="D359" s="18" t="s">
        <v>30</v>
      </c>
      <c r="E359" s="34"/>
      <c r="F359" s="37"/>
      <c r="G359" s="37"/>
      <c r="H359" s="34">
        <v>30</v>
      </c>
      <c r="I359" s="15">
        <f t="shared" si="25"/>
        <v>30</v>
      </c>
      <c r="J359" s="15"/>
      <c r="K359" s="15"/>
      <c r="L359" s="61"/>
      <c r="M359" s="15">
        <f t="shared" si="26"/>
        <v>30</v>
      </c>
      <c r="N359" s="15"/>
    </row>
    <row r="360" spans="1:14" s="26" customFormat="1" ht="15.75" customHeight="1" hidden="1">
      <c r="A360" s="119"/>
      <c r="B360" s="119"/>
      <c r="C360" s="16" t="s">
        <v>217</v>
      </c>
      <c r="D360" s="18" t="s">
        <v>46</v>
      </c>
      <c r="E360" s="34"/>
      <c r="F360" s="37"/>
      <c r="G360" s="37"/>
      <c r="H360" s="34">
        <v>-15.2</v>
      </c>
      <c r="I360" s="15">
        <f t="shared" si="25"/>
        <v>-15.2</v>
      </c>
      <c r="J360" s="15"/>
      <c r="K360" s="15"/>
      <c r="L360" s="61"/>
      <c r="M360" s="15">
        <f t="shared" si="26"/>
        <v>-15.2</v>
      </c>
      <c r="N360" s="15"/>
    </row>
    <row r="361" spans="1:14" ht="15.75" hidden="1">
      <c r="A361" s="119"/>
      <c r="B361" s="119"/>
      <c r="C361" s="16" t="s">
        <v>49</v>
      </c>
      <c r="D361" s="18" t="s">
        <v>120</v>
      </c>
      <c r="E361" s="34">
        <v>44978.3</v>
      </c>
      <c r="F361" s="34">
        <v>16763.2</v>
      </c>
      <c r="G361" s="34">
        <v>16763.2</v>
      </c>
      <c r="H361" s="34">
        <v>6104.1</v>
      </c>
      <c r="I361" s="15">
        <f t="shared" si="25"/>
        <v>-10659.1</v>
      </c>
      <c r="J361" s="15">
        <f>H361/G361*100</f>
        <v>36.41369189653527</v>
      </c>
      <c r="K361" s="15">
        <f>H361/F361*100</f>
        <v>36.41369189653527</v>
      </c>
      <c r="L361" s="61"/>
      <c r="M361" s="15">
        <f t="shared" si="26"/>
        <v>-38874.200000000004</v>
      </c>
      <c r="N361" s="15">
        <f t="shared" si="27"/>
        <v>13.571211006196322</v>
      </c>
    </row>
    <row r="362" spans="1:14" ht="15.75" hidden="1">
      <c r="A362" s="119"/>
      <c r="B362" s="119"/>
      <c r="C362" s="16" t="s">
        <v>50</v>
      </c>
      <c r="D362" s="18" t="s">
        <v>51</v>
      </c>
      <c r="E362" s="34"/>
      <c r="F362" s="34">
        <v>2735.9</v>
      </c>
      <c r="G362" s="34">
        <v>2735.9</v>
      </c>
      <c r="H362" s="34">
        <v>2735.9</v>
      </c>
      <c r="I362" s="15">
        <f t="shared" si="25"/>
        <v>0</v>
      </c>
      <c r="J362" s="15">
        <f>H362/G362*100</f>
        <v>100</v>
      </c>
      <c r="K362" s="15">
        <f>H362/F362*100</f>
        <v>100</v>
      </c>
      <c r="L362" s="61"/>
      <c r="M362" s="15">
        <f t="shared" si="26"/>
        <v>2735.9</v>
      </c>
      <c r="N362" s="15"/>
    </row>
    <row r="363" spans="1:14" ht="15.75" customHeight="1" hidden="1">
      <c r="A363" s="119"/>
      <c r="B363" s="119"/>
      <c r="C363" s="16" t="s">
        <v>52</v>
      </c>
      <c r="D363" s="20" t="s">
        <v>53</v>
      </c>
      <c r="E363" s="34"/>
      <c r="F363" s="34">
        <v>41400</v>
      </c>
      <c r="G363" s="34">
        <v>41400</v>
      </c>
      <c r="H363" s="34">
        <v>41400</v>
      </c>
      <c r="I363" s="15">
        <f t="shared" si="25"/>
        <v>0</v>
      </c>
      <c r="J363" s="15">
        <f>H363/G363*100</f>
        <v>100</v>
      </c>
      <c r="K363" s="15">
        <f>H363/F363*100</f>
        <v>100</v>
      </c>
      <c r="L363" s="61"/>
      <c r="M363" s="15">
        <f t="shared" si="26"/>
        <v>41400</v>
      </c>
      <c r="N363" s="15"/>
    </row>
    <row r="364" spans="1:14" ht="31.5" hidden="1">
      <c r="A364" s="119"/>
      <c r="B364" s="119"/>
      <c r="C364" s="16"/>
      <c r="D364" s="24" t="s">
        <v>211</v>
      </c>
      <c r="E364" s="37">
        <f>E365-E360</f>
        <v>45224.8</v>
      </c>
      <c r="F364" s="37">
        <f>F365-F360</f>
        <v>60899.100000000006</v>
      </c>
      <c r="G364" s="37">
        <f>G365-G360</f>
        <v>60899.100000000006</v>
      </c>
      <c r="H364" s="37">
        <f>H365-H360</f>
        <v>50544.799999999996</v>
      </c>
      <c r="I364" s="57">
        <f t="shared" si="25"/>
        <v>-10354.30000000001</v>
      </c>
      <c r="J364" s="57">
        <f>H364/G364*100</f>
        <v>82.99761408625085</v>
      </c>
      <c r="K364" s="57">
        <f>H364/F364*100</f>
        <v>82.99761408625085</v>
      </c>
      <c r="L364" s="62"/>
      <c r="M364" s="57">
        <f t="shared" si="26"/>
        <v>5319.999999999993</v>
      </c>
      <c r="N364" s="57">
        <f t="shared" si="27"/>
        <v>111.76345721816348</v>
      </c>
    </row>
    <row r="365" spans="1:14" s="26" customFormat="1" ht="31.5" hidden="1">
      <c r="A365" s="120"/>
      <c r="B365" s="120"/>
      <c r="C365" s="8"/>
      <c r="D365" s="24" t="s">
        <v>212</v>
      </c>
      <c r="E365" s="37">
        <f>SUM(E354:E356,E358:E363)</f>
        <v>45224.8</v>
      </c>
      <c r="F365" s="37">
        <f>SUM(F354:F356,F358:F363)</f>
        <v>60899.100000000006</v>
      </c>
      <c r="G365" s="37">
        <f>SUM(G354:G356,G358:G363)</f>
        <v>60899.100000000006</v>
      </c>
      <c r="H365" s="37">
        <f>SUM(H354:H356,H358:H363)</f>
        <v>50529.6</v>
      </c>
      <c r="I365" s="57">
        <f t="shared" si="25"/>
        <v>-10369.500000000007</v>
      </c>
      <c r="J365" s="57">
        <f>H365/G365*100</f>
        <v>82.97265476829706</v>
      </c>
      <c r="K365" s="57">
        <f>H365/F365*100</f>
        <v>82.97265476829706</v>
      </c>
      <c r="L365" s="62"/>
      <c r="M365" s="57">
        <f t="shared" si="26"/>
        <v>5304.799999999996</v>
      </c>
      <c r="N365" s="57">
        <f t="shared" si="27"/>
        <v>111.7298473403973</v>
      </c>
    </row>
    <row r="366" spans="1:14" s="26" customFormat="1" ht="31.5" customHeight="1" hidden="1">
      <c r="A366" s="113">
        <v>977</v>
      </c>
      <c r="B366" s="113" t="s">
        <v>196</v>
      </c>
      <c r="C366" s="16" t="s">
        <v>16</v>
      </c>
      <c r="D366" s="21" t="s">
        <v>17</v>
      </c>
      <c r="E366" s="34"/>
      <c r="F366" s="34"/>
      <c r="G366" s="34"/>
      <c r="H366" s="34">
        <v>19.6</v>
      </c>
      <c r="I366" s="15">
        <f t="shared" si="25"/>
        <v>19.6</v>
      </c>
      <c r="J366" s="15"/>
      <c r="K366" s="15"/>
      <c r="L366" s="61"/>
      <c r="M366" s="15">
        <f t="shared" si="26"/>
        <v>19.6</v>
      </c>
      <c r="N366" s="15"/>
    </row>
    <row r="367" spans="1:14" s="26" customFormat="1" ht="15.75" hidden="1">
      <c r="A367" s="117"/>
      <c r="B367" s="117"/>
      <c r="C367" s="16" t="s">
        <v>22</v>
      </c>
      <c r="D367" s="18" t="s">
        <v>23</v>
      </c>
      <c r="E367" s="34">
        <f>E368+E369</f>
        <v>1409.4</v>
      </c>
      <c r="F367" s="34">
        <f>F368+F369</f>
        <v>0</v>
      </c>
      <c r="G367" s="34">
        <f>G368+G369</f>
        <v>0</v>
      </c>
      <c r="H367" s="34">
        <f>H368+H369</f>
        <v>18.7</v>
      </c>
      <c r="I367" s="15">
        <f t="shared" si="25"/>
        <v>18.7</v>
      </c>
      <c r="J367" s="15"/>
      <c r="K367" s="15"/>
      <c r="L367" s="61"/>
      <c r="M367" s="15">
        <f t="shared" si="26"/>
        <v>-1390.7</v>
      </c>
      <c r="N367" s="15">
        <f t="shared" si="27"/>
        <v>1.326805732936001</v>
      </c>
    </row>
    <row r="368" spans="1:14" s="26" customFormat="1" ht="31.5" customHeight="1" hidden="1">
      <c r="A368" s="117"/>
      <c r="B368" s="117"/>
      <c r="C368" s="19" t="s">
        <v>40</v>
      </c>
      <c r="D368" s="20" t="s">
        <v>41</v>
      </c>
      <c r="E368" s="34">
        <v>1409.4</v>
      </c>
      <c r="F368" s="34"/>
      <c r="G368" s="34"/>
      <c r="H368" s="34"/>
      <c r="I368" s="15">
        <f t="shared" si="25"/>
        <v>0</v>
      </c>
      <c r="J368" s="15"/>
      <c r="K368" s="15"/>
      <c r="L368" s="61"/>
      <c r="M368" s="15">
        <f t="shared" si="26"/>
        <v>-1409.4</v>
      </c>
      <c r="N368" s="15">
        <f t="shared" si="27"/>
        <v>0</v>
      </c>
    </row>
    <row r="369" spans="1:14" s="26" customFormat="1" ht="48" customHeight="1" hidden="1">
      <c r="A369" s="117"/>
      <c r="B369" s="117"/>
      <c r="C369" s="19" t="s">
        <v>25</v>
      </c>
      <c r="D369" s="20" t="s">
        <v>26</v>
      </c>
      <c r="E369" s="34"/>
      <c r="F369" s="34"/>
      <c r="G369" s="34"/>
      <c r="H369" s="34">
        <v>18.7</v>
      </c>
      <c r="I369" s="15">
        <f t="shared" si="25"/>
        <v>18.7</v>
      </c>
      <c r="J369" s="15"/>
      <c r="K369" s="15"/>
      <c r="L369" s="61"/>
      <c r="M369" s="15">
        <f t="shared" si="26"/>
        <v>18.7</v>
      </c>
      <c r="N369" s="15" t="e">
        <f t="shared" si="27"/>
        <v>#DIV/0!</v>
      </c>
    </row>
    <row r="370" spans="1:14" s="26" customFormat="1" ht="15.75" hidden="1">
      <c r="A370" s="117"/>
      <c r="B370" s="117"/>
      <c r="C370" s="16" t="s">
        <v>27</v>
      </c>
      <c r="D370" s="18" t="s">
        <v>28</v>
      </c>
      <c r="E370" s="34"/>
      <c r="F370" s="34"/>
      <c r="G370" s="34"/>
      <c r="H370" s="34">
        <v>70.8</v>
      </c>
      <c r="I370" s="15">
        <f t="shared" si="25"/>
        <v>70.8</v>
      </c>
      <c r="J370" s="15"/>
      <c r="K370" s="15"/>
      <c r="L370" s="61"/>
      <c r="M370" s="15">
        <f t="shared" si="26"/>
        <v>70.8</v>
      </c>
      <c r="N370" s="15"/>
    </row>
    <row r="371" spans="1:14" s="26" customFormat="1" ht="15.75" hidden="1">
      <c r="A371" s="117"/>
      <c r="B371" s="117"/>
      <c r="C371" s="16"/>
      <c r="D371" s="24" t="s">
        <v>31</v>
      </c>
      <c r="E371" s="37">
        <f>SUM(E366,E367,E370)</f>
        <v>1409.4</v>
      </c>
      <c r="F371" s="37">
        <f>SUM(F366,F367,F370)</f>
        <v>0</v>
      </c>
      <c r="G371" s="37">
        <f>SUM(G366,G367,G370)</f>
        <v>0</v>
      </c>
      <c r="H371" s="37">
        <f>SUM(H366,H367,H370)</f>
        <v>109.1</v>
      </c>
      <c r="I371" s="57">
        <f t="shared" si="25"/>
        <v>109.1</v>
      </c>
      <c r="J371" s="57"/>
      <c r="K371" s="57"/>
      <c r="L371" s="62"/>
      <c r="M371" s="57">
        <f t="shared" si="26"/>
        <v>-1300.3000000000002</v>
      </c>
      <c r="N371" s="57">
        <f t="shared" si="27"/>
        <v>7.740882645097204</v>
      </c>
    </row>
    <row r="372" spans="1:14" s="26" customFormat="1" ht="15.75" customHeight="1" hidden="1">
      <c r="A372" s="117"/>
      <c r="B372" s="117"/>
      <c r="C372" s="16" t="s">
        <v>22</v>
      </c>
      <c r="D372" s="18" t="s">
        <v>23</v>
      </c>
      <c r="E372" s="34">
        <f>E373</f>
        <v>40</v>
      </c>
      <c r="F372" s="34">
        <f>F373</f>
        <v>0</v>
      </c>
      <c r="G372" s="34">
        <f>G373</f>
        <v>0</v>
      </c>
      <c r="H372" s="34">
        <f>H373</f>
        <v>92.3</v>
      </c>
      <c r="I372" s="15">
        <f t="shared" si="25"/>
        <v>92.3</v>
      </c>
      <c r="J372" s="15"/>
      <c r="K372" s="15"/>
      <c r="L372" s="61"/>
      <c r="M372" s="15">
        <f t="shared" si="26"/>
        <v>52.3</v>
      </c>
      <c r="N372" s="15">
        <f t="shared" si="27"/>
        <v>230.75</v>
      </c>
    </row>
    <row r="373" spans="1:14" s="26" customFormat="1" ht="63" hidden="1">
      <c r="A373" s="117"/>
      <c r="B373" s="117"/>
      <c r="C373" s="16" t="s">
        <v>176</v>
      </c>
      <c r="D373" s="58" t="s">
        <v>177</v>
      </c>
      <c r="E373" s="34">
        <v>40</v>
      </c>
      <c r="F373" s="34"/>
      <c r="G373" s="34"/>
      <c r="H373" s="34">
        <v>92.3</v>
      </c>
      <c r="I373" s="15">
        <f t="shared" si="25"/>
        <v>92.3</v>
      </c>
      <c r="J373" s="15"/>
      <c r="K373" s="15"/>
      <c r="L373" s="61"/>
      <c r="M373" s="15">
        <f t="shared" si="26"/>
        <v>52.3</v>
      </c>
      <c r="N373" s="15">
        <f t="shared" si="27"/>
        <v>230.75</v>
      </c>
    </row>
    <row r="374" spans="1:14" s="26" customFormat="1" ht="15.75" hidden="1">
      <c r="A374" s="117"/>
      <c r="B374" s="117"/>
      <c r="C374" s="28"/>
      <c r="D374" s="24" t="s">
        <v>34</v>
      </c>
      <c r="E374" s="37">
        <f>E372</f>
        <v>40</v>
      </c>
      <c r="F374" s="37">
        <f>F372</f>
        <v>0</v>
      </c>
      <c r="G374" s="37">
        <f>G372</f>
        <v>0</v>
      </c>
      <c r="H374" s="37">
        <f>H372</f>
        <v>92.3</v>
      </c>
      <c r="I374" s="57">
        <f t="shared" si="25"/>
        <v>92.3</v>
      </c>
      <c r="J374" s="57"/>
      <c r="K374" s="57"/>
      <c r="L374" s="62"/>
      <c r="M374" s="57">
        <f t="shared" si="26"/>
        <v>52.3</v>
      </c>
      <c r="N374" s="57">
        <f t="shared" si="27"/>
        <v>230.75</v>
      </c>
    </row>
    <row r="375" spans="1:14" s="26" customFormat="1" ht="18" customHeight="1" hidden="1">
      <c r="A375" s="118"/>
      <c r="B375" s="118"/>
      <c r="C375" s="23"/>
      <c r="D375" s="24" t="s">
        <v>35</v>
      </c>
      <c r="E375" s="37">
        <f>E371+E374</f>
        <v>1449.4</v>
      </c>
      <c r="F375" s="37">
        <f>F371+F374</f>
        <v>0</v>
      </c>
      <c r="G375" s="37">
        <f>G371+G374</f>
        <v>0</v>
      </c>
      <c r="H375" s="37">
        <f>H371+H374</f>
        <v>201.39999999999998</v>
      </c>
      <c r="I375" s="57">
        <f t="shared" si="25"/>
        <v>201.39999999999998</v>
      </c>
      <c r="J375" s="57"/>
      <c r="K375" s="57"/>
      <c r="L375" s="62"/>
      <c r="M375" s="57">
        <f t="shared" si="26"/>
        <v>-1248</v>
      </c>
      <c r="N375" s="57">
        <f t="shared" si="27"/>
        <v>13.895404995170413</v>
      </c>
    </row>
    <row r="376" spans="1:14" s="26" customFormat="1" ht="18" customHeight="1" hidden="1">
      <c r="A376" s="113">
        <v>978</v>
      </c>
      <c r="B376" s="113" t="s">
        <v>199</v>
      </c>
      <c r="C376" s="16" t="s">
        <v>29</v>
      </c>
      <c r="D376" s="18" t="s">
        <v>178</v>
      </c>
      <c r="E376" s="34"/>
      <c r="F376" s="34"/>
      <c r="G376" s="34"/>
      <c r="H376" s="34"/>
      <c r="I376" s="15">
        <f t="shared" si="25"/>
        <v>0</v>
      </c>
      <c r="J376" s="15"/>
      <c r="K376" s="15"/>
      <c r="L376" s="61"/>
      <c r="M376" s="15">
        <f t="shared" si="26"/>
        <v>0</v>
      </c>
      <c r="N376" s="15" t="e">
        <f t="shared" si="27"/>
        <v>#DIV/0!</v>
      </c>
    </row>
    <row r="377" spans="1:14" s="26" customFormat="1" ht="27.75" customHeight="1" hidden="1">
      <c r="A377" s="118"/>
      <c r="B377" s="118"/>
      <c r="C377" s="23"/>
      <c r="D377" s="24" t="s">
        <v>35</v>
      </c>
      <c r="E377" s="37">
        <f>E376</f>
        <v>0</v>
      </c>
      <c r="F377" s="37">
        <f>F376</f>
        <v>0</v>
      </c>
      <c r="G377" s="37">
        <f>G376</f>
        <v>0</v>
      </c>
      <c r="H377" s="37">
        <f>H376</f>
        <v>0</v>
      </c>
      <c r="I377" s="15">
        <f t="shared" si="25"/>
        <v>0</v>
      </c>
      <c r="J377" s="15"/>
      <c r="K377" s="15"/>
      <c r="L377" s="61"/>
      <c r="M377" s="15">
        <f t="shared" si="26"/>
        <v>0</v>
      </c>
      <c r="N377" s="15" t="e">
        <f t="shared" si="27"/>
        <v>#DIV/0!</v>
      </c>
    </row>
    <row r="378" spans="1:14" s="26" customFormat="1" ht="18" customHeight="1" hidden="1">
      <c r="A378" s="113">
        <v>985</v>
      </c>
      <c r="B378" s="113" t="s">
        <v>198</v>
      </c>
      <c r="C378" s="16" t="s">
        <v>16</v>
      </c>
      <c r="D378" s="21" t="s">
        <v>17</v>
      </c>
      <c r="E378" s="34">
        <v>107.9</v>
      </c>
      <c r="F378" s="34"/>
      <c r="G378" s="34"/>
      <c r="H378" s="34">
        <v>12.5</v>
      </c>
      <c r="I378" s="15">
        <f t="shared" si="25"/>
        <v>12.5</v>
      </c>
      <c r="J378" s="15"/>
      <c r="K378" s="15"/>
      <c r="L378" s="61"/>
      <c r="M378" s="15">
        <f t="shared" si="26"/>
        <v>-95.4</v>
      </c>
      <c r="N378" s="15">
        <f t="shared" si="27"/>
        <v>11.584800741427246</v>
      </c>
    </row>
    <row r="379" spans="1:14" s="26" customFormat="1" ht="18" customHeight="1" hidden="1">
      <c r="A379" s="117"/>
      <c r="B379" s="117"/>
      <c r="C379" s="16" t="s">
        <v>27</v>
      </c>
      <c r="D379" s="18" t="s">
        <v>28</v>
      </c>
      <c r="E379" s="34"/>
      <c r="F379" s="34"/>
      <c r="G379" s="34"/>
      <c r="H379" s="34"/>
      <c r="I379" s="15">
        <f t="shared" si="25"/>
        <v>0</v>
      </c>
      <c r="J379" s="15" t="e">
        <f>H379/G379*100</f>
        <v>#DIV/0!</v>
      </c>
      <c r="K379" s="15" t="e">
        <f>H379/F379*100</f>
        <v>#DIV/0!</v>
      </c>
      <c r="L379" s="61"/>
      <c r="M379" s="15">
        <f t="shared" si="26"/>
        <v>0</v>
      </c>
      <c r="N379" s="15" t="e">
        <f t="shared" si="27"/>
        <v>#DIV/0!</v>
      </c>
    </row>
    <row r="380" spans="1:14" s="26" customFormat="1" ht="18" customHeight="1" hidden="1">
      <c r="A380" s="117"/>
      <c r="B380" s="117"/>
      <c r="C380" s="16" t="s">
        <v>50</v>
      </c>
      <c r="D380" s="18" t="s">
        <v>51</v>
      </c>
      <c r="E380" s="34"/>
      <c r="F380" s="34">
        <v>111.3</v>
      </c>
      <c r="G380" s="34">
        <v>111.3</v>
      </c>
      <c r="H380" s="34">
        <v>111.3</v>
      </c>
      <c r="I380" s="15">
        <f t="shared" si="25"/>
        <v>0</v>
      </c>
      <c r="J380" s="15">
        <f>H380/G380*100</f>
        <v>100</v>
      </c>
      <c r="K380" s="15">
        <f>H380/F380*100</f>
        <v>100</v>
      </c>
      <c r="L380" s="61"/>
      <c r="M380" s="15">
        <f t="shared" si="26"/>
        <v>111.3</v>
      </c>
      <c r="N380" s="15"/>
    </row>
    <row r="381" spans="1:14" s="26" customFormat="1" ht="18" customHeight="1" hidden="1">
      <c r="A381" s="118"/>
      <c r="B381" s="118"/>
      <c r="C381" s="23"/>
      <c r="D381" s="24" t="s">
        <v>35</v>
      </c>
      <c r="E381" s="37">
        <f>E378+E379+E380</f>
        <v>107.9</v>
      </c>
      <c r="F381" s="37">
        <f>F378+F379+F380</f>
        <v>111.3</v>
      </c>
      <c r="G381" s="37">
        <f>G378+G379+G380</f>
        <v>111.3</v>
      </c>
      <c r="H381" s="37">
        <f>H378+H379+H380</f>
        <v>123.8</v>
      </c>
      <c r="I381" s="57">
        <f t="shared" si="25"/>
        <v>12.5</v>
      </c>
      <c r="J381" s="57">
        <f>H381/G381*100</f>
        <v>111.23090745732256</v>
      </c>
      <c r="K381" s="57">
        <f>H381/F381*100</f>
        <v>111.23090745732256</v>
      </c>
      <c r="L381" s="62"/>
      <c r="M381" s="57">
        <f t="shared" si="26"/>
        <v>15.899999999999991</v>
      </c>
      <c r="N381" s="57">
        <f t="shared" si="27"/>
        <v>114.73586654309544</v>
      </c>
    </row>
    <row r="382" spans="1:14" s="26" customFormat="1" ht="78.75" hidden="1">
      <c r="A382" s="110" t="s">
        <v>162</v>
      </c>
      <c r="B382" s="113" t="s">
        <v>163</v>
      </c>
      <c r="C382" s="19" t="s">
        <v>14</v>
      </c>
      <c r="D382" s="20" t="s">
        <v>116</v>
      </c>
      <c r="E382" s="34">
        <v>4970.7</v>
      </c>
      <c r="F382" s="34">
        <v>44501.2</v>
      </c>
      <c r="G382" s="34">
        <v>33432.1</v>
      </c>
      <c r="H382" s="34">
        <v>34583.9</v>
      </c>
      <c r="I382" s="15">
        <f t="shared" si="25"/>
        <v>1151.800000000003</v>
      </c>
      <c r="J382" s="15">
        <f>H382/G382*100</f>
        <v>103.44519189641095</v>
      </c>
      <c r="K382" s="15">
        <f>H382/F382*100</f>
        <v>77.71453354066857</v>
      </c>
      <c r="L382" s="61"/>
      <c r="M382" s="15">
        <f t="shared" si="26"/>
        <v>29613.2</v>
      </c>
      <c r="N382" s="15">
        <f t="shared" si="27"/>
        <v>695.7551250326916</v>
      </c>
    </row>
    <row r="383" spans="1:14" s="26" customFormat="1" ht="31.5" hidden="1">
      <c r="A383" s="115"/>
      <c r="B383" s="117"/>
      <c r="C383" s="16" t="s">
        <v>16</v>
      </c>
      <c r="D383" s="21" t="s">
        <v>17</v>
      </c>
      <c r="E383" s="34">
        <v>3</v>
      </c>
      <c r="F383" s="34"/>
      <c r="G383" s="34"/>
      <c r="H383" s="34">
        <v>2</v>
      </c>
      <c r="I383" s="15">
        <f t="shared" si="25"/>
        <v>2</v>
      </c>
      <c r="J383" s="15"/>
      <c r="K383" s="15"/>
      <c r="L383" s="61"/>
      <c r="M383" s="15">
        <f t="shared" si="26"/>
        <v>-1</v>
      </c>
      <c r="N383" s="15">
        <f t="shared" si="27"/>
        <v>66.66666666666666</v>
      </c>
    </row>
    <row r="384" spans="1:14" s="26" customFormat="1" ht="15.75" customHeight="1" hidden="1">
      <c r="A384" s="119"/>
      <c r="B384" s="119"/>
      <c r="C384" s="16" t="s">
        <v>101</v>
      </c>
      <c r="D384" s="18" t="s">
        <v>102</v>
      </c>
      <c r="E384" s="34"/>
      <c r="F384" s="34">
        <v>389.3</v>
      </c>
      <c r="G384" s="34">
        <v>389.3</v>
      </c>
      <c r="H384" s="34">
        <v>483.3</v>
      </c>
      <c r="I384" s="15">
        <f t="shared" si="25"/>
        <v>94</v>
      </c>
      <c r="J384" s="15">
        <f>H384/G384*100</f>
        <v>124.14590290264577</v>
      </c>
      <c r="K384" s="15">
        <f>H384/F384*100</f>
        <v>124.14590290264577</v>
      </c>
      <c r="L384" s="61"/>
      <c r="M384" s="15">
        <f t="shared" si="26"/>
        <v>483.3</v>
      </c>
      <c r="N384" s="15"/>
    </row>
    <row r="385" spans="1:14" s="26" customFormat="1" ht="15.75" customHeight="1" hidden="1">
      <c r="A385" s="119"/>
      <c r="B385" s="119"/>
      <c r="C385" s="16" t="s">
        <v>22</v>
      </c>
      <c r="D385" s="18" t="s">
        <v>23</v>
      </c>
      <c r="E385" s="34">
        <f>E386</f>
        <v>0</v>
      </c>
      <c r="F385" s="34">
        <f>F386</f>
        <v>0</v>
      </c>
      <c r="G385" s="34">
        <f>G386</f>
        <v>0</v>
      </c>
      <c r="H385" s="34">
        <f>H386</f>
        <v>44.7</v>
      </c>
      <c r="I385" s="15">
        <f t="shared" si="25"/>
        <v>44.7</v>
      </c>
      <c r="J385" s="15"/>
      <c r="K385" s="15"/>
      <c r="L385" s="61"/>
      <c r="M385" s="15">
        <f t="shared" si="26"/>
        <v>44.7</v>
      </c>
      <c r="N385" s="15"/>
    </row>
    <row r="386" spans="1:14" s="26" customFormat="1" ht="15.75" customHeight="1" hidden="1">
      <c r="A386" s="119"/>
      <c r="B386" s="119"/>
      <c r="C386" s="19" t="s">
        <v>25</v>
      </c>
      <c r="D386" s="20" t="s">
        <v>26</v>
      </c>
      <c r="E386" s="34"/>
      <c r="F386" s="34"/>
      <c r="G386" s="34"/>
      <c r="H386" s="34">
        <v>44.7</v>
      </c>
      <c r="I386" s="15">
        <f t="shared" si="25"/>
        <v>44.7</v>
      </c>
      <c r="J386" s="15"/>
      <c r="K386" s="15"/>
      <c r="L386" s="61"/>
      <c r="M386" s="15">
        <f t="shared" si="26"/>
        <v>44.7</v>
      </c>
      <c r="N386" s="15"/>
    </row>
    <row r="387" spans="1:14" s="26" customFormat="1" ht="15.75" customHeight="1" hidden="1">
      <c r="A387" s="119"/>
      <c r="B387" s="119"/>
      <c r="C387" s="16" t="s">
        <v>27</v>
      </c>
      <c r="D387" s="18" t="s">
        <v>28</v>
      </c>
      <c r="E387" s="34"/>
      <c r="F387" s="34"/>
      <c r="G387" s="34"/>
      <c r="H387" s="34"/>
      <c r="I387" s="15">
        <f t="shared" si="25"/>
        <v>0</v>
      </c>
      <c r="J387" s="15"/>
      <c r="K387" s="15"/>
      <c r="L387" s="61"/>
      <c r="M387" s="15">
        <f t="shared" si="26"/>
        <v>0</v>
      </c>
      <c r="N387" s="15"/>
    </row>
    <row r="388" spans="1:14" s="26" customFormat="1" ht="15.75" customHeight="1" hidden="1">
      <c r="A388" s="119"/>
      <c r="B388" s="119"/>
      <c r="C388" s="16" t="s">
        <v>217</v>
      </c>
      <c r="D388" s="18" t="s">
        <v>46</v>
      </c>
      <c r="E388" s="34"/>
      <c r="F388" s="34"/>
      <c r="G388" s="34"/>
      <c r="H388" s="34">
        <v>-13910.7</v>
      </c>
      <c r="I388" s="15">
        <f t="shared" si="25"/>
        <v>-13910.7</v>
      </c>
      <c r="J388" s="15"/>
      <c r="K388" s="15"/>
      <c r="L388" s="61"/>
      <c r="M388" s="15">
        <f t="shared" si="26"/>
        <v>-13910.7</v>
      </c>
      <c r="N388" s="15"/>
    </row>
    <row r="389" spans="1:14" s="26" customFormat="1" ht="15.75" hidden="1">
      <c r="A389" s="119"/>
      <c r="B389" s="119"/>
      <c r="C389" s="16" t="s">
        <v>49</v>
      </c>
      <c r="D389" s="18" t="s">
        <v>86</v>
      </c>
      <c r="E389" s="11">
        <v>362874.4</v>
      </c>
      <c r="F389" s="11">
        <v>121734.1</v>
      </c>
      <c r="G389" s="11">
        <v>86572.9</v>
      </c>
      <c r="H389" s="11">
        <v>66975.6</v>
      </c>
      <c r="I389" s="15">
        <f t="shared" si="25"/>
        <v>-19597.29999999999</v>
      </c>
      <c r="J389" s="15">
        <f>H389/G389*100</f>
        <v>77.36323953569767</v>
      </c>
      <c r="K389" s="15">
        <f>H389/F389*100</f>
        <v>55.017944848649634</v>
      </c>
      <c r="L389" s="61"/>
      <c r="M389" s="15">
        <f t="shared" si="26"/>
        <v>-295898.80000000005</v>
      </c>
      <c r="N389" s="15">
        <f t="shared" si="27"/>
        <v>18.456964723882425</v>
      </c>
    </row>
    <row r="390" spans="1:14" s="26" customFormat="1" ht="15.75" customHeight="1" hidden="1">
      <c r="A390" s="119"/>
      <c r="B390" s="119"/>
      <c r="C390" s="16" t="s">
        <v>50</v>
      </c>
      <c r="D390" s="18" t="s">
        <v>51</v>
      </c>
      <c r="E390" s="11">
        <v>230281.9</v>
      </c>
      <c r="F390" s="34">
        <v>163421.2</v>
      </c>
      <c r="G390" s="34">
        <v>107184.9</v>
      </c>
      <c r="H390" s="34">
        <v>156462.4</v>
      </c>
      <c r="I390" s="15">
        <f aca="true" t="shared" si="30" ref="I390:I430">H390-G390</f>
        <v>49277.5</v>
      </c>
      <c r="J390" s="15">
        <f aca="true" t="shared" si="31" ref="J390:J426">H390/G390*100</f>
        <v>145.974293020752</v>
      </c>
      <c r="K390" s="15">
        <f aca="true" t="shared" si="32" ref="K390:K430">H390/F390*100</f>
        <v>95.74180094137112</v>
      </c>
      <c r="L390" s="61"/>
      <c r="M390" s="15">
        <f aca="true" t="shared" si="33" ref="M390:M430">H390-E390</f>
        <v>-73819.5</v>
      </c>
      <c r="N390" s="15">
        <f aca="true" t="shared" si="34" ref="N390:N430">H390/E390*100</f>
        <v>67.94385490131877</v>
      </c>
    </row>
    <row r="391" spans="1:14" s="26" customFormat="1" ht="15.75" customHeight="1" hidden="1">
      <c r="A391" s="119"/>
      <c r="B391" s="119"/>
      <c r="C391" s="16" t="s">
        <v>52</v>
      </c>
      <c r="D391" s="20" t="s">
        <v>53</v>
      </c>
      <c r="E391" s="34">
        <v>154119.8</v>
      </c>
      <c r="F391" s="34">
        <f>49386.4+13659.1</f>
        <v>63045.5</v>
      </c>
      <c r="G391" s="34">
        <v>49386.4</v>
      </c>
      <c r="H391" s="34">
        <v>60185.6</v>
      </c>
      <c r="I391" s="15">
        <f t="shared" si="30"/>
        <v>10799.199999999997</v>
      </c>
      <c r="J391" s="15">
        <f t="shared" si="31"/>
        <v>121.86674874054395</v>
      </c>
      <c r="K391" s="15">
        <f t="shared" si="32"/>
        <v>95.46375236932056</v>
      </c>
      <c r="L391" s="61"/>
      <c r="M391" s="15">
        <f t="shared" si="33"/>
        <v>-93934.19999999998</v>
      </c>
      <c r="N391" s="15">
        <f t="shared" si="34"/>
        <v>39.051179666726796</v>
      </c>
    </row>
    <row r="392" spans="1:14" s="26" customFormat="1" ht="31.5" hidden="1">
      <c r="A392" s="119"/>
      <c r="B392" s="119"/>
      <c r="C392" s="28"/>
      <c r="D392" s="24" t="s">
        <v>211</v>
      </c>
      <c r="E392" s="37">
        <f>E393-E388</f>
        <v>752249.8</v>
      </c>
      <c r="F392" s="37">
        <f>F393-F388</f>
        <v>393091.30000000005</v>
      </c>
      <c r="G392" s="37">
        <f>G393-G388</f>
        <v>276965.6</v>
      </c>
      <c r="H392" s="37">
        <f>H393-H388</f>
        <v>318737.5</v>
      </c>
      <c r="I392" s="57">
        <f t="shared" si="30"/>
        <v>41771.90000000002</v>
      </c>
      <c r="J392" s="57">
        <f t="shared" si="31"/>
        <v>115.08198130020479</v>
      </c>
      <c r="K392" s="57">
        <f t="shared" si="32"/>
        <v>81.08485229767231</v>
      </c>
      <c r="L392" s="62"/>
      <c r="M392" s="57">
        <f t="shared" si="33"/>
        <v>-433512.30000000005</v>
      </c>
      <c r="N392" s="57">
        <f t="shared" si="34"/>
        <v>42.371230939509715</v>
      </c>
    </row>
    <row r="393" spans="1:14" s="26" customFormat="1" ht="31.5" customHeight="1" hidden="1">
      <c r="A393" s="120"/>
      <c r="B393" s="120"/>
      <c r="C393" s="8"/>
      <c r="D393" s="24" t="s">
        <v>212</v>
      </c>
      <c r="E393" s="37">
        <f>SUM(E382:E385,E387:E391)</f>
        <v>752249.8</v>
      </c>
      <c r="F393" s="37">
        <f>SUM(F382:F385,F387:F391)</f>
        <v>393091.30000000005</v>
      </c>
      <c r="G393" s="37">
        <f>SUM(G382:G385,G387:G391)</f>
        <v>276965.6</v>
      </c>
      <c r="H393" s="37">
        <f>SUM(H382:H385,H387:H391)</f>
        <v>304826.8</v>
      </c>
      <c r="I393" s="57">
        <f t="shared" si="30"/>
        <v>27861.20000000001</v>
      </c>
      <c r="J393" s="57">
        <f t="shared" si="31"/>
        <v>110.05944420534537</v>
      </c>
      <c r="K393" s="57">
        <f t="shared" si="32"/>
        <v>77.54605609434753</v>
      </c>
      <c r="L393" s="62"/>
      <c r="M393" s="57">
        <f t="shared" si="33"/>
        <v>-447423.00000000006</v>
      </c>
      <c r="N393" s="57">
        <f t="shared" si="34"/>
        <v>40.52201808494997</v>
      </c>
    </row>
    <row r="394" spans="1:14" ht="63" hidden="1">
      <c r="A394" s="110" t="s">
        <v>164</v>
      </c>
      <c r="B394" s="113" t="s">
        <v>165</v>
      </c>
      <c r="C394" s="19" t="s">
        <v>60</v>
      </c>
      <c r="D394" s="33" t="s">
        <v>61</v>
      </c>
      <c r="E394" s="11">
        <v>365096.1</v>
      </c>
      <c r="F394" s="11">
        <v>610333.4</v>
      </c>
      <c r="G394" s="11">
        <v>340421.4</v>
      </c>
      <c r="H394" s="11">
        <v>292530.4</v>
      </c>
      <c r="I394" s="15">
        <f t="shared" si="30"/>
        <v>-47891</v>
      </c>
      <c r="J394" s="15">
        <f t="shared" si="31"/>
        <v>85.93184799780508</v>
      </c>
      <c r="K394" s="15">
        <f t="shared" si="32"/>
        <v>47.92960699840448</v>
      </c>
      <c r="L394" s="61"/>
      <c r="M394" s="15">
        <f t="shared" si="33"/>
        <v>-72565.69999999995</v>
      </c>
      <c r="N394" s="15">
        <f t="shared" si="34"/>
        <v>80.12421934937132</v>
      </c>
    </row>
    <row r="395" spans="1:14" ht="31.5" hidden="1">
      <c r="A395" s="115"/>
      <c r="B395" s="117"/>
      <c r="C395" s="16" t="s">
        <v>168</v>
      </c>
      <c r="D395" s="18" t="s">
        <v>169</v>
      </c>
      <c r="E395" s="11">
        <v>7066.6</v>
      </c>
      <c r="F395" s="11">
        <v>35694.5</v>
      </c>
      <c r="G395" s="11">
        <v>17691</v>
      </c>
      <c r="H395" s="11">
        <v>21415.5</v>
      </c>
      <c r="I395" s="15">
        <f t="shared" si="30"/>
        <v>3724.5</v>
      </c>
      <c r="J395" s="15">
        <f t="shared" si="31"/>
        <v>121.05307783618788</v>
      </c>
      <c r="K395" s="15">
        <f t="shared" si="32"/>
        <v>59.996638137528194</v>
      </c>
      <c r="L395" s="61"/>
      <c r="M395" s="15">
        <f t="shared" si="33"/>
        <v>14348.9</v>
      </c>
      <c r="N395" s="15">
        <f t="shared" si="34"/>
        <v>303.0523872866725</v>
      </c>
    </row>
    <row r="396" spans="1:14" ht="31.5" customHeight="1" hidden="1">
      <c r="A396" s="115"/>
      <c r="B396" s="117"/>
      <c r="C396" s="16" t="s">
        <v>16</v>
      </c>
      <c r="D396" s="21" t="s">
        <v>17</v>
      </c>
      <c r="E396" s="61">
        <v>271.6</v>
      </c>
      <c r="F396" s="11"/>
      <c r="G396" s="11"/>
      <c r="H396" s="11">
        <v>159.4</v>
      </c>
      <c r="I396" s="15">
        <f t="shared" si="30"/>
        <v>159.4</v>
      </c>
      <c r="J396" s="15"/>
      <c r="K396" s="15"/>
      <c r="L396" s="61"/>
      <c r="M396" s="15">
        <f t="shared" si="33"/>
        <v>-112.20000000000002</v>
      </c>
      <c r="N396" s="15">
        <f t="shared" si="34"/>
        <v>58.68924889543447</v>
      </c>
    </row>
    <row r="397" spans="1:14" ht="47.25" hidden="1">
      <c r="A397" s="115"/>
      <c r="B397" s="117"/>
      <c r="C397" s="19" t="s">
        <v>62</v>
      </c>
      <c r="D397" s="20" t="s">
        <v>63</v>
      </c>
      <c r="E397" s="11">
        <v>217818.1</v>
      </c>
      <c r="F397" s="11">
        <f>187221.4+1709.2</f>
        <v>188930.6</v>
      </c>
      <c r="G397" s="11">
        <v>136315.4</v>
      </c>
      <c r="H397" s="11">
        <v>227817.4</v>
      </c>
      <c r="I397" s="15">
        <f t="shared" si="30"/>
        <v>91502</v>
      </c>
      <c r="J397" s="15">
        <f t="shared" si="31"/>
        <v>167.12521109133672</v>
      </c>
      <c r="K397" s="15">
        <f t="shared" si="32"/>
        <v>120.58258429285674</v>
      </c>
      <c r="L397" s="61"/>
      <c r="M397" s="15">
        <f t="shared" si="33"/>
        <v>9999.299999999988</v>
      </c>
      <c r="N397" s="15">
        <f t="shared" si="34"/>
        <v>104.59066533038346</v>
      </c>
    </row>
    <row r="398" spans="1:14" ht="15.75" hidden="1">
      <c r="A398" s="115"/>
      <c r="B398" s="117"/>
      <c r="C398" s="16" t="s">
        <v>27</v>
      </c>
      <c r="D398" s="18" t="s">
        <v>28</v>
      </c>
      <c r="E398" s="11">
        <v>-591.3</v>
      </c>
      <c r="F398" s="11"/>
      <c r="G398" s="11"/>
      <c r="H398" s="11">
        <v>-517.9</v>
      </c>
      <c r="I398" s="15">
        <f t="shared" si="30"/>
        <v>-517.9</v>
      </c>
      <c r="J398" s="15"/>
      <c r="K398" s="15"/>
      <c r="L398" s="61"/>
      <c r="M398" s="15">
        <f t="shared" si="33"/>
        <v>73.39999999999998</v>
      </c>
      <c r="N398" s="15">
        <f t="shared" si="34"/>
        <v>87.58667343142228</v>
      </c>
    </row>
    <row r="399" spans="1:14" ht="15.75" customHeight="1" hidden="1">
      <c r="A399" s="115"/>
      <c r="B399" s="117"/>
      <c r="C399" s="16" t="s">
        <v>29</v>
      </c>
      <c r="D399" s="18" t="s">
        <v>178</v>
      </c>
      <c r="E399" s="11"/>
      <c r="F399" s="11"/>
      <c r="G399" s="11"/>
      <c r="H399" s="11">
        <v>238.7</v>
      </c>
      <c r="I399" s="15">
        <f t="shared" si="30"/>
        <v>238.7</v>
      </c>
      <c r="J399" s="15"/>
      <c r="K399" s="15"/>
      <c r="L399" s="61"/>
      <c r="M399" s="15">
        <f t="shared" si="33"/>
        <v>238.7</v>
      </c>
      <c r="N399" s="15"/>
    </row>
    <row r="400" spans="1:14" ht="15.75" hidden="1">
      <c r="A400" s="115"/>
      <c r="B400" s="117"/>
      <c r="C400" s="16" t="s">
        <v>50</v>
      </c>
      <c r="D400" s="18" t="s">
        <v>51</v>
      </c>
      <c r="E400" s="11"/>
      <c r="F400" s="11">
        <v>27.8</v>
      </c>
      <c r="G400" s="11">
        <v>27.8</v>
      </c>
      <c r="H400" s="11">
        <v>27.8</v>
      </c>
      <c r="I400" s="15">
        <f t="shared" si="30"/>
        <v>0</v>
      </c>
      <c r="J400" s="15">
        <f t="shared" si="31"/>
        <v>100</v>
      </c>
      <c r="K400" s="15">
        <f t="shared" si="32"/>
        <v>100</v>
      </c>
      <c r="L400" s="61"/>
      <c r="M400" s="15">
        <f t="shared" si="33"/>
        <v>27.8</v>
      </c>
      <c r="N400" s="15"/>
    </row>
    <row r="401" spans="1:14" s="26" customFormat="1" ht="15.75" hidden="1">
      <c r="A401" s="115"/>
      <c r="B401" s="117"/>
      <c r="C401" s="23"/>
      <c r="D401" s="24" t="s">
        <v>31</v>
      </c>
      <c r="E401" s="37">
        <f>SUM(E394:E400)</f>
        <v>589661.0999999999</v>
      </c>
      <c r="F401" s="37">
        <f>SUM(F394:F400)</f>
        <v>834986.3</v>
      </c>
      <c r="G401" s="37">
        <f>SUM(G394:G400)</f>
        <v>494455.60000000003</v>
      </c>
      <c r="H401" s="37">
        <f>SUM(H394:H400)</f>
        <v>541671.3</v>
      </c>
      <c r="I401" s="57">
        <f t="shared" si="30"/>
        <v>47215.70000000001</v>
      </c>
      <c r="J401" s="57">
        <f t="shared" si="31"/>
        <v>109.54902725340759</v>
      </c>
      <c r="K401" s="57">
        <f t="shared" si="32"/>
        <v>64.871878736214</v>
      </c>
      <c r="L401" s="62"/>
      <c r="M401" s="57">
        <f t="shared" si="33"/>
        <v>-47989.799999999814</v>
      </c>
      <c r="N401" s="57">
        <f t="shared" si="34"/>
        <v>91.86146076110501</v>
      </c>
    </row>
    <row r="402" spans="1:14" ht="15.75" customHeight="1" hidden="1">
      <c r="A402" s="115"/>
      <c r="B402" s="117"/>
      <c r="C402" s="16" t="s">
        <v>170</v>
      </c>
      <c r="D402" s="18" t="s">
        <v>171</v>
      </c>
      <c r="E402" s="11">
        <v>128260.1</v>
      </c>
      <c r="F402" s="11">
        <v>231414</v>
      </c>
      <c r="G402" s="11">
        <v>159010.5</v>
      </c>
      <c r="H402" s="11">
        <v>122814.4</v>
      </c>
      <c r="I402" s="15">
        <f t="shared" si="30"/>
        <v>-36196.100000000006</v>
      </c>
      <c r="J402" s="15">
        <f t="shared" si="31"/>
        <v>77.23666047210719</v>
      </c>
      <c r="K402" s="15">
        <f t="shared" si="32"/>
        <v>53.07129214308554</v>
      </c>
      <c r="L402" s="61"/>
      <c r="M402" s="15">
        <f t="shared" si="33"/>
        <v>-5445.700000000012</v>
      </c>
      <c r="N402" s="15">
        <f t="shared" si="34"/>
        <v>95.75417452504715</v>
      </c>
    </row>
    <row r="403" spans="1:14" ht="15.75" hidden="1">
      <c r="A403" s="115"/>
      <c r="B403" s="117"/>
      <c r="C403" s="16" t="s">
        <v>172</v>
      </c>
      <c r="D403" s="18" t="s">
        <v>173</v>
      </c>
      <c r="E403" s="11">
        <v>2124071.1</v>
      </c>
      <c r="F403" s="11">
        <v>3295898.2</v>
      </c>
      <c r="G403" s="11">
        <v>2363729.6</v>
      </c>
      <c r="H403" s="11">
        <v>2243386.3</v>
      </c>
      <c r="I403" s="15">
        <f t="shared" si="30"/>
        <v>-120343.30000000028</v>
      </c>
      <c r="J403" s="15">
        <f t="shared" si="31"/>
        <v>94.90875352239951</v>
      </c>
      <c r="K403" s="15">
        <f t="shared" si="32"/>
        <v>68.06600701441566</v>
      </c>
      <c r="L403" s="61"/>
      <c r="M403" s="15">
        <f t="shared" si="33"/>
        <v>119315.19999999972</v>
      </c>
      <c r="N403" s="15">
        <f t="shared" si="34"/>
        <v>105.61728842316059</v>
      </c>
    </row>
    <row r="404" spans="1:14" ht="15.75" hidden="1">
      <c r="A404" s="115"/>
      <c r="B404" s="117"/>
      <c r="C404" s="16" t="s">
        <v>166</v>
      </c>
      <c r="D404" s="27" t="s">
        <v>167</v>
      </c>
      <c r="E404" s="34">
        <v>844.7</v>
      </c>
      <c r="F404" s="11"/>
      <c r="G404" s="11"/>
      <c r="H404" s="11">
        <v>23757.2</v>
      </c>
      <c r="I404" s="15">
        <f t="shared" si="30"/>
        <v>23757.2</v>
      </c>
      <c r="J404" s="15"/>
      <c r="K404" s="15"/>
      <c r="L404" s="61"/>
      <c r="M404" s="15">
        <f t="shared" si="33"/>
        <v>22912.5</v>
      </c>
      <c r="N404" s="15">
        <f t="shared" si="34"/>
        <v>2812.501479815319</v>
      </c>
    </row>
    <row r="405" spans="1:14" ht="63" customHeight="1" hidden="1">
      <c r="A405" s="115"/>
      <c r="B405" s="117"/>
      <c r="C405" s="19" t="s">
        <v>60</v>
      </c>
      <c r="D405" s="33" t="s">
        <v>61</v>
      </c>
      <c r="E405" s="34">
        <v>79.1</v>
      </c>
      <c r="F405" s="11"/>
      <c r="G405" s="11"/>
      <c r="H405" s="11">
        <v>-49.8</v>
      </c>
      <c r="I405" s="15">
        <f t="shared" si="30"/>
        <v>-49.8</v>
      </c>
      <c r="J405" s="15"/>
      <c r="K405" s="15"/>
      <c r="L405" s="61"/>
      <c r="M405" s="15">
        <f t="shared" si="33"/>
        <v>-128.89999999999998</v>
      </c>
      <c r="N405" s="15">
        <f t="shared" si="34"/>
        <v>-62.958280657395704</v>
      </c>
    </row>
    <row r="406" spans="1:14" ht="15.75" hidden="1">
      <c r="A406" s="115"/>
      <c r="B406" s="117"/>
      <c r="C406" s="16" t="s">
        <v>22</v>
      </c>
      <c r="D406" s="18" t="s">
        <v>23</v>
      </c>
      <c r="E406" s="11">
        <f>E407</f>
        <v>300.2</v>
      </c>
      <c r="F406" s="11">
        <f>F407</f>
        <v>548.2</v>
      </c>
      <c r="G406" s="11">
        <f>G407</f>
        <v>414.3</v>
      </c>
      <c r="H406" s="11">
        <f>H407</f>
        <v>367.7</v>
      </c>
      <c r="I406" s="15">
        <f t="shared" si="30"/>
        <v>-46.60000000000002</v>
      </c>
      <c r="J406" s="15">
        <f t="shared" si="31"/>
        <v>88.75211199613805</v>
      </c>
      <c r="K406" s="15">
        <f t="shared" si="32"/>
        <v>67.07406056183873</v>
      </c>
      <c r="L406" s="61"/>
      <c r="M406" s="15">
        <f t="shared" si="33"/>
        <v>67.5</v>
      </c>
      <c r="N406" s="15">
        <f t="shared" si="34"/>
        <v>122.48500999333778</v>
      </c>
    </row>
    <row r="407" spans="1:14" ht="31.5" customHeight="1" hidden="1">
      <c r="A407" s="115"/>
      <c r="B407" s="117"/>
      <c r="C407" s="19" t="s">
        <v>174</v>
      </c>
      <c r="D407" s="20" t="s">
        <v>175</v>
      </c>
      <c r="E407" s="11">
        <v>300.2</v>
      </c>
      <c r="F407" s="11">
        <f>115+433.2</f>
        <v>548.2</v>
      </c>
      <c r="G407" s="11">
        <v>414.3</v>
      </c>
      <c r="H407" s="11">
        <v>367.7</v>
      </c>
      <c r="I407" s="15">
        <f t="shared" si="30"/>
        <v>-46.60000000000002</v>
      </c>
      <c r="J407" s="15">
        <f t="shared" si="31"/>
        <v>88.75211199613805</v>
      </c>
      <c r="K407" s="15">
        <f t="shared" si="32"/>
        <v>67.07406056183873</v>
      </c>
      <c r="L407" s="61"/>
      <c r="M407" s="15">
        <f t="shared" si="33"/>
        <v>67.5</v>
      </c>
      <c r="N407" s="15">
        <f t="shared" si="34"/>
        <v>122.48500999333778</v>
      </c>
    </row>
    <row r="408" spans="1:14" s="26" customFormat="1" ht="15.75" customHeight="1" hidden="1">
      <c r="A408" s="115"/>
      <c r="B408" s="117"/>
      <c r="C408" s="23"/>
      <c r="D408" s="24" t="s">
        <v>34</v>
      </c>
      <c r="E408" s="37">
        <f>SUM(E402:E406)</f>
        <v>2253555.2000000007</v>
      </c>
      <c r="F408" s="37">
        <f>SUM(F402:F406)</f>
        <v>3527860.4000000004</v>
      </c>
      <c r="G408" s="37">
        <f>SUM(G402:G406)</f>
        <v>2523154.4</v>
      </c>
      <c r="H408" s="37">
        <f>SUM(H402:H406)</f>
        <v>2390275.8000000003</v>
      </c>
      <c r="I408" s="57">
        <f t="shared" si="30"/>
        <v>-132878.59999999963</v>
      </c>
      <c r="J408" s="57">
        <f t="shared" si="31"/>
        <v>94.73363183798821</v>
      </c>
      <c r="K408" s="57">
        <f t="shared" si="32"/>
        <v>67.75426261197863</v>
      </c>
      <c r="L408" s="62"/>
      <c r="M408" s="57">
        <f t="shared" si="33"/>
        <v>136720.59999999963</v>
      </c>
      <c r="N408" s="57">
        <f t="shared" si="34"/>
        <v>106.0668848937004</v>
      </c>
    </row>
    <row r="409" spans="1:14" s="26" customFormat="1" ht="15.75" hidden="1">
      <c r="A409" s="116"/>
      <c r="B409" s="118"/>
      <c r="C409" s="23"/>
      <c r="D409" s="24" t="s">
        <v>35</v>
      </c>
      <c r="E409" s="37">
        <f>E401+E408</f>
        <v>2843216.3000000007</v>
      </c>
      <c r="F409" s="37">
        <f>F401+F408</f>
        <v>4362846.7</v>
      </c>
      <c r="G409" s="37">
        <f>G401+G408</f>
        <v>3017610</v>
      </c>
      <c r="H409" s="37">
        <f>H401+H408</f>
        <v>2931947.1000000006</v>
      </c>
      <c r="I409" s="57">
        <f t="shared" si="30"/>
        <v>-85662.89999999944</v>
      </c>
      <c r="J409" s="57">
        <f t="shared" si="31"/>
        <v>97.16123355900864</v>
      </c>
      <c r="K409" s="57">
        <f t="shared" si="32"/>
        <v>67.20261566834334</v>
      </c>
      <c r="L409" s="62"/>
      <c r="M409" s="57">
        <f t="shared" si="33"/>
        <v>88730.79999999981</v>
      </c>
      <c r="N409" s="57">
        <f t="shared" si="34"/>
        <v>103.12078964938405</v>
      </c>
    </row>
    <row r="410" spans="1:14" s="26" customFormat="1" ht="15.75" customHeight="1" hidden="1">
      <c r="A410" s="113"/>
      <c r="B410" s="113" t="s">
        <v>213</v>
      </c>
      <c r="C410" s="16" t="s">
        <v>166</v>
      </c>
      <c r="D410" s="27" t="s">
        <v>167</v>
      </c>
      <c r="E410" s="34"/>
      <c r="F410" s="37"/>
      <c r="G410" s="37"/>
      <c r="H410" s="34"/>
      <c r="I410" s="15">
        <f t="shared" si="30"/>
        <v>0</v>
      </c>
      <c r="J410" s="15" t="e">
        <f t="shared" si="31"/>
        <v>#DIV/0!</v>
      </c>
      <c r="K410" s="15" t="e">
        <f t="shared" si="32"/>
        <v>#DIV/0!</v>
      </c>
      <c r="L410" s="61"/>
      <c r="M410" s="15">
        <f t="shared" si="33"/>
        <v>0</v>
      </c>
      <c r="N410" s="15" t="e">
        <f t="shared" si="34"/>
        <v>#DIV/0!</v>
      </c>
    </row>
    <row r="411" spans="1:14" s="26" customFormat="1" ht="80.25" customHeight="1" hidden="1">
      <c r="A411" s="117"/>
      <c r="B411" s="117"/>
      <c r="C411" s="29" t="s">
        <v>54</v>
      </c>
      <c r="D411" s="30" t="s">
        <v>55</v>
      </c>
      <c r="E411" s="11"/>
      <c r="F411" s="11"/>
      <c r="G411" s="11"/>
      <c r="H411" s="11"/>
      <c r="I411" s="15">
        <f t="shared" si="30"/>
        <v>0</v>
      </c>
      <c r="J411" s="15" t="e">
        <f t="shared" si="31"/>
        <v>#DIV/0!</v>
      </c>
      <c r="K411" s="15" t="e">
        <f t="shared" si="32"/>
        <v>#DIV/0!</v>
      </c>
      <c r="L411" s="61"/>
      <c r="M411" s="15">
        <f t="shared" si="33"/>
        <v>0</v>
      </c>
      <c r="N411" s="15" t="e">
        <f t="shared" si="34"/>
        <v>#DIV/0!</v>
      </c>
    </row>
    <row r="412" spans="1:14" s="26" customFormat="1" ht="78.75" customHeight="1" hidden="1">
      <c r="A412" s="117"/>
      <c r="B412" s="117"/>
      <c r="C412" s="31" t="s">
        <v>56</v>
      </c>
      <c r="D412" s="30" t="s">
        <v>57</v>
      </c>
      <c r="E412" s="11"/>
      <c r="F412" s="11"/>
      <c r="G412" s="11"/>
      <c r="H412" s="11"/>
      <c r="I412" s="15">
        <f t="shared" si="30"/>
        <v>0</v>
      </c>
      <c r="J412" s="15" t="e">
        <f t="shared" si="31"/>
        <v>#DIV/0!</v>
      </c>
      <c r="K412" s="15" t="e">
        <f t="shared" si="32"/>
        <v>#DIV/0!</v>
      </c>
      <c r="L412" s="61"/>
      <c r="M412" s="15">
        <f t="shared" si="33"/>
        <v>0</v>
      </c>
      <c r="N412" s="15" t="e">
        <f t="shared" si="34"/>
        <v>#DIV/0!</v>
      </c>
    </row>
    <row r="413" spans="1:14" ht="15.75" customHeight="1" hidden="1">
      <c r="A413" s="119"/>
      <c r="B413" s="119"/>
      <c r="C413" s="16" t="s">
        <v>22</v>
      </c>
      <c r="D413" s="18" t="s">
        <v>23</v>
      </c>
      <c r="E413" s="11">
        <f>SUM(E414:E414)</f>
        <v>0</v>
      </c>
      <c r="F413" s="11">
        <f>SUM(F414:F414)</f>
        <v>0</v>
      </c>
      <c r="G413" s="11">
        <f>SUM(G414:G414)</f>
        <v>0</v>
      </c>
      <c r="H413" s="11">
        <f>SUM(H414:H414)</f>
        <v>0</v>
      </c>
      <c r="I413" s="15">
        <f t="shared" si="30"/>
        <v>0</v>
      </c>
      <c r="J413" s="15" t="e">
        <f t="shared" si="31"/>
        <v>#DIV/0!</v>
      </c>
      <c r="K413" s="15" t="e">
        <f t="shared" si="32"/>
        <v>#DIV/0!</v>
      </c>
      <c r="L413" s="61"/>
      <c r="M413" s="15">
        <f t="shared" si="33"/>
        <v>0</v>
      </c>
      <c r="N413" s="15" t="e">
        <f t="shared" si="34"/>
        <v>#DIV/0!</v>
      </c>
    </row>
    <row r="414" spans="1:14" ht="63" customHeight="1" hidden="1">
      <c r="A414" s="119"/>
      <c r="B414" s="119"/>
      <c r="C414" s="16" t="s">
        <v>176</v>
      </c>
      <c r="D414" s="58" t="s">
        <v>177</v>
      </c>
      <c r="E414" s="11"/>
      <c r="F414" s="11"/>
      <c r="G414" s="11"/>
      <c r="H414" s="11"/>
      <c r="I414" s="15">
        <f t="shared" si="30"/>
        <v>0</v>
      </c>
      <c r="J414" s="15" t="e">
        <f t="shared" si="31"/>
        <v>#DIV/0!</v>
      </c>
      <c r="K414" s="15" t="e">
        <f t="shared" si="32"/>
        <v>#DIV/0!</v>
      </c>
      <c r="L414" s="61"/>
      <c r="M414" s="15">
        <f t="shared" si="33"/>
        <v>0</v>
      </c>
      <c r="N414" s="15" t="e">
        <f t="shared" si="34"/>
        <v>#DIV/0!</v>
      </c>
    </row>
    <row r="415" spans="1:14" ht="15.75" customHeight="1" hidden="1">
      <c r="A415" s="119"/>
      <c r="B415" s="119"/>
      <c r="C415" s="16" t="s">
        <v>49</v>
      </c>
      <c r="D415" s="18" t="s">
        <v>86</v>
      </c>
      <c r="E415" s="11"/>
      <c r="F415" s="11"/>
      <c r="G415" s="11"/>
      <c r="H415" s="11"/>
      <c r="I415" s="15">
        <f t="shared" si="30"/>
        <v>0</v>
      </c>
      <c r="J415" s="15" t="e">
        <f t="shared" si="31"/>
        <v>#DIV/0!</v>
      </c>
      <c r="K415" s="15" t="e">
        <f t="shared" si="32"/>
        <v>#DIV/0!</v>
      </c>
      <c r="L415" s="61"/>
      <c r="M415" s="15">
        <f t="shared" si="33"/>
        <v>0</v>
      </c>
      <c r="N415" s="15" t="e">
        <f t="shared" si="34"/>
        <v>#DIV/0!</v>
      </c>
    </row>
    <row r="416" spans="1:14" ht="15.75" customHeight="1" hidden="1">
      <c r="A416" s="119"/>
      <c r="B416" s="119"/>
      <c r="C416" s="16" t="s">
        <v>50</v>
      </c>
      <c r="D416" s="18" t="s">
        <v>51</v>
      </c>
      <c r="E416" s="11"/>
      <c r="F416" s="11"/>
      <c r="G416" s="11"/>
      <c r="H416" s="11"/>
      <c r="I416" s="15">
        <f t="shared" si="30"/>
        <v>0</v>
      </c>
      <c r="J416" s="15" t="e">
        <f t="shared" si="31"/>
        <v>#DIV/0!</v>
      </c>
      <c r="K416" s="15" t="e">
        <f t="shared" si="32"/>
        <v>#DIV/0!</v>
      </c>
      <c r="L416" s="61"/>
      <c r="M416" s="15">
        <f t="shared" si="33"/>
        <v>0</v>
      </c>
      <c r="N416" s="15" t="e">
        <f t="shared" si="34"/>
        <v>#DIV/0!</v>
      </c>
    </row>
    <row r="417" spans="1:14" ht="15.75" customHeight="1" hidden="1">
      <c r="A417" s="119"/>
      <c r="B417" s="119"/>
      <c r="C417" s="16" t="s">
        <v>52</v>
      </c>
      <c r="D417" s="20" t="s">
        <v>53</v>
      </c>
      <c r="E417" s="11"/>
      <c r="F417" s="11"/>
      <c r="G417" s="11"/>
      <c r="H417" s="11"/>
      <c r="I417" s="15">
        <f t="shared" si="30"/>
        <v>0</v>
      </c>
      <c r="J417" s="15" t="e">
        <f t="shared" si="31"/>
        <v>#DIV/0!</v>
      </c>
      <c r="K417" s="15" t="e">
        <f t="shared" si="32"/>
        <v>#DIV/0!</v>
      </c>
      <c r="L417" s="61"/>
      <c r="M417" s="15">
        <f t="shared" si="33"/>
        <v>0</v>
      </c>
      <c r="N417" s="15" t="e">
        <f t="shared" si="34"/>
        <v>#DIV/0!</v>
      </c>
    </row>
    <row r="418" spans="1:14" s="26" customFormat="1" ht="15.75" customHeight="1" hidden="1">
      <c r="A418" s="120"/>
      <c r="B418" s="120"/>
      <c r="C418" s="23"/>
      <c r="D418" s="24" t="s">
        <v>179</v>
      </c>
      <c r="E418" s="37">
        <f>SUM(E410:E413,E415:E417)</f>
        <v>0</v>
      </c>
      <c r="F418" s="37">
        <f>SUM(F410:F413,F415:F417)</f>
        <v>0</v>
      </c>
      <c r="G418" s="37">
        <f>SUM(G410:G413,G415:G417)</f>
        <v>0</v>
      </c>
      <c r="H418" s="37">
        <f>SUM(H410:H413,H415:H417)</f>
        <v>0</v>
      </c>
      <c r="I418" s="15">
        <f t="shared" si="30"/>
        <v>0</v>
      </c>
      <c r="J418" s="15" t="e">
        <f t="shared" si="31"/>
        <v>#DIV/0!</v>
      </c>
      <c r="K418" s="15" t="e">
        <f t="shared" si="32"/>
        <v>#DIV/0!</v>
      </c>
      <c r="L418" s="61"/>
      <c r="M418" s="15">
        <f t="shared" si="33"/>
        <v>0</v>
      </c>
      <c r="N418" s="15" t="e">
        <f t="shared" si="34"/>
        <v>#DIV/0!</v>
      </c>
    </row>
    <row r="419" spans="5:14" ht="15.75" hidden="1">
      <c r="E419" s="63"/>
      <c r="F419" s="63"/>
      <c r="G419" s="63"/>
      <c r="H419" s="63"/>
      <c r="I419" s="15"/>
      <c r="J419" s="15"/>
      <c r="K419" s="15"/>
      <c r="L419" s="61"/>
      <c r="M419" s="15"/>
      <c r="N419" s="15"/>
    </row>
    <row r="420" spans="1:14" s="26" customFormat="1" ht="33.75" customHeight="1" hidden="1">
      <c r="A420" s="113"/>
      <c r="B420" s="113"/>
      <c r="C420" s="23"/>
      <c r="D420" s="24" t="s">
        <v>207</v>
      </c>
      <c r="E420" s="37">
        <f>E438+E452</f>
        <v>10560457.5</v>
      </c>
      <c r="F420" s="37">
        <f>F438+F452</f>
        <v>16093387.500000002</v>
      </c>
      <c r="G420" s="37">
        <f>G438+G452</f>
        <v>11302642.6</v>
      </c>
      <c r="H420" s="37">
        <f>H438+H452</f>
        <v>11136531.6</v>
      </c>
      <c r="I420" s="57">
        <f t="shared" si="30"/>
        <v>-166111</v>
      </c>
      <c r="J420" s="57">
        <f t="shared" si="31"/>
        <v>98.53033484399481</v>
      </c>
      <c r="K420" s="57">
        <f t="shared" si="32"/>
        <v>69.19942491908554</v>
      </c>
      <c r="L420" s="62"/>
      <c r="M420" s="57">
        <f t="shared" si="33"/>
        <v>576074.0999999996</v>
      </c>
      <c r="N420" s="57">
        <f t="shared" si="34"/>
        <v>105.45501082694571</v>
      </c>
    </row>
    <row r="421" spans="1:14" s="26" customFormat="1" ht="15.75" hidden="1">
      <c r="A421" s="117"/>
      <c r="B421" s="117"/>
      <c r="C421" s="23"/>
      <c r="D421" s="24"/>
      <c r="E421" s="37"/>
      <c r="F421" s="37"/>
      <c r="G421" s="37"/>
      <c r="H421" s="37"/>
      <c r="I421" s="15"/>
      <c r="J421" s="15"/>
      <c r="K421" s="15"/>
      <c r="L421" s="61"/>
      <c r="M421" s="15"/>
      <c r="N421" s="15"/>
    </row>
    <row r="422" spans="1:14" s="26" customFormat="1" ht="33.75" customHeight="1" hidden="1">
      <c r="A422" s="117"/>
      <c r="B422" s="117"/>
      <c r="C422" s="23"/>
      <c r="D422" s="24" t="s">
        <v>208</v>
      </c>
      <c r="E422" s="37">
        <f>E438+E452+E491</f>
        <v>10514601.3</v>
      </c>
      <c r="F422" s="37">
        <f>F438+F452+F491</f>
        <v>16093387.500000002</v>
      </c>
      <c r="G422" s="37">
        <f>G438+G452+G491</f>
        <v>11302642.6</v>
      </c>
      <c r="H422" s="37">
        <f>H438+H452+H491</f>
        <v>10989717.299999999</v>
      </c>
      <c r="I422" s="57">
        <f t="shared" si="30"/>
        <v>-312925.30000000075</v>
      </c>
      <c r="J422" s="57">
        <f t="shared" si="31"/>
        <v>97.23139701860518</v>
      </c>
      <c r="K422" s="57">
        <f t="shared" si="32"/>
        <v>68.28716017681174</v>
      </c>
      <c r="L422" s="62"/>
      <c r="M422" s="57">
        <f t="shared" si="33"/>
        <v>475115.99999999814</v>
      </c>
      <c r="N422" s="57">
        <f t="shared" si="34"/>
        <v>104.5186306778936</v>
      </c>
    </row>
    <row r="423" spans="1:14" s="26" customFormat="1" ht="15.75" customHeight="1" hidden="1">
      <c r="A423" s="117"/>
      <c r="B423" s="117"/>
      <c r="C423" s="23"/>
      <c r="D423" s="39"/>
      <c r="E423" s="37"/>
      <c r="F423" s="37"/>
      <c r="G423" s="37"/>
      <c r="H423" s="37"/>
      <c r="I423" s="15"/>
      <c r="J423" s="15"/>
      <c r="K423" s="15"/>
      <c r="L423" s="61"/>
      <c r="M423" s="15"/>
      <c r="N423" s="15"/>
    </row>
    <row r="424" spans="1:14" s="26" customFormat="1" ht="31.5" hidden="1">
      <c r="A424" s="117"/>
      <c r="B424" s="117"/>
      <c r="C424" s="23"/>
      <c r="D424" s="39" t="s">
        <v>209</v>
      </c>
      <c r="E424" s="37">
        <f>E426-E491</f>
        <v>14801268.900000002</v>
      </c>
      <c r="F424" s="37">
        <f>F426-F491</f>
        <v>21449733.4</v>
      </c>
      <c r="G424" s="37">
        <f>G426-G491</f>
        <v>14557746.200000001</v>
      </c>
      <c r="H424" s="37">
        <f>H426-H491</f>
        <v>14214864.800000004</v>
      </c>
      <c r="I424" s="57">
        <f t="shared" si="30"/>
        <v>-342881.39999999665</v>
      </c>
      <c r="J424" s="57">
        <f t="shared" si="31"/>
        <v>97.64468074048442</v>
      </c>
      <c r="K424" s="57">
        <f t="shared" si="32"/>
        <v>66.27058963819105</v>
      </c>
      <c r="L424" s="62"/>
      <c r="M424" s="57">
        <f t="shared" si="33"/>
        <v>-586404.0999999978</v>
      </c>
      <c r="N424" s="57">
        <f t="shared" si="34"/>
        <v>96.0381498102504</v>
      </c>
    </row>
    <row r="425" spans="1:14" s="26" customFormat="1" ht="15.75" hidden="1">
      <c r="A425" s="117"/>
      <c r="B425" s="117"/>
      <c r="C425" s="23"/>
      <c r="D425" s="39"/>
      <c r="E425" s="37"/>
      <c r="F425" s="37"/>
      <c r="G425" s="37"/>
      <c r="H425" s="37"/>
      <c r="I425" s="15"/>
      <c r="J425" s="15"/>
      <c r="K425" s="15"/>
      <c r="L425" s="61"/>
      <c r="M425" s="15"/>
      <c r="N425" s="15"/>
    </row>
    <row r="426" spans="1:14" s="26" customFormat="1" ht="31.5" customHeight="1" hidden="1">
      <c r="A426" s="117"/>
      <c r="B426" s="117"/>
      <c r="C426" s="23"/>
      <c r="D426" s="39" t="s">
        <v>210</v>
      </c>
      <c r="E426" s="37">
        <f>E26+E46+E60+E81+E98+E111+E116+E128+E141+E154+E167+E181+E194+E204+E217+E230+E245+E257+E268+E283+E297+E325+E342+E353+E365+E393+E409+E418+E304+E381+E375+E377+E345+E63</f>
        <v>14755412.700000003</v>
      </c>
      <c r="F426" s="37">
        <f>F26+F46+F60+F81+F98+F111+F116+F128+F141+F154+F167+F181+F194+F204+F217+F230+F245+F257+F268+F283+F297+F325+F342+F353+F365+F393+F409+F418+F304+F381+F375+F377+F345+F63</f>
        <v>21449733.4</v>
      </c>
      <c r="G426" s="37">
        <f>G26+G46+G60+G81+G98+G111+G116+G128+G141+G154+G167+G181+G194+G204+G217+G230+G245+G257+G268+G283+G297+G325+G342+G353+G365+G393+G409+G418+G304+G381+G375+G377+G345+G63</f>
        <v>14557746.200000001</v>
      </c>
      <c r="H426" s="37">
        <f>H26+H46+H60+H81+H98+H111+H116+H128+H141+H154+H167+H181+H194+H204+H217+H230+H245+H257+H268+H283+H297+H325+H342+H353+H365+H393+H409+H418+H304+H381+H375+H377+H345+H63</f>
        <v>14068050.500000004</v>
      </c>
      <c r="I426" s="57">
        <f t="shared" si="30"/>
        <v>-489695.6999999974</v>
      </c>
      <c r="J426" s="57">
        <f t="shared" si="31"/>
        <v>96.63618465885881</v>
      </c>
      <c r="K426" s="57">
        <f t="shared" si="32"/>
        <v>65.58613218008577</v>
      </c>
      <c r="L426" s="62"/>
      <c r="M426" s="57">
        <f t="shared" si="33"/>
        <v>-687362.1999999993</v>
      </c>
      <c r="N426" s="57">
        <f t="shared" si="34"/>
        <v>95.34162673742091</v>
      </c>
    </row>
    <row r="427" spans="1:14" s="26" customFormat="1" ht="15.75" hidden="1">
      <c r="A427" s="117"/>
      <c r="B427" s="117"/>
      <c r="C427" s="23"/>
      <c r="D427" s="39"/>
      <c r="E427" s="37"/>
      <c r="F427" s="37"/>
      <c r="G427" s="37"/>
      <c r="H427" s="37"/>
      <c r="I427" s="15"/>
      <c r="J427" s="15"/>
      <c r="K427" s="15"/>
      <c r="L427" s="61"/>
      <c r="M427" s="15"/>
      <c r="N427" s="15"/>
    </row>
    <row r="428" spans="1:14" s="26" customFormat="1" ht="31.5" customHeight="1" hidden="1">
      <c r="A428" s="118"/>
      <c r="B428" s="118"/>
      <c r="C428" s="28"/>
      <c r="D428" s="24" t="s">
        <v>180</v>
      </c>
      <c r="E428" s="32">
        <f>E430</f>
        <v>12700</v>
      </c>
      <c r="F428" s="32">
        <f>F430</f>
        <v>24300.2</v>
      </c>
      <c r="G428" s="32">
        <f>G430</f>
        <v>0</v>
      </c>
      <c r="H428" s="32">
        <f>H430</f>
        <v>0</v>
      </c>
      <c r="I428" s="57">
        <f t="shared" si="30"/>
        <v>0</v>
      </c>
      <c r="J428" s="57"/>
      <c r="K428" s="57">
        <f t="shared" si="32"/>
        <v>0</v>
      </c>
      <c r="L428" s="62"/>
      <c r="M428" s="57">
        <f t="shared" si="33"/>
        <v>-12700</v>
      </c>
      <c r="N428" s="57">
        <f t="shared" si="34"/>
        <v>0</v>
      </c>
    </row>
    <row r="429" spans="1:14" ht="31.5" customHeight="1" hidden="1">
      <c r="A429" s="110" t="s">
        <v>6</v>
      </c>
      <c r="B429" s="113" t="s">
        <v>7</v>
      </c>
      <c r="C429" s="19" t="s">
        <v>181</v>
      </c>
      <c r="D429" s="20" t="s">
        <v>182</v>
      </c>
      <c r="E429" s="14">
        <v>12700</v>
      </c>
      <c r="F429" s="14">
        <v>24300.2</v>
      </c>
      <c r="G429" s="14"/>
      <c r="H429" s="14"/>
      <c r="I429" s="15">
        <f t="shared" si="30"/>
        <v>0</v>
      </c>
      <c r="J429" s="15"/>
      <c r="K429" s="15">
        <f t="shared" si="32"/>
        <v>0</v>
      </c>
      <c r="L429" s="61"/>
      <c r="M429" s="15">
        <f t="shared" si="33"/>
        <v>-12700</v>
      </c>
      <c r="N429" s="15">
        <f t="shared" si="34"/>
        <v>0</v>
      </c>
    </row>
    <row r="430" spans="1:14" s="26" customFormat="1" ht="15.75" customHeight="1" hidden="1">
      <c r="A430" s="120"/>
      <c r="B430" s="120"/>
      <c r="C430" s="28"/>
      <c r="D430" s="24" t="s">
        <v>179</v>
      </c>
      <c r="E430" s="32">
        <f>SUM(E429:E429)</f>
        <v>12700</v>
      </c>
      <c r="F430" s="32">
        <f>SUM(F429:F429)</f>
        <v>24300.2</v>
      </c>
      <c r="G430" s="32">
        <f>SUM(G429:G429)</f>
        <v>0</v>
      </c>
      <c r="H430" s="32">
        <f>SUM(H429:H429)</f>
        <v>0</v>
      </c>
      <c r="I430" s="57">
        <f t="shared" si="30"/>
        <v>0</v>
      </c>
      <c r="J430" s="57"/>
      <c r="K430" s="57">
        <f t="shared" si="32"/>
        <v>0</v>
      </c>
      <c r="L430" s="62"/>
      <c r="M430" s="57">
        <f t="shared" si="33"/>
        <v>-12700</v>
      </c>
      <c r="N430" s="57">
        <f t="shared" si="34"/>
        <v>0</v>
      </c>
    </row>
    <row r="431" spans="1:11" ht="15.75" hidden="1">
      <c r="A431" s="40"/>
      <c r="B431" s="40"/>
      <c r="C431" s="41"/>
      <c r="D431" s="42"/>
      <c r="E431" s="43"/>
      <c r="F431" s="44"/>
      <c r="G431" s="44"/>
      <c r="H431" s="44"/>
      <c r="I431" s="45"/>
      <c r="J431" s="45"/>
      <c r="K431" s="45"/>
    </row>
    <row r="432" spans="1:11" ht="15.75" hidden="1">
      <c r="A432" s="40"/>
      <c r="B432" s="40"/>
      <c r="C432" s="41"/>
      <c r="D432" s="42" t="s">
        <v>183</v>
      </c>
      <c r="E432" s="127"/>
      <c r="F432" s="128"/>
      <c r="G432" s="128"/>
      <c r="H432" s="128"/>
      <c r="I432" s="130"/>
      <c r="J432" s="128"/>
      <c r="K432" s="128"/>
    </row>
    <row r="433" spans="1:11" ht="15.75" hidden="1">
      <c r="A433" s="40"/>
      <c r="B433" s="40"/>
      <c r="C433" s="41"/>
      <c r="D433" s="42"/>
      <c r="E433" s="127"/>
      <c r="F433" s="129"/>
      <c r="G433" s="129"/>
      <c r="H433" s="129"/>
      <c r="I433" s="131"/>
      <c r="J433" s="131"/>
      <c r="K433" s="131"/>
    </row>
    <row r="434" spans="1:11" ht="18" customHeight="1" hidden="1">
      <c r="A434" s="132" t="s">
        <v>225</v>
      </c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</row>
    <row r="435" spans="2:14" ht="18" customHeight="1">
      <c r="B435" s="2"/>
      <c r="C435" s="2"/>
      <c r="D435" s="102" t="s">
        <v>183</v>
      </c>
      <c r="E435" s="2"/>
      <c r="F435" s="2"/>
      <c r="G435" s="2"/>
      <c r="H435" s="2"/>
      <c r="K435" s="7"/>
      <c r="L435" s="7"/>
      <c r="N435" s="7" t="s">
        <v>226</v>
      </c>
    </row>
    <row r="436" spans="1:14" ht="42.75" customHeight="1">
      <c r="A436" s="114" t="s">
        <v>1</v>
      </c>
      <c r="B436" s="109" t="s">
        <v>2</v>
      </c>
      <c r="C436" s="114" t="s">
        <v>3</v>
      </c>
      <c r="D436" s="109" t="s">
        <v>4</v>
      </c>
      <c r="E436" s="103" t="s">
        <v>220</v>
      </c>
      <c r="F436" s="105" t="s">
        <v>205</v>
      </c>
      <c r="G436" s="105" t="s">
        <v>221</v>
      </c>
      <c r="H436" s="105" t="s">
        <v>222</v>
      </c>
      <c r="I436" s="107" t="s">
        <v>223</v>
      </c>
      <c r="J436" s="109" t="s">
        <v>224</v>
      </c>
      <c r="K436" s="105" t="s">
        <v>5</v>
      </c>
      <c r="M436" s="107" t="s">
        <v>216</v>
      </c>
      <c r="N436" s="109" t="s">
        <v>218</v>
      </c>
    </row>
    <row r="437" spans="1:14" ht="37.5" customHeight="1">
      <c r="A437" s="114"/>
      <c r="B437" s="109"/>
      <c r="C437" s="114"/>
      <c r="D437" s="109"/>
      <c r="E437" s="104"/>
      <c r="F437" s="106"/>
      <c r="G437" s="106"/>
      <c r="H437" s="106"/>
      <c r="I437" s="108"/>
      <c r="J437" s="108"/>
      <c r="K437" s="106"/>
      <c r="M437" s="108"/>
      <c r="N437" s="108"/>
    </row>
    <row r="438" spans="1:14" s="26" customFormat="1" ht="20.25" customHeight="1">
      <c r="A438" s="113"/>
      <c r="B438" s="113"/>
      <c r="C438" s="23"/>
      <c r="D438" s="86" t="s">
        <v>184</v>
      </c>
      <c r="E438" s="87">
        <f>SUM(E451,E439:E446)</f>
        <v>9166101.9</v>
      </c>
      <c r="F438" s="87">
        <f>SUM(F451,F439:F446)</f>
        <v>13500868.100000001</v>
      </c>
      <c r="G438" s="87">
        <f>SUM(G451,G439:G446)</f>
        <v>9738456.299999999</v>
      </c>
      <c r="H438" s="87">
        <f>SUM(H451,H439:H446)</f>
        <v>9727086.299999999</v>
      </c>
      <c r="I438" s="88">
        <f aca="true" t="shared" si="35" ref="I438:I455">H438-G438</f>
        <v>-11370</v>
      </c>
      <c r="J438" s="88">
        <f>H438/G438*100</f>
        <v>99.88324638269415</v>
      </c>
      <c r="K438" s="88">
        <f>H438/F438*100</f>
        <v>72.04785816698703</v>
      </c>
      <c r="L438" s="87">
        <f>SUM(L451,L439:L446)</f>
        <v>0</v>
      </c>
      <c r="M438" s="88">
        <f aca="true" t="shared" si="36" ref="M438:M455">H438-E438</f>
        <v>560984.3999999985</v>
      </c>
      <c r="N438" s="88">
        <f aca="true" t="shared" si="37" ref="N438:N455">H438/E438*100</f>
        <v>106.1202068896921</v>
      </c>
    </row>
    <row r="439" spans="1:14" ht="15.75">
      <c r="A439" s="117"/>
      <c r="B439" s="117"/>
      <c r="C439" s="16" t="s">
        <v>131</v>
      </c>
      <c r="D439" s="18" t="s">
        <v>132</v>
      </c>
      <c r="E439" s="34">
        <f aca="true" t="shared" si="38" ref="E439:H445">SUMIF($C$5:$C$429,$C439,E$5:E$429)</f>
        <v>4191674.9</v>
      </c>
      <c r="F439" s="34">
        <f t="shared" si="38"/>
        <v>5868800.8</v>
      </c>
      <c r="G439" s="34">
        <f t="shared" si="38"/>
        <v>4206244.1</v>
      </c>
      <c r="H439" s="34">
        <f t="shared" si="38"/>
        <v>4471573.5</v>
      </c>
      <c r="I439" s="15">
        <f t="shared" si="35"/>
        <v>265329.4000000004</v>
      </c>
      <c r="J439" s="15">
        <f>H439/G439*100</f>
        <v>106.30798864003161</v>
      </c>
      <c r="K439" s="15">
        <f>H439/F439*100</f>
        <v>76.19228616517364</v>
      </c>
      <c r="L439" s="34"/>
      <c r="M439" s="15">
        <f t="shared" si="36"/>
        <v>279898.6000000001</v>
      </c>
      <c r="N439" s="15">
        <f t="shared" si="37"/>
        <v>106.6774882756294</v>
      </c>
    </row>
    <row r="440" spans="1:14" ht="15.75">
      <c r="A440" s="117"/>
      <c r="B440" s="117"/>
      <c r="C440" s="16" t="s">
        <v>133</v>
      </c>
      <c r="D440" s="18" t="s">
        <v>134</v>
      </c>
      <c r="E440" s="34">
        <f t="shared" si="38"/>
        <v>314431.8</v>
      </c>
      <c r="F440" s="34">
        <f t="shared" si="38"/>
        <v>432143.8</v>
      </c>
      <c r="G440" s="34">
        <f t="shared" si="38"/>
        <v>321830.2</v>
      </c>
      <c r="H440" s="34">
        <f t="shared" si="38"/>
        <v>325134.5</v>
      </c>
      <c r="I440" s="15">
        <f t="shared" si="35"/>
        <v>3304.2999999999884</v>
      </c>
      <c r="J440" s="15">
        <f aca="true" t="shared" si="39" ref="J440:J446">H440/G440*100</f>
        <v>101.02672154446661</v>
      </c>
      <c r="K440" s="15">
        <f aca="true" t="shared" si="40" ref="K440:K446">H440/F440*100</f>
        <v>75.2375713824889</v>
      </c>
      <c r="L440" s="34"/>
      <c r="M440" s="15">
        <f t="shared" si="36"/>
        <v>10702.700000000012</v>
      </c>
      <c r="N440" s="15">
        <f t="shared" si="37"/>
        <v>103.40382238692143</v>
      </c>
    </row>
    <row r="441" spans="1:14" ht="15.75">
      <c r="A441" s="117"/>
      <c r="B441" s="117"/>
      <c r="C441" s="16" t="s">
        <v>154</v>
      </c>
      <c r="D441" s="18" t="s">
        <v>155</v>
      </c>
      <c r="E441" s="34">
        <f t="shared" si="38"/>
        <v>333.6</v>
      </c>
      <c r="F441" s="34">
        <f t="shared" si="38"/>
        <v>373.8</v>
      </c>
      <c r="G441" s="34">
        <f t="shared" si="38"/>
        <v>362</v>
      </c>
      <c r="H441" s="34">
        <f t="shared" si="38"/>
        <v>549.2</v>
      </c>
      <c r="I441" s="15">
        <f t="shared" si="35"/>
        <v>187.20000000000005</v>
      </c>
      <c r="J441" s="15">
        <f t="shared" si="39"/>
        <v>151.71270718232046</v>
      </c>
      <c r="K441" s="15">
        <f t="shared" si="40"/>
        <v>146.92348849652222</v>
      </c>
      <c r="L441" s="34"/>
      <c r="M441" s="15">
        <f t="shared" si="36"/>
        <v>215.60000000000002</v>
      </c>
      <c r="N441" s="15">
        <f t="shared" si="37"/>
        <v>164.62829736211032</v>
      </c>
    </row>
    <row r="442" spans="1:14" ht="15.75">
      <c r="A442" s="117"/>
      <c r="B442" s="117"/>
      <c r="C442" s="16" t="s">
        <v>170</v>
      </c>
      <c r="D442" s="18" t="s">
        <v>171</v>
      </c>
      <c r="E442" s="34">
        <f t="shared" si="38"/>
        <v>128260.1</v>
      </c>
      <c r="F442" s="34">
        <f t="shared" si="38"/>
        <v>231414</v>
      </c>
      <c r="G442" s="34">
        <f t="shared" si="38"/>
        <v>159010.5</v>
      </c>
      <c r="H442" s="34">
        <f t="shared" si="38"/>
        <v>122814.4</v>
      </c>
      <c r="I442" s="15">
        <f t="shared" si="35"/>
        <v>-36196.100000000006</v>
      </c>
      <c r="J442" s="15">
        <f t="shared" si="39"/>
        <v>77.23666047210719</v>
      </c>
      <c r="K442" s="15">
        <f t="shared" si="40"/>
        <v>53.07129214308554</v>
      </c>
      <c r="L442" s="34"/>
      <c r="M442" s="15">
        <f t="shared" si="36"/>
        <v>-5445.700000000012</v>
      </c>
      <c r="N442" s="15">
        <f t="shared" si="37"/>
        <v>95.75417452504715</v>
      </c>
    </row>
    <row r="443" spans="1:14" ht="15.75">
      <c r="A443" s="117"/>
      <c r="B443" s="117"/>
      <c r="C443" s="16" t="s">
        <v>32</v>
      </c>
      <c r="D443" s="27" t="s">
        <v>33</v>
      </c>
      <c r="E443" s="34">
        <f t="shared" si="38"/>
        <v>1927934.4</v>
      </c>
      <c r="F443" s="34">
        <f t="shared" si="38"/>
        <v>2667978.6</v>
      </c>
      <c r="G443" s="34">
        <f t="shared" si="38"/>
        <v>1972088.3</v>
      </c>
      <c r="H443" s="34">
        <f t="shared" si="38"/>
        <v>1850608.9</v>
      </c>
      <c r="I443" s="15">
        <f t="shared" si="35"/>
        <v>-121479.40000000014</v>
      </c>
      <c r="J443" s="15">
        <f t="shared" si="39"/>
        <v>93.84006284099956</v>
      </c>
      <c r="K443" s="15">
        <f t="shared" si="40"/>
        <v>69.36370853949127</v>
      </c>
      <c r="L443" s="34"/>
      <c r="M443" s="15">
        <f t="shared" si="36"/>
        <v>-77325.5</v>
      </c>
      <c r="N443" s="15">
        <f t="shared" si="37"/>
        <v>95.9892048194171</v>
      </c>
    </row>
    <row r="444" spans="1:14" ht="15.75">
      <c r="A444" s="117"/>
      <c r="B444" s="117"/>
      <c r="C444" s="16" t="s">
        <v>125</v>
      </c>
      <c r="D444" s="27" t="s">
        <v>126</v>
      </c>
      <c r="E444" s="34">
        <f t="shared" si="38"/>
        <v>341139.8</v>
      </c>
      <c r="F444" s="34">
        <f t="shared" si="38"/>
        <v>666607.6</v>
      </c>
      <c r="G444" s="34">
        <f t="shared" si="38"/>
        <v>470740.9</v>
      </c>
      <c r="H444" s="34">
        <f t="shared" si="38"/>
        <v>442608</v>
      </c>
      <c r="I444" s="15">
        <f t="shared" si="35"/>
        <v>-28132.900000000023</v>
      </c>
      <c r="J444" s="15">
        <f t="shared" si="39"/>
        <v>94.0236975372227</v>
      </c>
      <c r="K444" s="15">
        <f t="shared" si="40"/>
        <v>66.39708278153445</v>
      </c>
      <c r="L444" s="34"/>
      <c r="M444" s="15">
        <f t="shared" si="36"/>
        <v>101468.20000000001</v>
      </c>
      <c r="N444" s="15">
        <f t="shared" si="37"/>
        <v>129.74387626421776</v>
      </c>
    </row>
    <row r="445" spans="1:14" ht="15.75">
      <c r="A445" s="117"/>
      <c r="B445" s="117"/>
      <c r="C445" s="16" t="s">
        <v>172</v>
      </c>
      <c r="D445" s="18" t="s">
        <v>173</v>
      </c>
      <c r="E445" s="34">
        <f t="shared" si="38"/>
        <v>2124071.1</v>
      </c>
      <c r="F445" s="34">
        <f t="shared" si="38"/>
        <v>3295898.2</v>
      </c>
      <c r="G445" s="34">
        <f t="shared" si="38"/>
        <v>2363729.6</v>
      </c>
      <c r="H445" s="34">
        <f t="shared" si="38"/>
        <v>2243386.3</v>
      </c>
      <c r="I445" s="15">
        <f t="shared" si="35"/>
        <v>-120343.30000000028</v>
      </c>
      <c r="J445" s="15">
        <f t="shared" si="39"/>
        <v>94.90875352239951</v>
      </c>
      <c r="K445" s="15">
        <f t="shared" si="40"/>
        <v>68.06600701441566</v>
      </c>
      <c r="L445" s="34"/>
      <c r="M445" s="15">
        <f t="shared" si="36"/>
        <v>119315.19999999972</v>
      </c>
      <c r="N445" s="15">
        <f t="shared" si="37"/>
        <v>105.61728842316059</v>
      </c>
    </row>
    <row r="446" spans="1:14" ht="15.75">
      <c r="A446" s="117"/>
      <c r="B446" s="117"/>
      <c r="C446" s="31" t="s">
        <v>185</v>
      </c>
      <c r="D446" s="18" t="s">
        <v>186</v>
      </c>
      <c r="E446" s="34">
        <f>SUM(E447:E450)</f>
        <v>136958.3</v>
      </c>
      <c r="F446" s="34">
        <f>SUM(F447:F450)</f>
        <v>337651.3</v>
      </c>
      <c r="G446" s="34">
        <f>SUM(G447:G450)</f>
        <v>244450.7</v>
      </c>
      <c r="H446" s="34">
        <f>SUM(H447:H450)</f>
        <v>246219.4</v>
      </c>
      <c r="I446" s="15">
        <f t="shared" si="35"/>
        <v>1768.6999999999825</v>
      </c>
      <c r="J446" s="15">
        <f t="shared" si="39"/>
        <v>100.723540574848</v>
      </c>
      <c r="K446" s="15">
        <f t="shared" si="40"/>
        <v>72.92120598972964</v>
      </c>
      <c r="L446" s="34">
        <f>SUM(L447:L450)</f>
        <v>0</v>
      </c>
      <c r="M446" s="15">
        <f t="shared" si="36"/>
        <v>109261.1</v>
      </c>
      <c r="N446" s="15">
        <f t="shared" si="37"/>
        <v>179.7769101982136</v>
      </c>
    </row>
    <row r="447" spans="1:14" ht="15.75" customHeight="1" hidden="1">
      <c r="A447" s="117"/>
      <c r="B447" s="117"/>
      <c r="C447" s="16" t="s">
        <v>141</v>
      </c>
      <c r="D447" s="18" t="s">
        <v>142</v>
      </c>
      <c r="E447" s="34">
        <f aca="true" t="shared" si="41" ref="E447:H451">SUMIF($C$5:$C$429,$C447,E$5:E$429)</f>
        <v>87950.1</v>
      </c>
      <c r="F447" s="34">
        <f t="shared" si="41"/>
        <v>173920.5</v>
      </c>
      <c r="G447" s="34">
        <f t="shared" si="41"/>
        <v>121831.4</v>
      </c>
      <c r="H447" s="34">
        <f t="shared" si="41"/>
        <v>111721</v>
      </c>
      <c r="I447" s="15">
        <f t="shared" si="35"/>
        <v>-10110.399999999994</v>
      </c>
      <c r="J447" s="15">
        <f>H447/G447*100</f>
        <v>91.70131837933407</v>
      </c>
      <c r="K447" s="15">
        <f>H447/F447*100</f>
        <v>64.23682084630622</v>
      </c>
      <c r="L447" s="34"/>
      <c r="M447" s="15">
        <f t="shared" si="36"/>
        <v>23770.899999999994</v>
      </c>
      <c r="N447" s="15">
        <f t="shared" si="37"/>
        <v>127.0277123050457</v>
      </c>
    </row>
    <row r="448" spans="1:14" ht="94.5" customHeight="1" hidden="1">
      <c r="A448" s="117"/>
      <c r="B448" s="117"/>
      <c r="C448" s="29" t="s">
        <v>203</v>
      </c>
      <c r="D448" s="30" t="s">
        <v>204</v>
      </c>
      <c r="E448" s="34">
        <f t="shared" si="41"/>
        <v>395.7</v>
      </c>
      <c r="F448" s="34">
        <f t="shared" si="41"/>
        <v>485</v>
      </c>
      <c r="G448" s="34">
        <f t="shared" si="41"/>
        <v>350.7</v>
      </c>
      <c r="H448" s="34">
        <f t="shared" si="41"/>
        <v>737.6</v>
      </c>
      <c r="I448" s="15">
        <f t="shared" si="35"/>
        <v>386.90000000000003</v>
      </c>
      <c r="J448" s="15">
        <f>H448/G448*100</f>
        <v>210.32221271742233</v>
      </c>
      <c r="K448" s="15">
        <f>H448/F448*100</f>
        <v>152.08247422680412</v>
      </c>
      <c r="L448" s="34"/>
      <c r="M448" s="15">
        <f t="shared" si="36"/>
        <v>341.90000000000003</v>
      </c>
      <c r="N448" s="15">
        <f t="shared" si="37"/>
        <v>186.40384129390955</v>
      </c>
    </row>
    <row r="449" spans="1:14" ht="15.75" customHeight="1" hidden="1">
      <c r="A449" s="117"/>
      <c r="B449" s="117"/>
      <c r="C449" s="16" t="s">
        <v>121</v>
      </c>
      <c r="D449" s="18" t="s">
        <v>122</v>
      </c>
      <c r="E449" s="34">
        <f t="shared" si="41"/>
        <v>48195.2</v>
      </c>
      <c r="F449" s="34">
        <f t="shared" si="41"/>
        <v>162783.8</v>
      </c>
      <c r="G449" s="34">
        <f t="shared" si="41"/>
        <v>121869.6</v>
      </c>
      <c r="H449" s="34">
        <f t="shared" si="41"/>
        <v>133324.3</v>
      </c>
      <c r="I449" s="15">
        <f t="shared" si="35"/>
        <v>11454.699999999983</v>
      </c>
      <c r="J449" s="15">
        <f>H449/G449*100</f>
        <v>109.39914465953773</v>
      </c>
      <c r="K449" s="15">
        <f>H449/F449*100</f>
        <v>81.90268319083349</v>
      </c>
      <c r="L449" s="34"/>
      <c r="M449" s="15">
        <f t="shared" si="36"/>
        <v>85129.09999999999</v>
      </c>
      <c r="N449" s="15">
        <f t="shared" si="37"/>
        <v>276.63398014740056</v>
      </c>
    </row>
    <row r="450" spans="1:14" ht="31.5" customHeight="1" hidden="1">
      <c r="A450" s="117"/>
      <c r="B450" s="117"/>
      <c r="C450" s="16" t="s">
        <v>151</v>
      </c>
      <c r="D450" s="18" t="s">
        <v>152</v>
      </c>
      <c r="E450" s="34">
        <f t="shared" si="41"/>
        <v>417.3</v>
      </c>
      <c r="F450" s="34">
        <f t="shared" si="41"/>
        <v>462</v>
      </c>
      <c r="G450" s="34">
        <f t="shared" si="41"/>
        <v>399</v>
      </c>
      <c r="H450" s="34">
        <f t="shared" si="41"/>
        <v>436.5</v>
      </c>
      <c r="I450" s="15">
        <f t="shared" si="35"/>
        <v>37.5</v>
      </c>
      <c r="J450" s="15">
        <f>H450/G450*100</f>
        <v>109.39849624060149</v>
      </c>
      <c r="K450" s="15">
        <f>H450/F450*100</f>
        <v>94.48051948051948</v>
      </c>
      <c r="L450" s="34"/>
      <c r="M450" s="15">
        <f t="shared" si="36"/>
        <v>19.19999999999999</v>
      </c>
      <c r="N450" s="15">
        <f t="shared" si="37"/>
        <v>104.60100647016534</v>
      </c>
    </row>
    <row r="451" spans="1:14" ht="15.75">
      <c r="A451" s="117"/>
      <c r="B451" s="117"/>
      <c r="C451" s="16" t="s">
        <v>166</v>
      </c>
      <c r="D451" s="18" t="s">
        <v>167</v>
      </c>
      <c r="E451" s="34">
        <f t="shared" si="41"/>
        <v>1297.9</v>
      </c>
      <c r="F451" s="34">
        <f t="shared" si="41"/>
        <v>0</v>
      </c>
      <c r="G451" s="34">
        <f t="shared" si="41"/>
        <v>0</v>
      </c>
      <c r="H451" s="34">
        <f t="shared" si="41"/>
        <v>24192.100000000002</v>
      </c>
      <c r="I451" s="15">
        <f t="shared" si="35"/>
        <v>24192.100000000002</v>
      </c>
      <c r="J451" s="15"/>
      <c r="K451" s="15"/>
      <c r="L451" s="34"/>
      <c r="M451" s="15">
        <f t="shared" si="36"/>
        <v>22894.2</v>
      </c>
      <c r="N451" s="15">
        <f t="shared" si="37"/>
        <v>1863.9417520610216</v>
      </c>
    </row>
    <row r="452" spans="1:14" s="26" customFormat="1" ht="31.5">
      <c r="A452" s="117"/>
      <c r="B452" s="117"/>
      <c r="C452" s="23"/>
      <c r="D452" s="86" t="s">
        <v>206</v>
      </c>
      <c r="E452" s="87">
        <f>SUM(E453:E467,E488:E491)-E491</f>
        <v>1394355.6</v>
      </c>
      <c r="F452" s="87">
        <f>SUM(F453:F467,F488:F491)-F491</f>
        <v>2592519.4000000004</v>
      </c>
      <c r="G452" s="87">
        <f>SUM(G453:G467,G488:G491)-G491</f>
        <v>1564186.3</v>
      </c>
      <c r="H452" s="87">
        <f>SUM(H453:H467,H488:H491)-H491</f>
        <v>1409445.3000000003</v>
      </c>
      <c r="I452" s="88">
        <f t="shared" si="35"/>
        <v>-154740.99999999977</v>
      </c>
      <c r="J452" s="88">
        <f>H452/G452*100</f>
        <v>90.10725256959483</v>
      </c>
      <c r="K452" s="88">
        <f>H452/F452*100</f>
        <v>54.36585353999666</v>
      </c>
      <c r="L452" s="87">
        <f>SUM(L453:L467,L488:L491)</f>
        <v>0</v>
      </c>
      <c r="M452" s="88">
        <f t="shared" si="36"/>
        <v>15089.700000000186</v>
      </c>
      <c r="N452" s="88">
        <f t="shared" si="37"/>
        <v>101.08219883077174</v>
      </c>
    </row>
    <row r="453" spans="1:14" ht="15.75" customHeight="1">
      <c r="A453" s="117"/>
      <c r="B453" s="117"/>
      <c r="C453" s="16" t="s">
        <v>8</v>
      </c>
      <c r="D453" s="18" t="s">
        <v>9</v>
      </c>
      <c r="E453" s="34">
        <f aca="true" t="shared" si="42" ref="E453:H472">SUMIF($C$5:$C$429,$C453,E$5:E$429)</f>
        <v>291</v>
      </c>
      <c r="F453" s="34">
        <f t="shared" si="42"/>
        <v>0</v>
      </c>
      <c r="G453" s="34">
        <f t="shared" si="42"/>
        <v>0</v>
      </c>
      <c r="H453" s="34">
        <f t="shared" si="42"/>
        <v>576.7</v>
      </c>
      <c r="I453" s="15">
        <f>H453-G453</f>
        <v>576.7</v>
      </c>
      <c r="J453" s="15"/>
      <c r="K453" s="15"/>
      <c r="L453" s="34"/>
      <c r="M453" s="15">
        <f>H453-E453</f>
        <v>285.70000000000005</v>
      </c>
      <c r="N453" s="15">
        <f>H453/E453*100</f>
        <v>198.17869415807561</v>
      </c>
    </row>
    <row r="454" spans="1:14" ht="31.5" customHeight="1" hidden="1">
      <c r="A454" s="117"/>
      <c r="B454" s="117"/>
      <c r="C454" s="16" t="s">
        <v>38</v>
      </c>
      <c r="D454" s="18" t="s">
        <v>39</v>
      </c>
      <c r="E454" s="34">
        <f t="shared" si="42"/>
        <v>0</v>
      </c>
      <c r="F454" s="34">
        <f t="shared" si="42"/>
        <v>0</v>
      </c>
      <c r="G454" s="34">
        <f t="shared" si="42"/>
        <v>0</v>
      </c>
      <c r="H454" s="34">
        <f t="shared" si="42"/>
        <v>0</v>
      </c>
      <c r="I454" s="15">
        <f>H454-G454</f>
        <v>0</v>
      </c>
      <c r="J454" s="15" t="e">
        <f>H454/G454*100</f>
        <v>#DIV/0!</v>
      </c>
      <c r="K454" s="15" t="e">
        <f>H454/F454*100</f>
        <v>#DIV/0!</v>
      </c>
      <c r="L454" s="34"/>
      <c r="M454" s="15">
        <f>H454-E454</f>
        <v>0</v>
      </c>
      <c r="N454" s="15" t="e">
        <f>H454/E454*100</f>
        <v>#DIV/0!</v>
      </c>
    </row>
    <row r="455" spans="1:14" ht="78.75">
      <c r="A455" s="117"/>
      <c r="B455" s="117"/>
      <c r="C455" s="19" t="s">
        <v>60</v>
      </c>
      <c r="D455" s="33" t="s">
        <v>187</v>
      </c>
      <c r="E455" s="34">
        <f t="shared" si="42"/>
        <v>363995.19999999995</v>
      </c>
      <c r="F455" s="34">
        <f t="shared" si="42"/>
        <v>610333.4</v>
      </c>
      <c r="G455" s="34">
        <f t="shared" si="42"/>
        <v>340421.4</v>
      </c>
      <c r="H455" s="34">
        <f t="shared" si="42"/>
        <v>296407.60000000003</v>
      </c>
      <c r="I455" s="15">
        <f t="shared" si="35"/>
        <v>-44013.79999999999</v>
      </c>
      <c r="J455" s="15">
        <f>H455/G455*100</f>
        <v>87.0707893217054</v>
      </c>
      <c r="K455" s="15">
        <f>H455/F455*100</f>
        <v>48.56486635009652</v>
      </c>
      <c r="L455" s="34"/>
      <c r="M455" s="15">
        <f t="shared" si="36"/>
        <v>-67587.59999999992</v>
      </c>
      <c r="N455" s="15">
        <f t="shared" si="37"/>
        <v>81.43173316571209</v>
      </c>
    </row>
    <row r="456" spans="1:14" ht="31.5">
      <c r="A456" s="117"/>
      <c r="B456" s="117"/>
      <c r="C456" s="16" t="s">
        <v>168</v>
      </c>
      <c r="D456" s="18" t="s">
        <v>169</v>
      </c>
      <c r="E456" s="34">
        <f t="shared" si="42"/>
        <v>7066.6</v>
      </c>
      <c r="F456" s="34">
        <f t="shared" si="42"/>
        <v>35694.5</v>
      </c>
      <c r="G456" s="34">
        <f t="shared" si="42"/>
        <v>17691</v>
      </c>
      <c r="H456" s="34">
        <f t="shared" si="42"/>
        <v>21415.5</v>
      </c>
      <c r="I456" s="15">
        <f aca="true" t="shared" si="43" ref="I456:I504">H456-G456</f>
        <v>3724.5</v>
      </c>
      <c r="J456" s="15">
        <f aca="true" t="shared" si="44" ref="J456:J502">H456/G456*100</f>
        <v>121.05307783618788</v>
      </c>
      <c r="K456" s="15">
        <f aca="true" t="shared" si="45" ref="K456:K504">H456/F456*100</f>
        <v>59.996638137528194</v>
      </c>
      <c r="L456" s="34"/>
      <c r="M456" s="15">
        <f aca="true" t="shared" si="46" ref="M456:M504">H456-E456</f>
        <v>14348.9</v>
      </c>
      <c r="N456" s="15">
        <f aca="true" t="shared" si="47" ref="N456:N504">H456/E456*100</f>
        <v>303.0523872866725</v>
      </c>
    </row>
    <row r="457" spans="1:14" ht="15.75">
      <c r="A457" s="117"/>
      <c r="B457" s="117"/>
      <c r="C457" s="16" t="s">
        <v>10</v>
      </c>
      <c r="D457" s="17" t="s">
        <v>153</v>
      </c>
      <c r="E457" s="34">
        <f t="shared" si="42"/>
        <v>384701.5</v>
      </c>
      <c r="F457" s="34">
        <f t="shared" si="42"/>
        <v>352527.3</v>
      </c>
      <c r="G457" s="34">
        <f t="shared" si="42"/>
        <v>286000</v>
      </c>
      <c r="H457" s="34">
        <f t="shared" si="42"/>
        <v>287096.3</v>
      </c>
      <c r="I457" s="15">
        <f t="shared" si="43"/>
        <v>1096.2999999999884</v>
      </c>
      <c r="J457" s="15">
        <f t="shared" si="44"/>
        <v>100.38332167832166</v>
      </c>
      <c r="K457" s="15">
        <f t="shared" si="45"/>
        <v>81.43945163963188</v>
      </c>
      <c r="L457" s="34"/>
      <c r="M457" s="15">
        <f t="shared" si="46"/>
        <v>-97605.20000000001</v>
      </c>
      <c r="N457" s="15">
        <f t="shared" si="47"/>
        <v>74.62832871720022</v>
      </c>
    </row>
    <row r="458" spans="1:14" ht="31.5">
      <c r="A458" s="117"/>
      <c r="B458" s="117"/>
      <c r="C458" s="16" t="s">
        <v>12</v>
      </c>
      <c r="D458" s="18" t="s">
        <v>13</v>
      </c>
      <c r="E458" s="34">
        <f t="shared" si="42"/>
        <v>2756.8</v>
      </c>
      <c r="F458" s="34">
        <f t="shared" si="42"/>
        <v>3225.3</v>
      </c>
      <c r="G458" s="34">
        <f t="shared" si="42"/>
        <v>3225.3</v>
      </c>
      <c r="H458" s="34">
        <f t="shared" si="42"/>
        <v>3453.5</v>
      </c>
      <c r="I458" s="15">
        <f t="shared" si="43"/>
        <v>228.19999999999982</v>
      </c>
      <c r="J458" s="15">
        <f t="shared" si="44"/>
        <v>107.07531082379933</v>
      </c>
      <c r="K458" s="15">
        <f t="shared" si="45"/>
        <v>107.07531082379933</v>
      </c>
      <c r="L458" s="34"/>
      <c r="M458" s="15">
        <f t="shared" si="46"/>
        <v>696.6999999999998</v>
      </c>
      <c r="N458" s="15">
        <f t="shared" si="47"/>
        <v>125.27205455600696</v>
      </c>
    </row>
    <row r="459" spans="1:14" ht="66" customHeight="1">
      <c r="A459" s="117"/>
      <c r="B459" s="117"/>
      <c r="C459" s="19" t="s">
        <v>14</v>
      </c>
      <c r="D459" s="20" t="s">
        <v>188</v>
      </c>
      <c r="E459" s="34">
        <f t="shared" si="42"/>
        <v>68618.4</v>
      </c>
      <c r="F459" s="34">
        <f t="shared" si="42"/>
        <v>118177.59999999999</v>
      </c>
      <c r="G459" s="34">
        <f t="shared" si="42"/>
        <v>97432.1</v>
      </c>
      <c r="H459" s="34">
        <f t="shared" si="42"/>
        <v>77390.1</v>
      </c>
      <c r="I459" s="15">
        <f t="shared" si="43"/>
        <v>-20042</v>
      </c>
      <c r="J459" s="15">
        <f t="shared" si="44"/>
        <v>79.42977725000281</v>
      </c>
      <c r="K459" s="15">
        <f t="shared" si="45"/>
        <v>65.48626812526233</v>
      </c>
      <c r="L459" s="34"/>
      <c r="M459" s="15">
        <f t="shared" si="46"/>
        <v>8771.700000000012</v>
      </c>
      <c r="N459" s="15">
        <f t="shared" si="47"/>
        <v>112.78330593543424</v>
      </c>
    </row>
    <row r="460" spans="1:14" ht="15.75">
      <c r="A460" s="117"/>
      <c r="B460" s="117"/>
      <c r="C460" s="16" t="s">
        <v>68</v>
      </c>
      <c r="D460" s="18" t="s">
        <v>69</v>
      </c>
      <c r="E460" s="34">
        <f t="shared" si="42"/>
        <v>12080.6</v>
      </c>
      <c r="F460" s="34">
        <f t="shared" si="42"/>
        <v>13174.1</v>
      </c>
      <c r="G460" s="34">
        <f t="shared" si="42"/>
        <v>10364.4</v>
      </c>
      <c r="H460" s="34">
        <f t="shared" si="42"/>
        <v>9289.3</v>
      </c>
      <c r="I460" s="15">
        <f t="shared" si="43"/>
        <v>-1075.1000000000004</v>
      </c>
      <c r="J460" s="15">
        <f t="shared" si="44"/>
        <v>89.62699239705144</v>
      </c>
      <c r="K460" s="15">
        <f t="shared" si="45"/>
        <v>70.51183762078624</v>
      </c>
      <c r="L460" s="34"/>
      <c r="M460" s="15">
        <f t="shared" si="46"/>
        <v>-2791.300000000001</v>
      </c>
      <c r="N460" s="15">
        <f t="shared" si="47"/>
        <v>76.8943595516779</v>
      </c>
    </row>
    <row r="461" spans="1:14" ht="31.5">
      <c r="A461" s="117"/>
      <c r="B461" s="117"/>
      <c r="C461" s="16" t="s">
        <v>16</v>
      </c>
      <c r="D461" s="21" t="s">
        <v>17</v>
      </c>
      <c r="E461" s="34">
        <f t="shared" si="42"/>
        <v>79136.8</v>
      </c>
      <c r="F461" s="34">
        <f t="shared" si="42"/>
        <v>1980</v>
      </c>
      <c r="G461" s="34">
        <f t="shared" si="42"/>
        <v>1423</v>
      </c>
      <c r="H461" s="34">
        <f t="shared" si="42"/>
        <v>68315.39999999998</v>
      </c>
      <c r="I461" s="15">
        <f t="shared" si="43"/>
        <v>66892.39999999998</v>
      </c>
      <c r="J461" s="15">
        <f t="shared" si="44"/>
        <v>4800.8011243851</v>
      </c>
      <c r="K461" s="15">
        <f t="shared" si="45"/>
        <v>3450.272727272726</v>
      </c>
      <c r="L461" s="34"/>
      <c r="M461" s="15">
        <f t="shared" si="46"/>
        <v>-10821.400000000023</v>
      </c>
      <c r="N461" s="15">
        <f t="shared" si="47"/>
        <v>86.32570434993579</v>
      </c>
    </row>
    <row r="462" spans="1:14" ht="15.75">
      <c r="A462" s="117"/>
      <c r="B462" s="117"/>
      <c r="C462" s="16" t="s">
        <v>101</v>
      </c>
      <c r="D462" s="18" t="s">
        <v>102</v>
      </c>
      <c r="E462" s="34">
        <f t="shared" si="42"/>
        <v>0</v>
      </c>
      <c r="F462" s="34">
        <f t="shared" si="42"/>
        <v>389.3</v>
      </c>
      <c r="G462" s="34">
        <f t="shared" si="42"/>
        <v>389.3</v>
      </c>
      <c r="H462" s="34">
        <f t="shared" si="42"/>
        <v>483.3</v>
      </c>
      <c r="I462" s="15">
        <f t="shared" si="43"/>
        <v>94</v>
      </c>
      <c r="J462" s="15">
        <f t="shared" si="44"/>
        <v>124.14590290264577</v>
      </c>
      <c r="K462" s="15">
        <f t="shared" si="45"/>
        <v>124.14590290264577</v>
      </c>
      <c r="L462" s="34"/>
      <c r="M462" s="15">
        <f t="shared" si="46"/>
        <v>483.3</v>
      </c>
      <c r="N462" s="15"/>
    </row>
    <row r="463" spans="1:14" ht="81" customHeight="1">
      <c r="A463" s="118"/>
      <c r="B463" s="117"/>
      <c r="C463" s="19" t="s">
        <v>18</v>
      </c>
      <c r="D463" s="22" t="s">
        <v>19</v>
      </c>
      <c r="E463" s="34">
        <f t="shared" si="42"/>
        <v>397.4</v>
      </c>
      <c r="F463" s="34">
        <f t="shared" si="42"/>
        <v>0</v>
      </c>
      <c r="G463" s="34">
        <f t="shared" si="42"/>
        <v>0</v>
      </c>
      <c r="H463" s="34">
        <f t="shared" si="42"/>
        <v>173.5</v>
      </c>
      <c r="I463" s="15">
        <f t="shared" si="43"/>
        <v>173.5</v>
      </c>
      <c r="J463" s="15"/>
      <c r="K463" s="15"/>
      <c r="L463" s="34"/>
      <c r="M463" s="15">
        <f t="shared" si="46"/>
        <v>-223.89999999999998</v>
      </c>
      <c r="N463" s="15">
        <f t="shared" si="47"/>
        <v>43.65878208354303</v>
      </c>
    </row>
    <row r="464" spans="1:14" ht="80.25" customHeight="1">
      <c r="A464" s="113"/>
      <c r="B464" s="117"/>
      <c r="C464" s="19" t="s">
        <v>20</v>
      </c>
      <c r="D464" s="20" t="s">
        <v>189</v>
      </c>
      <c r="E464" s="34">
        <f t="shared" si="42"/>
        <v>129612.2</v>
      </c>
      <c r="F464" s="34">
        <f t="shared" si="42"/>
        <v>852662.8</v>
      </c>
      <c r="G464" s="34">
        <f t="shared" si="42"/>
        <v>361898.2</v>
      </c>
      <c r="H464" s="34">
        <f t="shared" si="42"/>
        <v>198575.2</v>
      </c>
      <c r="I464" s="15">
        <f t="shared" si="43"/>
        <v>-163323</v>
      </c>
      <c r="J464" s="15">
        <f t="shared" si="44"/>
        <v>54.87045804593668</v>
      </c>
      <c r="K464" s="15">
        <f t="shared" si="45"/>
        <v>23.288831176873202</v>
      </c>
      <c r="L464" s="34"/>
      <c r="M464" s="15">
        <f t="shared" si="46"/>
        <v>68963.00000000001</v>
      </c>
      <c r="N464" s="15">
        <f t="shared" si="47"/>
        <v>153.20718265718816</v>
      </c>
    </row>
    <row r="465" spans="1:14" ht="47.25">
      <c r="A465" s="117"/>
      <c r="B465" s="117"/>
      <c r="C465" s="19" t="s">
        <v>62</v>
      </c>
      <c r="D465" s="20" t="s">
        <v>63</v>
      </c>
      <c r="E465" s="34">
        <f t="shared" si="42"/>
        <v>225032.80000000002</v>
      </c>
      <c r="F465" s="34">
        <f t="shared" si="42"/>
        <v>188930.6</v>
      </c>
      <c r="G465" s="34">
        <f t="shared" si="42"/>
        <v>136315.4</v>
      </c>
      <c r="H465" s="34">
        <f t="shared" si="42"/>
        <v>227817.1</v>
      </c>
      <c r="I465" s="15">
        <f t="shared" si="43"/>
        <v>91501.70000000001</v>
      </c>
      <c r="J465" s="15">
        <f t="shared" si="44"/>
        <v>167.12499101348786</v>
      </c>
      <c r="K465" s="15">
        <f t="shared" si="45"/>
        <v>120.58242550439155</v>
      </c>
      <c r="L465" s="34"/>
      <c r="M465" s="15">
        <f t="shared" si="46"/>
        <v>2784.2999999999884</v>
      </c>
      <c r="N465" s="15">
        <f t="shared" si="47"/>
        <v>101.2372862978197</v>
      </c>
    </row>
    <row r="466" spans="1:14" ht="31.5" customHeight="1" hidden="1">
      <c r="A466" s="117"/>
      <c r="B466" s="117"/>
      <c r="C466" s="16" t="s">
        <v>97</v>
      </c>
      <c r="D466" s="18" t="s">
        <v>98</v>
      </c>
      <c r="E466" s="34">
        <f t="shared" si="42"/>
        <v>0</v>
      </c>
      <c r="F466" s="34">
        <f t="shared" si="42"/>
        <v>0</v>
      </c>
      <c r="G466" s="34">
        <f t="shared" si="42"/>
        <v>0</v>
      </c>
      <c r="H466" s="34">
        <f t="shared" si="42"/>
        <v>0</v>
      </c>
      <c r="I466" s="15">
        <f t="shared" si="43"/>
        <v>0</v>
      </c>
      <c r="J466" s="15" t="e">
        <f t="shared" si="44"/>
        <v>#DIV/0!</v>
      </c>
      <c r="K466" s="15" t="e">
        <f t="shared" si="45"/>
        <v>#DIV/0!</v>
      </c>
      <c r="L466" s="34"/>
      <c r="M466" s="15">
        <f t="shared" si="46"/>
        <v>0</v>
      </c>
      <c r="N466" s="15" t="e">
        <f t="shared" si="47"/>
        <v>#DIV/0!</v>
      </c>
    </row>
    <row r="467" spans="1:14" ht="15.75">
      <c r="A467" s="117"/>
      <c r="B467" s="117"/>
      <c r="C467" s="16" t="s">
        <v>22</v>
      </c>
      <c r="D467" s="18" t="s">
        <v>23</v>
      </c>
      <c r="E467" s="34">
        <f t="shared" si="42"/>
        <v>112076.29999999999</v>
      </c>
      <c r="F467" s="34">
        <f t="shared" si="42"/>
        <v>143857.3</v>
      </c>
      <c r="G467" s="34">
        <f t="shared" si="42"/>
        <v>104600.40000000001</v>
      </c>
      <c r="H467" s="34">
        <f t="shared" si="42"/>
        <v>102947.1</v>
      </c>
      <c r="I467" s="15">
        <f t="shared" si="43"/>
        <v>-1653.300000000003</v>
      </c>
      <c r="J467" s="15">
        <f t="shared" si="44"/>
        <v>98.41941331008293</v>
      </c>
      <c r="K467" s="15">
        <f t="shared" si="45"/>
        <v>71.56195757879512</v>
      </c>
      <c r="L467" s="34"/>
      <c r="M467" s="15">
        <f t="shared" si="46"/>
        <v>-9129.199999999983</v>
      </c>
      <c r="N467" s="15">
        <f t="shared" si="47"/>
        <v>91.85447770848968</v>
      </c>
    </row>
    <row r="468" spans="1:14" ht="63" customHeight="1" hidden="1">
      <c r="A468" s="117"/>
      <c r="B468" s="117"/>
      <c r="C468" s="19" t="s">
        <v>135</v>
      </c>
      <c r="D468" s="20" t="s">
        <v>136</v>
      </c>
      <c r="E468" s="34">
        <f t="shared" si="42"/>
        <v>2015.2</v>
      </c>
      <c r="F468" s="34">
        <f t="shared" si="42"/>
        <v>2072</v>
      </c>
      <c r="G468" s="34">
        <f t="shared" si="42"/>
        <v>1441.6</v>
      </c>
      <c r="H468" s="34">
        <f t="shared" si="42"/>
        <v>1625.9</v>
      </c>
      <c r="I468" s="15">
        <f t="shared" si="43"/>
        <v>184.30000000000018</v>
      </c>
      <c r="J468" s="15">
        <f t="shared" si="44"/>
        <v>112.78440621531634</v>
      </c>
      <c r="K468" s="15">
        <f t="shared" si="45"/>
        <v>78.47007722007723</v>
      </c>
      <c r="L468" s="34"/>
      <c r="M468" s="15">
        <f t="shared" si="46"/>
        <v>-389.29999999999995</v>
      </c>
      <c r="N468" s="15">
        <f t="shared" si="47"/>
        <v>80.68181818181819</v>
      </c>
    </row>
    <row r="469" spans="1:14" ht="63" customHeight="1" hidden="1">
      <c r="A469" s="117"/>
      <c r="B469" s="117"/>
      <c r="C469" s="19" t="s">
        <v>143</v>
      </c>
      <c r="D469" s="20" t="s">
        <v>144</v>
      </c>
      <c r="E469" s="34">
        <f t="shared" si="42"/>
        <v>371.1</v>
      </c>
      <c r="F469" s="34">
        <f t="shared" si="42"/>
        <v>540</v>
      </c>
      <c r="G469" s="34">
        <f t="shared" si="42"/>
        <v>395.5</v>
      </c>
      <c r="H469" s="34">
        <f t="shared" si="42"/>
        <v>354.5</v>
      </c>
      <c r="I469" s="15">
        <f t="shared" si="43"/>
        <v>-41</v>
      </c>
      <c r="J469" s="15">
        <f t="shared" si="44"/>
        <v>89.63337547408344</v>
      </c>
      <c r="K469" s="15">
        <f t="shared" si="45"/>
        <v>65.64814814814814</v>
      </c>
      <c r="L469" s="34"/>
      <c r="M469" s="15">
        <f t="shared" si="46"/>
        <v>-16.600000000000023</v>
      </c>
      <c r="N469" s="15">
        <f t="shared" si="47"/>
        <v>95.52681218000538</v>
      </c>
    </row>
    <row r="470" spans="1:14" ht="63" customHeight="1" hidden="1">
      <c r="A470" s="117"/>
      <c r="B470" s="117"/>
      <c r="C470" s="19" t="s">
        <v>137</v>
      </c>
      <c r="D470" s="20" t="s">
        <v>138</v>
      </c>
      <c r="E470" s="34">
        <f t="shared" si="42"/>
        <v>5717.1</v>
      </c>
      <c r="F470" s="34">
        <f t="shared" si="42"/>
        <v>11990.1</v>
      </c>
      <c r="G470" s="34">
        <f t="shared" si="42"/>
        <v>9802.2</v>
      </c>
      <c r="H470" s="34">
        <f t="shared" si="42"/>
        <v>853.8</v>
      </c>
      <c r="I470" s="15">
        <f t="shared" si="43"/>
        <v>-8948.400000000001</v>
      </c>
      <c r="J470" s="15">
        <f t="shared" si="44"/>
        <v>8.710289526840914</v>
      </c>
      <c r="K470" s="15">
        <f t="shared" si="45"/>
        <v>7.1208747216453565</v>
      </c>
      <c r="L470" s="34"/>
      <c r="M470" s="15">
        <f t="shared" si="46"/>
        <v>-4863.3</v>
      </c>
      <c r="N470" s="15">
        <f t="shared" si="47"/>
        <v>14.93414493362019</v>
      </c>
    </row>
    <row r="471" spans="1:14" ht="63" customHeight="1" hidden="1">
      <c r="A471" s="117"/>
      <c r="B471" s="117"/>
      <c r="C471" s="19" t="s">
        <v>145</v>
      </c>
      <c r="D471" s="20" t="s">
        <v>146</v>
      </c>
      <c r="E471" s="34">
        <f t="shared" si="42"/>
        <v>1452.8</v>
      </c>
      <c r="F471" s="34">
        <f t="shared" si="42"/>
        <v>1811.3</v>
      </c>
      <c r="G471" s="34">
        <f t="shared" si="42"/>
        <v>1368.1</v>
      </c>
      <c r="H471" s="34">
        <f t="shared" si="42"/>
        <v>432.4</v>
      </c>
      <c r="I471" s="15">
        <f t="shared" si="43"/>
        <v>-935.6999999999999</v>
      </c>
      <c r="J471" s="15">
        <f t="shared" si="44"/>
        <v>31.60587676339449</v>
      </c>
      <c r="K471" s="15">
        <f t="shared" si="45"/>
        <v>23.87235687075581</v>
      </c>
      <c r="L471" s="34"/>
      <c r="M471" s="15">
        <f t="shared" si="46"/>
        <v>-1020.4</v>
      </c>
      <c r="N471" s="15">
        <f t="shared" si="47"/>
        <v>29.763215859030833</v>
      </c>
    </row>
    <row r="472" spans="1:14" ht="31.5" customHeight="1" hidden="1">
      <c r="A472" s="117"/>
      <c r="B472" s="117"/>
      <c r="C472" s="19" t="s">
        <v>40</v>
      </c>
      <c r="D472" s="20" t="s">
        <v>41</v>
      </c>
      <c r="E472" s="34">
        <f t="shared" si="42"/>
        <v>4022.4</v>
      </c>
      <c r="F472" s="34">
        <f t="shared" si="42"/>
        <v>0</v>
      </c>
      <c r="G472" s="34">
        <f t="shared" si="42"/>
        <v>0</v>
      </c>
      <c r="H472" s="34">
        <f t="shared" si="42"/>
        <v>-0.8</v>
      </c>
      <c r="I472" s="15">
        <f t="shared" si="43"/>
        <v>-0.8</v>
      </c>
      <c r="J472" s="15" t="e">
        <f t="shared" si="44"/>
        <v>#DIV/0!</v>
      </c>
      <c r="K472" s="15" t="e">
        <f t="shared" si="45"/>
        <v>#DIV/0!</v>
      </c>
      <c r="L472" s="34"/>
      <c r="M472" s="15">
        <f t="shared" si="46"/>
        <v>-4023.2000000000003</v>
      </c>
      <c r="N472" s="15">
        <f t="shared" si="47"/>
        <v>-0.01988862370723946</v>
      </c>
    </row>
    <row r="473" spans="1:14" ht="47.25" customHeight="1" hidden="1">
      <c r="A473" s="117"/>
      <c r="B473" s="117"/>
      <c r="C473" s="19" t="s">
        <v>147</v>
      </c>
      <c r="D473" s="20" t="s">
        <v>148</v>
      </c>
      <c r="E473" s="34">
        <f aca="true" t="shared" si="48" ref="E473:H491">SUMIF($C$5:$C$429,$C473,E$5:E$429)</f>
        <v>2.2</v>
      </c>
      <c r="F473" s="34">
        <f t="shared" si="48"/>
        <v>24.2</v>
      </c>
      <c r="G473" s="34">
        <f t="shared" si="48"/>
        <v>17</v>
      </c>
      <c r="H473" s="34">
        <f t="shared" si="48"/>
        <v>1.8</v>
      </c>
      <c r="I473" s="15">
        <f t="shared" si="43"/>
        <v>-15.2</v>
      </c>
      <c r="J473" s="15">
        <f t="shared" si="44"/>
        <v>10.588235294117647</v>
      </c>
      <c r="K473" s="15">
        <f t="shared" si="45"/>
        <v>7.43801652892562</v>
      </c>
      <c r="L473" s="34"/>
      <c r="M473" s="15">
        <f t="shared" si="46"/>
        <v>-0.40000000000000013</v>
      </c>
      <c r="N473" s="15">
        <f t="shared" si="47"/>
        <v>81.81818181818181</v>
      </c>
    </row>
    <row r="474" spans="1:14" ht="47.25" customHeight="1" hidden="1">
      <c r="A474" s="117"/>
      <c r="B474" s="117"/>
      <c r="C474" s="19" t="s">
        <v>197</v>
      </c>
      <c r="D474" s="58" t="s">
        <v>24</v>
      </c>
      <c r="E474" s="34">
        <f t="shared" si="48"/>
        <v>122.2</v>
      </c>
      <c r="F474" s="34">
        <f t="shared" si="48"/>
        <v>0</v>
      </c>
      <c r="G474" s="34">
        <f t="shared" si="48"/>
        <v>0</v>
      </c>
      <c r="H474" s="34">
        <f t="shared" si="48"/>
        <v>232.2</v>
      </c>
      <c r="I474" s="15">
        <f t="shared" si="43"/>
        <v>232.2</v>
      </c>
      <c r="J474" s="15" t="e">
        <f t="shared" si="44"/>
        <v>#DIV/0!</v>
      </c>
      <c r="K474" s="15" t="e">
        <f t="shared" si="45"/>
        <v>#DIV/0!</v>
      </c>
      <c r="L474" s="34"/>
      <c r="M474" s="15">
        <f t="shared" si="46"/>
        <v>109.99999999999999</v>
      </c>
      <c r="N474" s="15">
        <f t="shared" si="47"/>
        <v>190.01636661211128</v>
      </c>
    </row>
    <row r="475" spans="1:14" ht="31.5" customHeight="1" hidden="1">
      <c r="A475" s="117"/>
      <c r="B475" s="117"/>
      <c r="C475" s="19" t="s">
        <v>70</v>
      </c>
      <c r="D475" s="20" t="s">
        <v>71</v>
      </c>
      <c r="E475" s="34">
        <f t="shared" si="48"/>
        <v>1487.8</v>
      </c>
      <c r="F475" s="34">
        <f t="shared" si="48"/>
        <v>1100</v>
      </c>
      <c r="G475" s="34">
        <f t="shared" si="48"/>
        <v>956.7</v>
      </c>
      <c r="H475" s="34">
        <f t="shared" si="48"/>
        <v>800</v>
      </c>
      <c r="I475" s="15">
        <f t="shared" si="43"/>
        <v>-156.70000000000005</v>
      </c>
      <c r="J475" s="15">
        <f t="shared" si="44"/>
        <v>83.6207797637713</v>
      </c>
      <c r="K475" s="15">
        <f t="shared" si="45"/>
        <v>72.72727272727273</v>
      </c>
      <c r="L475" s="34"/>
      <c r="M475" s="15">
        <f t="shared" si="46"/>
        <v>-687.8</v>
      </c>
      <c r="N475" s="15">
        <f t="shared" si="47"/>
        <v>53.770668100551156</v>
      </c>
    </row>
    <row r="476" spans="1:14" ht="31.5" customHeight="1" hidden="1">
      <c r="A476" s="117"/>
      <c r="B476" s="117"/>
      <c r="C476" s="19" t="s">
        <v>72</v>
      </c>
      <c r="D476" s="20" t="s">
        <v>73</v>
      </c>
      <c r="E476" s="34">
        <f t="shared" si="48"/>
        <v>0</v>
      </c>
      <c r="F476" s="34">
        <f t="shared" si="48"/>
        <v>0</v>
      </c>
      <c r="G476" s="34">
        <f t="shared" si="48"/>
        <v>0</v>
      </c>
      <c r="H476" s="34">
        <f t="shared" si="48"/>
        <v>0</v>
      </c>
      <c r="I476" s="15">
        <f t="shared" si="43"/>
        <v>0</v>
      </c>
      <c r="J476" s="15" t="e">
        <f t="shared" si="44"/>
        <v>#DIV/0!</v>
      </c>
      <c r="K476" s="15" t="e">
        <f t="shared" si="45"/>
        <v>#DIV/0!</v>
      </c>
      <c r="L476" s="34"/>
      <c r="M476" s="15">
        <f t="shared" si="46"/>
        <v>0</v>
      </c>
      <c r="N476" s="15" t="e">
        <f t="shared" si="47"/>
        <v>#DIV/0!</v>
      </c>
    </row>
    <row r="477" spans="1:14" ht="31.5" customHeight="1" hidden="1">
      <c r="A477" s="117"/>
      <c r="B477" s="117"/>
      <c r="C477" s="19" t="s">
        <v>74</v>
      </c>
      <c r="D477" s="20" t="s">
        <v>75</v>
      </c>
      <c r="E477" s="34">
        <f t="shared" si="48"/>
        <v>45.2</v>
      </c>
      <c r="F477" s="34">
        <f t="shared" si="48"/>
        <v>0</v>
      </c>
      <c r="G477" s="34">
        <f t="shared" si="48"/>
        <v>0</v>
      </c>
      <c r="H477" s="34">
        <f t="shared" si="48"/>
        <v>2199.2</v>
      </c>
      <c r="I477" s="15">
        <f t="shared" si="43"/>
        <v>2199.2</v>
      </c>
      <c r="J477" s="15" t="e">
        <f t="shared" si="44"/>
        <v>#DIV/0!</v>
      </c>
      <c r="K477" s="15" t="e">
        <f t="shared" si="45"/>
        <v>#DIV/0!</v>
      </c>
      <c r="L477" s="34"/>
      <c r="M477" s="15">
        <f t="shared" si="46"/>
        <v>2154</v>
      </c>
      <c r="N477" s="15">
        <f t="shared" si="47"/>
        <v>4865.486725663716</v>
      </c>
    </row>
    <row r="478" spans="1:14" ht="31.5" customHeight="1" hidden="1">
      <c r="A478" s="117"/>
      <c r="B478" s="117"/>
      <c r="C478" s="19" t="s">
        <v>76</v>
      </c>
      <c r="D478" s="20" t="s">
        <v>77</v>
      </c>
      <c r="E478" s="34">
        <f t="shared" si="48"/>
        <v>0</v>
      </c>
      <c r="F478" s="34">
        <f t="shared" si="48"/>
        <v>0</v>
      </c>
      <c r="G478" s="34">
        <f t="shared" si="48"/>
        <v>0</v>
      </c>
      <c r="H478" s="34">
        <f t="shared" si="48"/>
        <v>0</v>
      </c>
      <c r="I478" s="15">
        <f t="shared" si="43"/>
        <v>0</v>
      </c>
      <c r="J478" s="15" t="e">
        <f t="shared" si="44"/>
        <v>#DIV/0!</v>
      </c>
      <c r="K478" s="15" t="e">
        <f t="shared" si="45"/>
        <v>#DIV/0!</v>
      </c>
      <c r="L478" s="34"/>
      <c r="M478" s="15">
        <f t="shared" si="46"/>
        <v>0</v>
      </c>
      <c r="N478" s="15" t="e">
        <f t="shared" si="47"/>
        <v>#DIV/0!</v>
      </c>
    </row>
    <row r="479" spans="1:14" ht="31.5" customHeight="1" hidden="1">
      <c r="A479" s="117"/>
      <c r="B479" s="117"/>
      <c r="C479" s="19" t="s">
        <v>78</v>
      </c>
      <c r="D479" s="20" t="s">
        <v>79</v>
      </c>
      <c r="E479" s="34">
        <f t="shared" si="48"/>
        <v>514</v>
      </c>
      <c r="F479" s="34">
        <f t="shared" si="48"/>
        <v>1200</v>
      </c>
      <c r="G479" s="34">
        <f t="shared" si="48"/>
        <v>997</v>
      </c>
      <c r="H479" s="34">
        <f t="shared" si="48"/>
        <v>3194.9</v>
      </c>
      <c r="I479" s="15">
        <f t="shared" si="43"/>
        <v>2197.9</v>
      </c>
      <c r="J479" s="15">
        <f t="shared" si="44"/>
        <v>320.45135406218657</v>
      </c>
      <c r="K479" s="15">
        <f t="shared" si="45"/>
        <v>266.2416666666667</v>
      </c>
      <c r="L479" s="34"/>
      <c r="M479" s="15">
        <f t="shared" si="46"/>
        <v>2680.9</v>
      </c>
      <c r="N479" s="15">
        <f t="shared" si="47"/>
        <v>621.5758754863814</v>
      </c>
    </row>
    <row r="480" spans="1:14" ht="31.5" customHeight="1" hidden="1">
      <c r="A480" s="117"/>
      <c r="B480" s="117"/>
      <c r="C480" s="19" t="s">
        <v>174</v>
      </c>
      <c r="D480" s="20" t="s">
        <v>175</v>
      </c>
      <c r="E480" s="34">
        <f t="shared" si="48"/>
        <v>300.2</v>
      </c>
      <c r="F480" s="34">
        <f t="shared" si="48"/>
        <v>548.2</v>
      </c>
      <c r="G480" s="34">
        <f t="shared" si="48"/>
        <v>414.3</v>
      </c>
      <c r="H480" s="34">
        <f t="shared" si="48"/>
        <v>367.7</v>
      </c>
      <c r="I480" s="15">
        <f t="shared" si="43"/>
        <v>-46.60000000000002</v>
      </c>
      <c r="J480" s="15">
        <f t="shared" si="44"/>
        <v>88.75211199613805</v>
      </c>
      <c r="K480" s="15">
        <f t="shared" si="45"/>
        <v>67.07406056183873</v>
      </c>
      <c r="L480" s="34"/>
      <c r="M480" s="15">
        <f t="shared" si="46"/>
        <v>67.5</v>
      </c>
      <c r="N480" s="15">
        <f t="shared" si="47"/>
        <v>122.48500999333778</v>
      </c>
    </row>
    <row r="481" spans="1:14" ht="31.5" customHeight="1" hidden="1">
      <c r="A481" s="117"/>
      <c r="B481" s="117"/>
      <c r="C481" s="19" t="s">
        <v>80</v>
      </c>
      <c r="D481" s="20" t="s">
        <v>81</v>
      </c>
      <c r="E481" s="34">
        <f t="shared" si="48"/>
        <v>0</v>
      </c>
      <c r="F481" s="34">
        <f t="shared" si="48"/>
        <v>0</v>
      </c>
      <c r="G481" s="34">
        <f t="shared" si="48"/>
        <v>0</v>
      </c>
      <c r="H481" s="34">
        <f t="shared" si="48"/>
        <v>0</v>
      </c>
      <c r="I481" s="15">
        <f t="shared" si="43"/>
        <v>0</v>
      </c>
      <c r="J481" s="15" t="e">
        <f t="shared" si="44"/>
        <v>#DIV/0!</v>
      </c>
      <c r="K481" s="15" t="e">
        <f t="shared" si="45"/>
        <v>#DIV/0!</v>
      </c>
      <c r="L481" s="34"/>
      <c r="M481" s="15">
        <f t="shared" si="46"/>
        <v>0</v>
      </c>
      <c r="N481" s="15" t="e">
        <f t="shared" si="47"/>
        <v>#DIV/0!</v>
      </c>
    </row>
    <row r="482" spans="1:14" ht="31.5" customHeight="1" hidden="1">
      <c r="A482" s="117"/>
      <c r="B482" s="117"/>
      <c r="C482" s="19" t="s">
        <v>82</v>
      </c>
      <c r="D482" s="20" t="s">
        <v>83</v>
      </c>
      <c r="E482" s="34">
        <f t="shared" si="48"/>
        <v>0</v>
      </c>
      <c r="F482" s="34">
        <f t="shared" si="48"/>
        <v>0</v>
      </c>
      <c r="G482" s="34">
        <f t="shared" si="48"/>
        <v>0</v>
      </c>
      <c r="H482" s="34">
        <f t="shared" si="48"/>
        <v>0</v>
      </c>
      <c r="I482" s="15">
        <f t="shared" si="43"/>
        <v>0</v>
      </c>
      <c r="J482" s="15" t="e">
        <f t="shared" si="44"/>
        <v>#DIV/0!</v>
      </c>
      <c r="K482" s="15" t="e">
        <f t="shared" si="45"/>
        <v>#DIV/0!</v>
      </c>
      <c r="L482" s="34"/>
      <c r="M482" s="15">
        <f t="shared" si="46"/>
        <v>0</v>
      </c>
      <c r="N482" s="15" t="e">
        <f t="shared" si="47"/>
        <v>#DIV/0!</v>
      </c>
    </row>
    <row r="483" spans="1:14" ht="63" customHeight="1" hidden="1">
      <c r="A483" s="117"/>
      <c r="B483" s="117"/>
      <c r="C483" s="19" t="s">
        <v>156</v>
      </c>
      <c r="D483" s="20" t="s">
        <v>157</v>
      </c>
      <c r="E483" s="34">
        <f t="shared" si="48"/>
        <v>7331</v>
      </c>
      <c r="F483" s="34">
        <f t="shared" si="48"/>
        <v>8025</v>
      </c>
      <c r="G483" s="34">
        <f t="shared" si="48"/>
        <v>5505</v>
      </c>
      <c r="H483" s="34">
        <f t="shared" si="48"/>
        <v>9994</v>
      </c>
      <c r="I483" s="15">
        <f t="shared" si="43"/>
        <v>4489</v>
      </c>
      <c r="J483" s="15">
        <f t="shared" si="44"/>
        <v>181.54405086285195</v>
      </c>
      <c r="K483" s="15">
        <f t="shared" si="45"/>
        <v>124.53582554517133</v>
      </c>
      <c r="L483" s="34"/>
      <c r="M483" s="15">
        <f t="shared" si="46"/>
        <v>2663</v>
      </c>
      <c r="N483" s="15">
        <f t="shared" si="47"/>
        <v>136.32519438003</v>
      </c>
    </row>
    <row r="484" spans="1:14" ht="31.5" customHeight="1" hidden="1">
      <c r="A484" s="117"/>
      <c r="B484" s="117"/>
      <c r="C484" s="19" t="s">
        <v>127</v>
      </c>
      <c r="D484" s="20" t="s">
        <v>128</v>
      </c>
      <c r="E484" s="34">
        <f t="shared" si="48"/>
        <v>59023</v>
      </c>
      <c r="F484" s="34">
        <f t="shared" si="48"/>
        <v>81040.2</v>
      </c>
      <c r="G484" s="34">
        <f t="shared" si="48"/>
        <v>57609.4</v>
      </c>
      <c r="H484" s="34">
        <f t="shared" si="48"/>
        <v>48088.9</v>
      </c>
      <c r="I484" s="15">
        <f t="shared" si="43"/>
        <v>-9520.5</v>
      </c>
      <c r="J484" s="15">
        <f t="shared" si="44"/>
        <v>83.47405110971474</v>
      </c>
      <c r="K484" s="15">
        <f t="shared" si="45"/>
        <v>59.339562340665495</v>
      </c>
      <c r="L484" s="34"/>
      <c r="M484" s="15">
        <f t="shared" si="46"/>
        <v>-10934.099999999999</v>
      </c>
      <c r="N484" s="15">
        <f t="shared" si="47"/>
        <v>81.4748487877607</v>
      </c>
    </row>
    <row r="485" spans="1:14" ht="47.25" customHeight="1" hidden="1">
      <c r="A485" s="117"/>
      <c r="B485" s="117"/>
      <c r="C485" s="19" t="s">
        <v>42</v>
      </c>
      <c r="D485" s="59" t="s">
        <v>43</v>
      </c>
      <c r="E485" s="34">
        <f t="shared" si="48"/>
        <v>0</v>
      </c>
      <c r="F485" s="34">
        <f t="shared" si="48"/>
        <v>0</v>
      </c>
      <c r="G485" s="34">
        <f t="shared" si="48"/>
        <v>0</v>
      </c>
      <c r="H485" s="34">
        <f t="shared" si="48"/>
        <v>21</v>
      </c>
      <c r="I485" s="15">
        <f t="shared" si="43"/>
        <v>21</v>
      </c>
      <c r="J485" s="15" t="e">
        <f t="shared" si="44"/>
        <v>#DIV/0!</v>
      </c>
      <c r="K485" s="15" t="e">
        <f t="shared" si="45"/>
        <v>#DIV/0!</v>
      </c>
      <c r="L485" s="34"/>
      <c r="M485" s="15">
        <f t="shared" si="46"/>
        <v>21</v>
      </c>
      <c r="N485" s="15" t="e">
        <f t="shared" si="47"/>
        <v>#DIV/0!</v>
      </c>
    </row>
    <row r="486" spans="1:14" ht="63" customHeight="1" hidden="1">
      <c r="A486" s="117"/>
      <c r="B486" s="117"/>
      <c r="C486" s="16" t="s">
        <v>176</v>
      </c>
      <c r="D486" s="59" t="s">
        <v>177</v>
      </c>
      <c r="E486" s="34">
        <f t="shared" si="48"/>
        <v>40</v>
      </c>
      <c r="F486" s="34">
        <f t="shared" si="48"/>
        <v>0</v>
      </c>
      <c r="G486" s="34">
        <f t="shared" si="48"/>
        <v>0</v>
      </c>
      <c r="H486" s="34">
        <f t="shared" si="48"/>
        <v>92.3</v>
      </c>
      <c r="I486" s="15">
        <f t="shared" si="43"/>
        <v>92.3</v>
      </c>
      <c r="J486" s="15" t="e">
        <f t="shared" si="44"/>
        <v>#DIV/0!</v>
      </c>
      <c r="K486" s="15" t="e">
        <f t="shared" si="45"/>
        <v>#DIV/0!</v>
      </c>
      <c r="L486" s="34"/>
      <c r="M486" s="15">
        <f t="shared" si="46"/>
        <v>52.3</v>
      </c>
      <c r="N486" s="15">
        <f t="shared" si="47"/>
        <v>230.75</v>
      </c>
    </row>
    <row r="487" spans="1:14" ht="47.25" customHeight="1" hidden="1">
      <c r="A487" s="117"/>
      <c r="B487" s="117"/>
      <c r="C487" s="19" t="s">
        <v>25</v>
      </c>
      <c r="D487" s="20" t="s">
        <v>26</v>
      </c>
      <c r="E487" s="34">
        <f t="shared" si="48"/>
        <v>29632.100000000002</v>
      </c>
      <c r="F487" s="34">
        <f t="shared" si="48"/>
        <v>35506.299999999996</v>
      </c>
      <c r="G487" s="34">
        <f t="shared" si="48"/>
        <v>26093.600000000002</v>
      </c>
      <c r="H487" s="34">
        <f t="shared" si="48"/>
        <v>34689.299999999996</v>
      </c>
      <c r="I487" s="15">
        <f t="shared" si="43"/>
        <v>8595.699999999993</v>
      </c>
      <c r="J487" s="15">
        <f t="shared" si="44"/>
        <v>132.94179415642148</v>
      </c>
      <c r="K487" s="15">
        <f t="shared" si="45"/>
        <v>97.69899989579314</v>
      </c>
      <c r="L487" s="34"/>
      <c r="M487" s="15">
        <f t="shared" si="46"/>
        <v>5057.199999999993</v>
      </c>
      <c r="N487" s="15">
        <f t="shared" si="47"/>
        <v>117.06662706996802</v>
      </c>
    </row>
    <row r="488" spans="1:14" ht="15.75">
      <c r="A488" s="117"/>
      <c r="B488" s="117"/>
      <c r="C488" s="16" t="s">
        <v>27</v>
      </c>
      <c r="D488" s="18" t="s">
        <v>28</v>
      </c>
      <c r="E488" s="34">
        <f t="shared" si="48"/>
        <v>934.2000000000003</v>
      </c>
      <c r="F488" s="34">
        <f t="shared" si="48"/>
        <v>0</v>
      </c>
      <c r="G488" s="34">
        <f t="shared" si="48"/>
        <v>0</v>
      </c>
      <c r="H488" s="34">
        <f t="shared" si="48"/>
        <v>-951.9999999999999</v>
      </c>
      <c r="I488" s="15">
        <f t="shared" si="43"/>
        <v>-951.9999999999999</v>
      </c>
      <c r="J488" s="15"/>
      <c r="K488" s="15"/>
      <c r="L488" s="34"/>
      <c r="M488" s="15">
        <f t="shared" si="46"/>
        <v>-1886.2000000000003</v>
      </c>
      <c r="N488" s="15">
        <f t="shared" si="47"/>
        <v>-101.90537358167411</v>
      </c>
    </row>
    <row r="489" spans="1:14" ht="15.75">
      <c r="A489" s="117"/>
      <c r="B489" s="117"/>
      <c r="C489" s="16" t="s">
        <v>29</v>
      </c>
      <c r="D489" s="18" t="s">
        <v>178</v>
      </c>
      <c r="E489" s="34">
        <f t="shared" si="48"/>
        <v>7655.8</v>
      </c>
      <c r="F489" s="34">
        <f t="shared" si="48"/>
        <v>271567.2</v>
      </c>
      <c r="G489" s="34">
        <f t="shared" si="48"/>
        <v>204425.8</v>
      </c>
      <c r="H489" s="34">
        <f t="shared" si="48"/>
        <v>116456.7</v>
      </c>
      <c r="I489" s="15">
        <f t="shared" si="43"/>
        <v>-87969.09999999999</v>
      </c>
      <c r="J489" s="15">
        <f t="shared" si="44"/>
        <v>56.96771151195201</v>
      </c>
      <c r="K489" s="15">
        <f t="shared" si="45"/>
        <v>42.88319797088897</v>
      </c>
      <c r="L489" s="34"/>
      <c r="M489" s="15">
        <f t="shared" si="46"/>
        <v>108800.9</v>
      </c>
      <c r="N489" s="15">
        <f t="shared" si="47"/>
        <v>1521.1565087907206</v>
      </c>
    </row>
    <row r="490" spans="1:14" ht="31.5" customHeight="1" hidden="1">
      <c r="A490" s="117"/>
      <c r="B490" s="117"/>
      <c r="C490" s="16" t="s">
        <v>44</v>
      </c>
      <c r="D490" s="18" t="s">
        <v>45</v>
      </c>
      <c r="E490" s="34">
        <f t="shared" si="48"/>
        <v>0</v>
      </c>
      <c r="F490" s="34">
        <f t="shared" si="48"/>
        <v>0</v>
      </c>
      <c r="G490" s="34">
        <f t="shared" si="48"/>
        <v>0</v>
      </c>
      <c r="H490" s="34">
        <f t="shared" si="48"/>
        <v>0</v>
      </c>
      <c r="I490" s="15">
        <f t="shared" si="43"/>
        <v>0</v>
      </c>
      <c r="J490" s="15"/>
      <c r="K490" s="15"/>
      <c r="L490" s="34"/>
      <c r="M490" s="15">
        <f t="shared" si="46"/>
        <v>0</v>
      </c>
      <c r="N490" s="15"/>
    </row>
    <row r="491" spans="1:14" ht="15.75" customHeight="1" thickBot="1">
      <c r="A491" s="117"/>
      <c r="B491" s="117"/>
      <c r="C491" s="16" t="s">
        <v>217</v>
      </c>
      <c r="D491" s="93" t="s">
        <v>46</v>
      </c>
      <c r="E491" s="94">
        <f t="shared" si="48"/>
        <v>-45856.200000000004</v>
      </c>
      <c r="F491" s="94">
        <f t="shared" si="48"/>
        <v>0</v>
      </c>
      <c r="G491" s="94">
        <f t="shared" si="48"/>
        <v>0</v>
      </c>
      <c r="H491" s="94">
        <f t="shared" si="48"/>
        <v>-146814.30000000005</v>
      </c>
      <c r="I491" s="75">
        <f t="shared" si="43"/>
        <v>-146814.30000000005</v>
      </c>
      <c r="J491" s="75"/>
      <c r="K491" s="75"/>
      <c r="L491" s="94"/>
      <c r="M491" s="75">
        <f t="shared" si="46"/>
        <v>-100958.10000000003</v>
      </c>
      <c r="N491" s="75">
        <f t="shared" si="47"/>
        <v>320.16237717037177</v>
      </c>
    </row>
    <row r="492" spans="1:14" ht="36" customHeight="1" thickBot="1">
      <c r="A492" s="117"/>
      <c r="B492" s="117"/>
      <c r="C492" s="92"/>
      <c r="D492" s="101" t="s">
        <v>207</v>
      </c>
      <c r="E492" s="97">
        <f>E438+E452</f>
        <v>10560457.5</v>
      </c>
      <c r="F492" s="97">
        <f>F438+F452</f>
        <v>16093387.500000002</v>
      </c>
      <c r="G492" s="97">
        <f>G438+G452</f>
        <v>11302642.6</v>
      </c>
      <c r="H492" s="97">
        <f>H438+H452</f>
        <v>11136531.6</v>
      </c>
      <c r="I492" s="98">
        <f t="shared" si="43"/>
        <v>-166111</v>
      </c>
      <c r="J492" s="98">
        <f t="shared" si="44"/>
        <v>98.53033484399481</v>
      </c>
      <c r="K492" s="98">
        <f t="shared" si="45"/>
        <v>69.19942491908554</v>
      </c>
      <c r="L492" s="97"/>
      <c r="M492" s="98">
        <f t="shared" si="46"/>
        <v>576074.0999999996</v>
      </c>
      <c r="N492" s="99">
        <f t="shared" si="47"/>
        <v>105.45501082694571</v>
      </c>
    </row>
    <row r="493" spans="1:14" ht="36.75" customHeight="1">
      <c r="A493" s="117"/>
      <c r="B493" s="117"/>
      <c r="C493" s="16"/>
      <c r="D493" s="100" t="s">
        <v>208</v>
      </c>
      <c r="E493" s="95">
        <f>E438+E452+E491</f>
        <v>10514601.3</v>
      </c>
      <c r="F493" s="95">
        <f>F438+F452+F491</f>
        <v>16093387.500000002</v>
      </c>
      <c r="G493" s="95">
        <f>G438+G452+G491</f>
        <v>11302642.6</v>
      </c>
      <c r="H493" s="95">
        <f>H438+H452+H491</f>
        <v>10989717.299999999</v>
      </c>
      <c r="I493" s="72">
        <f t="shared" si="43"/>
        <v>-312925.30000000075</v>
      </c>
      <c r="J493" s="72">
        <f t="shared" si="44"/>
        <v>97.23139701860518</v>
      </c>
      <c r="K493" s="72">
        <f t="shared" si="45"/>
        <v>68.28716017681174</v>
      </c>
      <c r="L493" s="95"/>
      <c r="M493" s="72">
        <f t="shared" si="46"/>
        <v>475115.99999999814</v>
      </c>
      <c r="N493" s="72">
        <f t="shared" si="47"/>
        <v>104.5186306778936</v>
      </c>
    </row>
    <row r="494" spans="1:14" s="26" customFormat="1" ht="20.25" customHeight="1">
      <c r="A494" s="117"/>
      <c r="B494" s="117"/>
      <c r="C494" s="28" t="s">
        <v>190</v>
      </c>
      <c r="D494" s="86" t="s">
        <v>191</v>
      </c>
      <c r="E494" s="87">
        <f>SUM(E495:E500)</f>
        <v>4240811.399999999</v>
      </c>
      <c r="F494" s="87">
        <f>SUM(F495:F500)</f>
        <v>5356345.899999999</v>
      </c>
      <c r="G494" s="87">
        <f>SUM(G495:G500)</f>
        <v>3255103.6</v>
      </c>
      <c r="H494" s="87">
        <f>SUM(H495:H500)</f>
        <v>3078333.1999999997</v>
      </c>
      <c r="I494" s="88">
        <f t="shared" si="43"/>
        <v>-176770.40000000037</v>
      </c>
      <c r="J494" s="88">
        <f t="shared" si="44"/>
        <v>94.5694385886827</v>
      </c>
      <c r="K494" s="88">
        <f t="shared" si="45"/>
        <v>57.47076939149879</v>
      </c>
      <c r="L494" s="87"/>
      <c r="M494" s="88">
        <f t="shared" si="46"/>
        <v>-1162478.1999999997</v>
      </c>
      <c r="N494" s="88">
        <f t="shared" si="47"/>
        <v>72.58830703954436</v>
      </c>
    </row>
    <row r="495" spans="1:14" ht="31.5" customHeight="1" hidden="1">
      <c r="A495" s="117"/>
      <c r="B495" s="117"/>
      <c r="C495" s="16" t="s">
        <v>47</v>
      </c>
      <c r="D495" s="18" t="s">
        <v>48</v>
      </c>
      <c r="E495" s="34">
        <f aca="true" t="shared" si="49" ref="E495:H500">SUMIF($C$5:$C$418,$C495,E$5:E$418)</f>
        <v>0</v>
      </c>
      <c r="F495" s="34">
        <f t="shared" si="49"/>
        <v>0</v>
      </c>
      <c r="G495" s="34">
        <f t="shared" si="49"/>
        <v>0</v>
      </c>
      <c r="H495" s="34">
        <f t="shared" si="49"/>
        <v>0</v>
      </c>
      <c r="I495" s="15">
        <f t="shared" si="43"/>
        <v>0</v>
      </c>
      <c r="J495" s="15" t="e">
        <f t="shared" si="44"/>
        <v>#DIV/0!</v>
      </c>
      <c r="K495" s="15" t="e">
        <f t="shared" si="45"/>
        <v>#DIV/0!</v>
      </c>
      <c r="L495" s="34"/>
      <c r="M495" s="15">
        <f t="shared" si="46"/>
        <v>0</v>
      </c>
      <c r="N495" s="15" t="e">
        <f t="shared" si="47"/>
        <v>#DIV/0!</v>
      </c>
    </row>
    <row r="496" spans="1:14" ht="15.75">
      <c r="A496" s="117"/>
      <c r="B496" s="117"/>
      <c r="C496" s="16" t="s">
        <v>49</v>
      </c>
      <c r="D496" s="18" t="s">
        <v>192</v>
      </c>
      <c r="E496" s="34">
        <f t="shared" si="49"/>
        <v>1866630</v>
      </c>
      <c r="F496" s="34">
        <f t="shared" si="49"/>
        <v>2412713.1</v>
      </c>
      <c r="G496" s="34">
        <f t="shared" si="49"/>
        <v>1088856.0999999999</v>
      </c>
      <c r="H496" s="34">
        <f t="shared" si="49"/>
        <v>845683.4</v>
      </c>
      <c r="I496" s="15">
        <f t="shared" si="43"/>
        <v>-243172.69999999984</v>
      </c>
      <c r="J496" s="15">
        <f t="shared" si="44"/>
        <v>77.6671407727798</v>
      </c>
      <c r="K496" s="15">
        <f t="shared" si="45"/>
        <v>35.0511380735654</v>
      </c>
      <c r="L496" s="34"/>
      <c r="M496" s="15">
        <f t="shared" si="46"/>
        <v>-1020946.6</v>
      </c>
      <c r="N496" s="15">
        <f t="shared" si="47"/>
        <v>45.30535778381361</v>
      </c>
    </row>
    <row r="497" spans="1:14" ht="15.75">
      <c r="A497" s="117"/>
      <c r="B497" s="117"/>
      <c r="C497" s="16" t="s">
        <v>50</v>
      </c>
      <c r="D497" s="18" t="s">
        <v>87</v>
      </c>
      <c r="E497" s="34">
        <f t="shared" si="49"/>
        <v>1897964.4</v>
      </c>
      <c r="F497" s="34">
        <f t="shared" si="49"/>
        <v>2373567.2999999993</v>
      </c>
      <c r="G497" s="34">
        <f t="shared" si="49"/>
        <v>1727994.1</v>
      </c>
      <c r="H497" s="34">
        <f t="shared" si="49"/>
        <v>1749290.1999999997</v>
      </c>
      <c r="I497" s="15">
        <f t="shared" si="43"/>
        <v>21296.099999999627</v>
      </c>
      <c r="J497" s="15">
        <f t="shared" si="44"/>
        <v>101.23241740235107</v>
      </c>
      <c r="K497" s="15">
        <f t="shared" si="45"/>
        <v>73.6987824191882</v>
      </c>
      <c r="L497" s="34"/>
      <c r="M497" s="15">
        <f t="shared" si="46"/>
        <v>-148674.2000000002</v>
      </c>
      <c r="N497" s="15">
        <f t="shared" si="47"/>
        <v>92.16664970112188</v>
      </c>
    </row>
    <row r="498" spans="1:14" ht="16.5" thickBot="1">
      <c r="A498" s="117"/>
      <c r="B498" s="117"/>
      <c r="C498" s="16" t="s">
        <v>52</v>
      </c>
      <c r="D498" s="20" t="s">
        <v>53</v>
      </c>
      <c r="E498" s="34">
        <f t="shared" si="49"/>
        <v>476216.99999999994</v>
      </c>
      <c r="F498" s="34">
        <f t="shared" si="49"/>
        <v>570065.5</v>
      </c>
      <c r="G498" s="34">
        <f t="shared" si="49"/>
        <v>438253.4</v>
      </c>
      <c r="H498" s="34">
        <f t="shared" si="49"/>
        <v>483359.6</v>
      </c>
      <c r="I498" s="15">
        <f t="shared" si="43"/>
        <v>45106.19999999995</v>
      </c>
      <c r="J498" s="15">
        <f t="shared" si="44"/>
        <v>110.29226470347974</v>
      </c>
      <c r="K498" s="15">
        <f t="shared" si="45"/>
        <v>84.7901863908621</v>
      </c>
      <c r="L498" s="34"/>
      <c r="M498" s="15">
        <f t="shared" si="46"/>
        <v>7142.600000000035</v>
      </c>
      <c r="N498" s="15">
        <f t="shared" si="47"/>
        <v>101.49986245766112</v>
      </c>
    </row>
    <row r="499" spans="1:14" ht="31.5" customHeight="1" hidden="1">
      <c r="A499" s="117"/>
      <c r="B499" s="117"/>
      <c r="C499" s="16" t="s">
        <v>193</v>
      </c>
      <c r="D499" s="17" t="s">
        <v>194</v>
      </c>
      <c r="E499" s="34">
        <f t="shared" si="49"/>
        <v>0</v>
      </c>
      <c r="F499" s="34">
        <f t="shared" si="49"/>
        <v>0</v>
      </c>
      <c r="G499" s="34">
        <f t="shared" si="49"/>
        <v>0</v>
      </c>
      <c r="H499" s="34">
        <f t="shared" si="49"/>
        <v>0</v>
      </c>
      <c r="I499" s="15">
        <f t="shared" si="43"/>
        <v>0</v>
      </c>
      <c r="J499" s="15" t="e">
        <f t="shared" si="44"/>
        <v>#DIV/0!</v>
      </c>
      <c r="K499" s="15" t="e">
        <f t="shared" si="45"/>
        <v>#DIV/0!</v>
      </c>
      <c r="L499" s="34"/>
      <c r="M499" s="15">
        <f t="shared" si="46"/>
        <v>0</v>
      </c>
      <c r="N499" s="15" t="e">
        <f t="shared" si="47"/>
        <v>#DIV/0!</v>
      </c>
    </row>
    <row r="500" spans="1:14" ht="15.75" customHeight="1" hidden="1">
      <c r="A500" s="117"/>
      <c r="B500" s="117"/>
      <c r="C500" s="16" t="s">
        <v>64</v>
      </c>
      <c r="D500" s="93" t="s">
        <v>65</v>
      </c>
      <c r="E500" s="94">
        <f t="shared" si="49"/>
        <v>0</v>
      </c>
      <c r="F500" s="94">
        <f t="shared" si="49"/>
        <v>0</v>
      </c>
      <c r="G500" s="94">
        <f t="shared" si="49"/>
        <v>0</v>
      </c>
      <c r="H500" s="94">
        <f t="shared" si="49"/>
        <v>0</v>
      </c>
      <c r="I500" s="75">
        <f t="shared" si="43"/>
        <v>0</v>
      </c>
      <c r="J500" s="75" t="e">
        <f t="shared" si="44"/>
        <v>#DIV/0!</v>
      </c>
      <c r="K500" s="75" t="e">
        <f t="shared" si="45"/>
        <v>#DIV/0!</v>
      </c>
      <c r="L500" s="94"/>
      <c r="M500" s="75">
        <f t="shared" si="46"/>
        <v>0</v>
      </c>
      <c r="N500" s="75" t="e">
        <f t="shared" si="47"/>
        <v>#DIV/0!</v>
      </c>
    </row>
    <row r="501" spans="1:14" ht="35.25" customHeight="1" thickBot="1">
      <c r="A501" s="117"/>
      <c r="B501" s="117"/>
      <c r="C501" s="92"/>
      <c r="D501" s="96" t="s">
        <v>209</v>
      </c>
      <c r="E501" s="97">
        <f>E492+E494</f>
        <v>14801268.899999999</v>
      </c>
      <c r="F501" s="97">
        <f>F492+F494</f>
        <v>21449733.400000002</v>
      </c>
      <c r="G501" s="97">
        <f>G492+G494</f>
        <v>14557746.2</v>
      </c>
      <c r="H501" s="97">
        <f>H492+H494</f>
        <v>14214864.799999999</v>
      </c>
      <c r="I501" s="98">
        <f t="shared" si="43"/>
        <v>-342881.4000000004</v>
      </c>
      <c r="J501" s="98">
        <f t="shared" si="44"/>
        <v>97.6446807404844</v>
      </c>
      <c r="K501" s="98">
        <f t="shared" si="45"/>
        <v>66.27058963819101</v>
      </c>
      <c r="L501" s="97"/>
      <c r="M501" s="98">
        <f t="shared" si="46"/>
        <v>-586404.0999999996</v>
      </c>
      <c r="N501" s="99">
        <f t="shared" si="47"/>
        <v>96.03814981025039</v>
      </c>
    </row>
    <row r="502" spans="1:14" s="26" customFormat="1" ht="35.25" customHeight="1">
      <c r="A502" s="117"/>
      <c r="B502" s="117"/>
      <c r="C502" s="23"/>
      <c r="D502" s="64" t="s">
        <v>210</v>
      </c>
      <c r="E502" s="95">
        <f>E493+E494</f>
        <v>14755412.7</v>
      </c>
      <c r="F502" s="95">
        <f>F493+F494</f>
        <v>21449733.400000002</v>
      </c>
      <c r="G502" s="95">
        <f>G493+G494</f>
        <v>14557746.2</v>
      </c>
      <c r="H502" s="95">
        <f>H493+H494</f>
        <v>14068050.499999998</v>
      </c>
      <c r="I502" s="72">
        <f t="shared" si="43"/>
        <v>-489695.7000000011</v>
      </c>
      <c r="J502" s="72">
        <f t="shared" si="44"/>
        <v>96.6361846588588</v>
      </c>
      <c r="K502" s="72">
        <f t="shared" si="45"/>
        <v>65.58613218008573</v>
      </c>
      <c r="L502" s="95"/>
      <c r="M502" s="72">
        <f t="shared" si="46"/>
        <v>-687362.2000000011</v>
      </c>
      <c r="N502" s="72">
        <f t="shared" si="47"/>
        <v>95.3416267374209</v>
      </c>
    </row>
    <row r="503" spans="1:14" s="26" customFormat="1" ht="31.5" customHeight="1">
      <c r="A503" s="117"/>
      <c r="B503" s="117"/>
      <c r="C503" s="28"/>
      <c r="D503" s="86" t="s">
        <v>180</v>
      </c>
      <c r="E503" s="89">
        <f>E504</f>
        <v>12700</v>
      </c>
      <c r="F503" s="89">
        <f>F504</f>
        <v>24300.2</v>
      </c>
      <c r="G503" s="89">
        <f>G504</f>
        <v>0</v>
      </c>
      <c r="H503" s="89">
        <f>H504</f>
        <v>0</v>
      </c>
      <c r="I503" s="90">
        <f t="shared" si="43"/>
        <v>0</v>
      </c>
      <c r="J503" s="90"/>
      <c r="K503" s="90">
        <f t="shared" si="45"/>
        <v>0</v>
      </c>
      <c r="L503" s="91"/>
      <c r="M503" s="90">
        <f t="shared" si="46"/>
        <v>-12700</v>
      </c>
      <c r="N503" s="90">
        <f t="shared" si="47"/>
        <v>0</v>
      </c>
    </row>
    <row r="504" spans="1:14" ht="31.5" customHeight="1">
      <c r="A504" s="118"/>
      <c r="B504" s="118"/>
      <c r="C504" s="19" t="s">
        <v>181</v>
      </c>
      <c r="D504" s="20" t="s">
        <v>182</v>
      </c>
      <c r="E504" s="34">
        <f>SUMIF($C$5:$C$429,$C504,E$5:E$429)</f>
        <v>12700</v>
      </c>
      <c r="F504" s="14">
        <f>F429</f>
        <v>24300.2</v>
      </c>
      <c r="G504" s="14">
        <f>G429</f>
        <v>0</v>
      </c>
      <c r="H504" s="34">
        <f>SUMIF($C$5:$C$429,$C504,H$5:H$429)</f>
        <v>0</v>
      </c>
      <c r="I504" s="15">
        <f t="shared" si="43"/>
        <v>0</v>
      </c>
      <c r="J504" s="15"/>
      <c r="K504" s="15">
        <f t="shared" si="45"/>
        <v>0</v>
      </c>
      <c r="L504" s="34"/>
      <c r="M504" s="15">
        <f t="shared" si="46"/>
        <v>-12700</v>
      </c>
      <c r="N504" s="15">
        <f t="shared" si="47"/>
        <v>0</v>
      </c>
    </row>
    <row r="505" spans="1:12" ht="15.75">
      <c r="A505" s="40"/>
      <c r="B505" s="40"/>
      <c r="C505" s="41"/>
      <c r="D505" s="42"/>
      <c r="E505" s="46"/>
      <c r="F505" s="46"/>
      <c r="G505" s="46"/>
      <c r="H505" s="43"/>
      <c r="I505" s="47"/>
      <c r="J505" s="7"/>
      <c r="K505" s="7"/>
      <c r="L505" s="56"/>
    </row>
    <row r="506" spans="1:11" ht="15.75">
      <c r="A506" s="40"/>
      <c r="B506" s="40"/>
      <c r="C506" s="41"/>
      <c r="D506" s="42"/>
      <c r="E506" s="46"/>
      <c r="F506" s="46"/>
      <c r="G506" s="46"/>
      <c r="H506" s="43"/>
      <c r="I506" s="47"/>
      <c r="J506" s="7"/>
      <c r="K506" s="7"/>
    </row>
    <row r="507" spans="1:11" ht="15.75">
      <c r="A507" s="40"/>
      <c r="B507" s="40"/>
      <c r="C507" s="41"/>
      <c r="D507" s="42"/>
      <c r="E507" s="46"/>
      <c r="F507" s="46"/>
      <c r="G507" s="46"/>
      <c r="H507" s="43"/>
      <c r="I507" s="47"/>
      <c r="J507" s="7"/>
      <c r="K507" s="7"/>
    </row>
    <row r="508" spans="1:9" ht="15.75">
      <c r="A508" s="48"/>
      <c r="B508" s="49"/>
      <c r="C508" s="50"/>
      <c r="D508" s="51"/>
      <c r="E508" s="51"/>
      <c r="F508" s="51"/>
      <c r="G508" s="51"/>
      <c r="H508" s="51"/>
      <c r="I508" s="52"/>
    </row>
    <row r="509" spans="1:9" ht="15.75">
      <c r="A509" s="48"/>
      <c r="B509" s="49"/>
      <c r="C509" s="50"/>
      <c r="D509" s="51"/>
      <c r="E509" s="51"/>
      <c r="F509" s="51"/>
      <c r="G509" s="51"/>
      <c r="H509" s="51"/>
      <c r="I509" s="52"/>
    </row>
    <row r="510" spans="1:9" ht="15.75">
      <c r="A510" s="48"/>
      <c r="B510" s="49"/>
      <c r="C510" s="50"/>
      <c r="D510" s="51"/>
      <c r="E510" s="51"/>
      <c r="F510" s="51"/>
      <c r="G510" s="51"/>
      <c r="H510" s="51"/>
      <c r="I510" s="52"/>
    </row>
    <row r="511" spans="1:9" ht="15.75">
      <c r="A511" s="48"/>
      <c r="B511" s="49"/>
      <c r="C511" s="50"/>
      <c r="D511" s="51"/>
      <c r="E511" s="51"/>
      <c r="F511" s="51"/>
      <c r="G511" s="51"/>
      <c r="H511" s="51"/>
      <c r="I511" s="52"/>
    </row>
    <row r="512" spans="1:9" ht="15.75">
      <c r="A512" s="48"/>
      <c r="B512" s="49"/>
      <c r="C512" s="50"/>
      <c r="D512" s="51"/>
      <c r="E512" s="51"/>
      <c r="F512" s="51"/>
      <c r="G512" s="51"/>
      <c r="H512" s="51"/>
      <c r="I512" s="52"/>
    </row>
    <row r="513" spans="1:8" ht="15.75">
      <c r="A513" s="53"/>
      <c r="B513" s="49"/>
      <c r="C513" s="50"/>
      <c r="D513" s="51"/>
      <c r="E513" s="51"/>
      <c r="F513" s="51"/>
      <c r="G513" s="51"/>
      <c r="H513" s="51"/>
    </row>
    <row r="514" spans="1:8" ht="15.75">
      <c r="A514" s="53"/>
      <c r="B514" s="49"/>
      <c r="C514" s="50"/>
      <c r="D514" s="51"/>
      <c r="E514" s="51"/>
      <c r="F514" s="51"/>
      <c r="G514" s="51"/>
      <c r="H514" s="51"/>
    </row>
    <row r="515" spans="1:8" ht="15.75">
      <c r="A515" s="53"/>
      <c r="B515" s="49"/>
      <c r="C515" s="50"/>
      <c r="D515" s="51"/>
      <c r="E515" s="51"/>
      <c r="F515" s="51"/>
      <c r="G515" s="51"/>
      <c r="H515" s="51"/>
    </row>
    <row r="516" spans="1:8" ht="15.75">
      <c r="A516" s="53"/>
      <c r="B516" s="49"/>
      <c r="C516" s="50"/>
      <c r="D516" s="51"/>
      <c r="E516" s="51"/>
      <c r="F516" s="51"/>
      <c r="G516" s="51"/>
      <c r="H516" s="51"/>
    </row>
    <row r="517" spans="1:8" ht="15.75">
      <c r="A517" s="53"/>
      <c r="B517" s="49"/>
      <c r="C517" s="50"/>
      <c r="D517" s="51"/>
      <c r="E517" s="51"/>
      <c r="F517" s="51"/>
      <c r="G517" s="51"/>
      <c r="H517" s="51"/>
    </row>
    <row r="518" spans="1:8" ht="15.75">
      <c r="A518" s="53"/>
      <c r="B518" s="49"/>
      <c r="C518" s="50"/>
      <c r="D518" s="51"/>
      <c r="E518" s="51"/>
      <c r="F518" s="51"/>
      <c r="G518" s="51"/>
      <c r="H518" s="51"/>
    </row>
    <row r="519" spans="1:8" ht="15.75">
      <c r="A519" s="53"/>
      <c r="B519" s="49"/>
      <c r="C519" s="50"/>
      <c r="D519" s="51"/>
      <c r="E519" s="51"/>
      <c r="F519" s="51"/>
      <c r="G519" s="51"/>
      <c r="H519" s="51"/>
    </row>
    <row r="520" spans="1:8" ht="15.75">
      <c r="A520" s="53"/>
      <c r="B520" s="49"/>
      <c r="C520" s="50"/>
      <c r="D520" s="51"/>
      <c r="E520" s="51"/>
      <c r="F520" s="51"/>
      <c r="G520" s="51"/>
      <c r="H520" s="51"/>
    </row>
    <row r="521" spans="1:8" ht="15.75">
      <c r="A521" s="53"/>
      <c r="B521" s="49"/>
      <c r="C521" s="50"/>
      <c r="D521" s="51"/>
      <c r="E521" s="51"/>
      <c r="F521" s="51"/>
      <c r="G521" s="51"/>
      <c r="H521" s="51"/>
    </row>
    <row r="522" spans="1:8" ht="15.75">
      <c r="A522" s="53"/>
      <c r="B522" s="49"/>
      <c r="C522" s="50"/>
      <c r="D522" s="51"/>
      <c r="E522" s="51"/>
      <c r="F522" s="51"/>
      <c r="G522" s="51"/>
      <c r="H522" s="51"/>
    </row>
    <row r="523" spans="1:8" ht="15.75">
      <c r="A523" s="53"/>
      <c r="B523" s="49"/>
      <c r="C523" s="50"/>
      <c r="D523" s="51"/>
      <c r="E523" s="51"/>
      <c r="F523" s="51"/>
      <c r="G523" s="51"/>
      <c r="H523" s="51"/>
    </row>
    <row r="524" spans="1:8" ht="15.75">
      <c r="A524" s="53"/>
      <c r="B524" s="49"/>
      <c r="C524" s="50"/>
      <c r="D524" s="51"/>
      <c r="E524" s="51"/>
      <c r="F524" s="51"/>
      <c r="G524" s="51"/>
      <c r="H524" s="51"/>
    </row>
    <row r="525" spans="1:8" ht="15.75">
      <c r="A525" s="53"/>
      <c r="B525" s="49"/>
      <c r="C525" s="50"/>
      <c r="D525" s="51"/>
      <c r="E525" s="51"/>
      <c r="F525" s="51"/>
      <c r="G525" s="51"/>
      <c r="H525" s="51"/>
    </row>
    <row r="526" spans="1:8" ht="15.75">
      <c r="A526" s="53"/>
      <c r="B526" s="49"/>
      <c r="C526" s="50"/>
      <c r="D526" s="51"/>
      <c r="E526" s="51"/>
      <c r="F526" s="51"/>
      <c r="G526" s="51"/>
      <c r="H526" s="51"/>
    </row>
    <row r="527" spans="1:8" ht="15.75">
      <c r="A527" s="53"/>
      <c r="B527" s="49"/>
      <c r="C527" s="50"/>
      <c r="D527" s="51"/>
      <c r="E527" s="51"/>
      <c r="F527" s="51"/>
      <c r="G527" s="51"/>
      <c r="H527" s="51"/>
    </row>
    <row r="528" spans="1:8" ht="15.75">
      <c r="A528" s="53"/>
      <c r="B528" s="49"/>
      <c r="C528" s="50"/>
      <c r="D528" s="51"/>
      <c r="E528" s="51"/>
      <c r="F528" s="51"/>
      <c r="G528" s="51"/>
      <c r="H528" s="51"/>
    </row>
    <row r="529" spans="1:8" ht="15.75">
      <c r="A529" s="53"/>
      <c r="B529" s="49"/>
      <c r="C529" s="50"/>
      <c r="D529" s="51"/>
      <c r="E529" s="51"/>
      <c r="F529" s="51"/>
      <c r="G529" s="51"/>
      <c r="H529" s="51"/>
    </row>
    <row r="530" spans="1:8" ht="15.75">
      <c r="A530" s="53"/>
      <c r="B530" s="49"/>
      <c r="C530" s="50"/>
      <c r="D530" s="51"/>
      <c r="E530" s="51"/>
      <c r="F530" s="51"/>
      <c r="G530" s="51"/>
      <c r="H530" s="51"/>
    </row>
    <row r="531" spans="1:8" ht="15.75">
      <c r="A531" s="53"/>
      <c r="B531" s="49"/>
      <c r="C531" s="50"/>
      <c r="D531" s="51"/>
      <c r="E531" s="51"/>
      <c r="F531" s="51"/>
      <c r="G531" s="51"/>
      <c r="H531" s="51"/>
    </row>
    <row r="532" spans="1:8" ht="15.75">
      <c r="A532" s="53"/>
      <c r="B532" s="49"/>
      <c r="C532" s="50"/>
      <c r="D532" s="51"/>
      <c r="E532" s="51"/>
      <c r="F532" s="51"/>
      <c r="G532" s="51"/>
      <c r="H532" s="51"/>
    </row>
    <row r="533" spans="1:8" ht="15.75">
      <c r="A533" s="53"/>
      <c r="B533" s="49"/>
      <c r="C533" s="50"/>
      <c r="D533" s="51"/>
      <c r="E533" s="51"/>
      <c r="F533" s="51"/>
      <c r="G533" s="51"/>
      <c r="H533" s="51"/>
    </row>
    <row r="534" spans="1:8" ht="15.75">
      <c r="A534" s="53"/>
      <c r="B534" s="49"/>
      <c r="C534" s="50"/>
      <c r="D534" s="51"/>
      <c r="E534" s="51"/>
      <c r="F534" s="51"/>
      <c r="G534" s="51"/>
      <c r="H534" s="51"/>
    </row>
    <row r="535" spans="1:8" ht="15.75">
      <c r="A535" s="53"/>
      <c r="B535" s="49"/>
      <c r="C535" s="50"/>
      <c r="D535" s="51"/>
      <c r="E535" s="51"/>
      <c r="F535" s="51"/>
      <c r="G535" s="51"/>
      <c r="H535" s="51"/>
    </row>
    <row r="536" spans="1:8" ht="15.75">
      <c r="A536" s="53"/>
      <c r="B536" s="49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1"/>
      <c r="E550" s="51"/>
      <c r="F550" s="51"/>
      <c r="G550" s="51"/>
      <c r="H550" s="51"/>
    </row>
    <row r="551" spans="2:8" ht="15.75">
      <c r="B551" s="54"/>
      <c r="C551" s="50"/>
      <c r="D551" s="51"/>
      <c r="E551" s="51"/>
      <c r="F551" s="51"/>
      <c r="G551" s="51"/>
      <c r="H551" s="51"/>
    </row>
    <row r="552" spans="2:8" ht="15.75">
      <c r="B552" s="54"/>
      <c r="C552" s="50"/>
      <c r="D552" s="51"/>
      <c r="E552" s="51"/>
      <c r="F552" s="51"/>
      <c r="G552" s="51"/>
      <c r="H552" s="51"/>
    </row>
    <row r="553" spans="2:8" ht="15.75">
      <c r="B553" s="54"/>
      <c r="C553" s="50"/>
      <c r="D553" s="51"/>
      <c r="E553" s="51"/>
      <c r="F553" s="51"/>
      <c r="G553" s="51"/>
      <c r="H553" s="51"/>
    </row>
    <row r="554" spans="2:8" ht="15.75">
      <c r="B554" s="54"/>
      <c r="C554" s="50"/>
      <c r="D554" s="51"/>
      <c r="E554" s="51"/>
      <c r="F554" s="51"/>
      <c r="G554" s="51"/>
      <c r="H554" s="51"/>
    </row>
    <row r="555" spans="2:8" ht="15.75">
      <c r="B555" s="54"/>
      <c r="C555" s="50"/>
      <c r="D555" s="51"/>
      <c r="E555" s="51"/>
      <c r="F555" s="51"/>
      <c r="G555" s="51"/>
      <c r="H555" s="51"/>
    </row>
    <row r="556" spans="2:8" ht="15.75">
      <c r="B556" s="54"/>
      <c r="C556" s="50"/>
      <c r="D556" s="51"/>
      <c r="E556" s="51"/>
      <c r="F556" s="51"/>
      <c r="G556" s="51"/>
      <c r="H556" s="51"/>
    </row>
    <row r="557" spans="2:8" ht="15.75">
      <c r="B557" s="54"/>
      <c r="C557" s="50"/>
      <c r="D557" s="51"/>
      <c r="E557" s="51"/>
      <c r="F557" s="51"/>
      <c r="G557" s="51"/>
      <c r="H557" s="51"/>
    </row>
    <row r="558" spans="2:8" ht="15.75">
      <c r="B558" s="54"/>
      <c r="C558" s="50"/>
      <c r="D558" s="51"/>
      <c r="E558" s="51"/>
      <c r="F558" s="51"/>
      <c r="G558" s="51"/>
      <c r="H558" s="51"/>
    </row>
    <row r="559" spans="2:8" ht="15.75">
      <c r="B559" s="54"/>
      <c r="C559" s="50"/>
      <c r="D559" s="51"/>
      <c r="E559" s="51"/>
      <c r="F559" s="51"/>
      <c r="G559" s="51"/>
      <c r="H559" s="51"/>
    </row>
    <row r="560" spans="2:8" ht="15.75">
      <c r="B560" s="54"/>
      <c r="C560" s="50"/>
      <c r="D560" s="51"/>
      <c r="E560" s="51"/>
      <c r="F560" s="51"/>
      <c r="G560" s="51"/>
      <c r="H560" s="51"/>
    </row>
    <row r="561" spans="2:8" ht="15.75">
      <c r="B561" s="54"/>
      <c r="C561" s="50"/>
      <c r="D561" s="51"/>
      <c r="E561" s="51"/>
      <c r="F561" s="51"/>
      <c r="G561" s="51"/>
      <c r="H561" s="51"/>
    </row>
    <row r="562" spans="2:8" ht="15.75">
      <c r="B562" s="54"/>
      <c r="C562" s="50"/>
      <c r="D562" s="51"/>
      <c r="E562" s="51"/>
      <c r="F562" s="51"/>
      <c r="G562" s="51"/>
      <c r="H562" s="51"/>
    </row>
    <row r="563" spans="2:8" ht="15.75">
      <c r="B563" s="54"/>
      <c r="C563" s="50"/>
      <c r="D563" s="51"/>
      <c r="E563" s="51"/>
      <c r="F563" s="51"/>
      <c r="G563" s="51"/>
      <c r="H563" s="51"/>
    </row>
    <row r="564" spans="2:8" ht="15.75">
      <c r="B564" s="54"/>
      <c r="C564" s="50"/>
      <c r="D564" s="51"/>
      <c r="E564" s="51"/>
      <c r="F564" s="51"/>
      <c r="G564" s="51"/>
      <c r="H564" s="51"/>
    </row>
    <row r="565" spans="2:8" ht="15.75">
      <c r="B565" s="54"/>
      <c r="C565" s="50"/>
      <c r="D565" s="51"/>
      <c r="E565" s="51"/>
      <c r="F565" s="51"/>
      <c r="G565" s="51"/>
      <c r="H565" s="51"/>
    </row>
    <row r="566" spans="2:8" ht="15.75">
      <c r="B566" s="54"/>
      <c r="C566" s="50"/>
      <c r="D566" s="51"/>
      <c r="E566" s="51"/>
      <c r="F566" s="51"/>
      <c r="G566" s="51"/>
      <c r="H566" s="51"/>
    </row>
    <row r="567" spans="2:8" ht="15.75">
      <c r="B567" s="54"/>
      <c r="C567" s="50"/>
      <c r="D567" s="51"/>
      <c r="E567" s="51"/>
      <c r="F567" s="51"/>
      <c r="G567" s="51"/>
      <c r="H567" s="51"/>
    </row>
    <row r="568" spans="2:8" ht="15.75">
      <c r="B568" s="54"/>
      <c r="C568" s="50"/>
      <c r="D568" s="51"/>
      <c r="E568" s="51"/>
      <c r="F568" s="51"/>
      <c r="G568" s="51"/>
      <c r="H568" s="51"/>
    </row>
    <row r="569" spans="2:8" ht="15.75">
      <c r="B569" s="54"/>
      <c r="C569" s="50"/>
      <c r="D569" s="51"/>
      <c r="E569" s="51"/>
      <c r="F569" s="51"/>
      <c r="G569" s="51"/>
      <c r="H569" s="51"/>
    </row>
    <row r="570" spans="2:8" ht="15.75">
      <c r="B570" s="54"/>
      <c r="C570" s="50"/>
      <c r="D570" s="51"/>
      <c r="E570" s="51"/>
      <c r="F570" s="51"/>
      <c r="G570" s="51"/>
      <c r="H570" s="51"/>
    </row>
    <row r="571" spans="2:8" ht="15.75">
      <c r="B571" s="54"/>
      <c r="C571" s="50"/>
      <c r="D571" s="51"/>
      <c r="E571" s="51"/>
      <c r="F571" s="51"/>
      <c r="G571" s="51"/>
      <c r="H571" s="51"/>
    </row>
    <row r="572" spans="2:8" ht="15.75">
      <c r="B572" s="54"/>
      <c r="C572" s="50"/>
      <c r="D572" s="51"/>
      <c r="E572" s="51"/>
      <c r="F572" s="51"/>
      <c r="G572" s="51"/>
      <c r="H572" s="51"/>
    </row>
    <row r="573" spans="2:8" ht="15.75">
      <c r="B573" s="54"/>
      <c r="C573" s="50"/>
      <c r="D573" s="51"/>
      <c r="E573" s="51"/>
      <c r="F573" s="51"/>
      <c r="G573" s="51"/>
      <c r="H573" s="51"/>
    </row>
    <row r="574" spans="2:8" ht="15.75">
      <c r="B574" s="54"/>
      <c r="C574" s="50"/>
      <c r="D574" s="51"/>
      <c r="E574" s="51"/>
      <c r="F574" s="51"/>
      <c r="G574" s="51"/>
      <c r="H574" s="51"/>
    </row>
    <row r="575" spans="2:8" ht="15.75">
      <c r="B575" s="54"/>
      <c r="C575" s="50"/>
      <c r="D575" s="51"/>
      <c r="E575" s="51"/>
      <c r="F575" s="51"/>
      <c r="G575" s="51"/>
      <c r="H575" s="51"/>
    </row>
    <row r="576" spans="2:8" ht="15.75">
      <c r="B576" s="54"/>
      <c r="C576" s="50"/>
      <c r="D576" s="51"/>
      <c r="E576" s="51"/>
      <c r="F576" s="51"/>
      <c r="G576" s="51"/>
      <c r="H576" s="51"/>
    </row>
    <row r="577" spans="2:8" ht="15.75">
      <c r="B577" s="54"/>
      <c r="C577" s="50"/>
      <c r="D577" s="51"/>
      <c r="E577" s="51"/>
      <c r="F577" s="51"/>
      <c r="G577" s="51"/>
      <c r="H577" s="51"/>
    </row>
    <row r="578" spans="2:8" ht="15.75">
      <c r="B578" s="54"/>
      <c r="C578" s="50"/>
      <c r="D578" s="51"/>
      <c r="E578" s="51"/>
      <c r="F578" s="51"/>
      <c r="G578" s="51"/>
      <c r="H578" s="51"/>
    </row>
    <row r="579" spans="2:8" ht="15.75">
      <c r="B579" s="54"/>
      <c r="C579" s="50"/>
      <c r="D579" s="51"/>
      <c r="E579" s="51"/>
      <c r="F579" s="51"/>
      <c r="G579" s="51"/>
      <c r="H579" s="51"/>
    </row>
    <row r="580" spans="2:8" ht="15.75">
      <c r="B580" s="54"/>
      <c r="C580" s="50"/>
      <c r="D580" s="51"/>
      <c r="E580" s="51"/>
      <c r="F580" s="51"/>
      <c r="G580" s="51"/>
      <c r="H580" s="51"/>
    </row>
    <row r="581" spans="2:8" ht="15.75">
      <c r="B581" s="54"/>
      <c r="C581" s="50"/>
      <c r="D581" s="51"/>
      <c r="E581" s="51"/>
      <c r="F581" s="51"/>
      <c r="G581" s="51"/>
      <c r="H581" s="51"/>
    </row>
    <row r="582" spans="2:8" ht="15.75">
      <c r="B582" s="54"/>
      <c r="C582" s="50"/>
      <c r="D582" s="51"/>
      <c r="E582" s="51"/>
      <c r="F582" s="51"/>
      <c r="G582" s="51"/>
      <c r="H582" s="51"/>
    </row>
    <row r="583" spans="2:8" ht="15.75">
      <c r="B583" s="54"/>
      <c r="C583" s="50"/>
      <c r="D583" s="51"/>
      <c r="E583" s="51"/>
      <c r="F583" s="51"/>
      <c r="G583" s="51"/>
      <c r="H583" s="51"/>
    </row>
    <row r="584" spans="2:8" ht="15.75">
      <c r="B584" s="54"/>
      <c r="C584" s="50"/>
      <c r="D584" s="51"/>
      <c r="E584" s="51"/>
      <c r="F584" s="51"/>
      <c r="G584" s="51"/>
      <c r="H584" s="51"/>
    </row>
    <row r="585" spans="2:8" ht="15.75">
      <c r="B585" s="54"/>
      <c r="C585" s="50"/>
      <c r="D585" s="51"/>
      <c r="E585" s="51"/>
      <c r="F585" s="51"/>
      <c r="G585" s="51"/>
      <c r="H585" s="51"/>
    </row>
    <row r="586" spans="2:8" ht="15.75">
      <c r="B586" s="54"/>
      <c r="C586" s="50"/>
      <c r="D586" s="51"/>
      <c r="E586" s="51"/>
      <c r="F586" s="51"/>
      <c r="G586" s="51"/>
      <c r="H586" s="51"/>
    </row>
    <row r="587" spans="2:8" ht="15.75">
      <c r="B587" s="54"/>
      <c r="C587" s="50"/>
      <c r="D587" s="51"/>
      <c r="E587" s="51"/>
      <c r="F587" s="51"/>
      <c r="G587" s="51"/>
      <c r="H587" s="51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  <row r="710" spans="2:8" ht="15.75">
      <c r="B710" s="54"/>
      <c r="C710" s="50"/>
      <c r="D710" s="55"/>
      <c r="E710" s="55"/>
      <c r="F710" s="55"/>
      <c r="G710" s="55"/>
      <c r="H710" s="55"/>
    </row>
    <row r="711" spans="2:8" ht="15.75">
      <c r="B711" s="54"/>
      <c r="C711" s="50"/>
      <c r="D711" s="55"/>
      <c r="E711" s="55"/>
      <c r="F711" s="55"/>
      <c r="G711" s="55"/>
      <c r="H711" s="55"/>
    </row>
    <row r="712" spans="2:8" ht="15.75">
      <c r="B712" s="54"/>
      <c r="C712" s="50"/>
      <c r="D712" s="55"/>
      <c r="E712" s="55"/>
      <c r="F712" s="55"/>
      <c r="G712" s="55"/>
      <c r="H712" s="55"/>
    </row>
    <row r="713" spans="2:8" ht="15.75">
      <c r="B713" s="54"/>
      <c r="C713" s="50"/>
      <c r="D713" s="55"/>
      <c r="E713" s="55"/>
      <c r="F713" s="55"/>
      <c r="G713" s="55"/>
      <c r="H713" s="55"/>
    </row>
    <row r="714" spans="2:8" ht="15.75">
      <c r="B714" s="54"/>
      <c r="C714" s="50"/>
      <c r="D714" s="55"/>
      <c r="E714" s="55"/>
      <c r="F714" s="55"/>
      <c r="G714" s="55"/>
      <c r="H714" s="55"/>
    </row>
    <row r="715" spans="2:8" ht="15.75">
      <c r="B715" s="54"/>
      <c r="C715" s="50"/>
      <c r="D715" s="55"/>
      <c r="E715" s="55"/>
      <c r="F715" s="55"/>
      <c r="G715" s="55"/>
      <c r="H715" s="55"/>
    </row>
    <row r="716" spans="2:8" ht="15.75">
      <c r="B716" s="54"/>
      <c r="C716" s="50"/>
      <c r="D716" s="55"/>
      <c r="E716" s="55"/>
      <c r="F716" s="55"/>
      <c r="G716" s="55"/>
      <c r="H716" s="55"/>
    </row>
    <row r="717" spans="2:8" ht="15.75">
      <c r="B717" s="54"/>
      <c r="C717" s="50"/>
      <c r="D717" s="55"/>
      <c r="E717" s="55"/>
      <c r="F717" s="55"/>
      <c r="G717" s="55"/>
      <c r="H717" s="55"/>
    </row>
  </sheetData>
  <sheetProtection password="CE28" sheet="1" objects="1" scenarios="1"/>
  <mergeCells count="110">
    <mergeCell ref="N436:N437"/>
    <mergeCell ref="A438:A463"/>
    <mergeCell ref="B438:B504"/>
    <mergeCell ref="A464:A504"/>
    <mergeCell ref="G436:G437"/>
    <mergeCell ref="H436:H437"/>
    <mergeCell ref="I436:I437"/>
    <mergeCell ref="J436:J437"/>
    <mergeCell ref="K436:K437"/>
    <mergeCell ref="M436:M437"/>
    <mergeCell ref="A436:A437"/>
    <mergeCell ref="B436:B437"/>
    <mergeCell ref="C436:C437"/>
    <mergeCell ref="D436:D437"/>
    <mergeCell ref="E436:E437"/>
    <mergeCell ref="F436:F437"/>
    <mergeCell ref="G432:G433"/>
    <mergeCell ref="H432:H433"/>
    <mergeCell ref="I432:I433"/>
    <mergeCell ref="J432:J433"/>
    <mergeCell ref="K432:K433"/>
    <mergeCell ref="A434:K434"/>
    <mergeCell ref="A420:A428"/>
    <mergeCell ref="B420:B428"/>
    <mergeCell ref="A429:A430"/>
    <mergeCell ref="B429:B430"/>
    <mergeCell ref="E432:E433"/>
    <mergeCell ref="F432:F433"/>
    <mergeCell ref="A382:A393"/>
    <mergeCell ref="B382:B393"/>
    <mergeCell ref="A394:A409"/>
    <mergeCell ref="B394:B409"/>
    <mergeCell ref="A410:A418"/>
    <mergeCell ref="B410:B418"/>
    <mergeCell ref="A366:A375"/>
    <mergeCell ref="B366:B375"/>
    <mergeCell ref="A376:A377"/>
    <mergeCell ref="B376:B377"/>
    <mergeCell ref="A378:A381"/>
    <mergeCell ref="B378:B381"/>
    <mergeCell ref="A343:A345"/>
    <mergeCell ref="B343:B345"/>
    <mergeCell ref="A346:A353"/>
    <mergeCell ref="B346:B353"/>
    <mergeCell ref="A354:A365"/>
    <mergeCell ref="B354:B365"/>
    <mergeCell ref="A298:A304"/>
    <mergeCell ref="B298:B304"/>
    <mergeCell ref="A305:A325"/>
    <mergeCell ref="B305:B325"/>
    <mergeCell ref="A326:A342"/>
    <mergeCell ref="B326:B342"/>
    <mergeCell ref="A258:A268"/>
    <mergeCell ref="B258:B268"/>
    <mergeCell ref="A269:A283"/>
    <mergeCell ref="B269:B283"/>
    <mergeCell ref="A284:A297"/>
    <mergeCell ref="B284:B297"/>
    <mergeCell ref="A218:A230"/>
    <mergeCell ref="B218:B230"/>
    <mergeCell ref="A231:A245"/>
    <mergeCell ref="B231:B245"/>
    <mergeCell ref="A246:A257"/>
    <mergeCell ref="B246:B257"/>
    <mergeCell ref="A182:A194"/>
    <mergeCell ref="B182:B194"/>
    <mergeCell ref="A195:A204"/>
    <mergeCell ref="B195:B204"/>
    <mergeCell ref="A205:A217"/>
    <mergeCell ref="B205:B217"/>
    <mergeCell ref="A142:A154"/>
    <mergeCell ref="B142:B154"/>
    <mergeCell ref="A155:A167"/>
    <mergeCell ref="B155:B167"/>
    <mergeCell ref="A168:A181"/>
    <mergeCell ref="B168:B181"/>
    <mergeCell ref="A112:A116"/>
    <mergeCell ref="B112:B116"/>
    <mergeCell ref="A117:A128"/>
    <mergeCell ref="B117:B128"/>
    <mergeCell ref="A129:A141"/>
    <mergeCell ref="B129:B141"/>
    <mergeCell ref="A64:A81"/>
    <mergeCell ref="B64:B81"/>
    <mergeCell ref="A82:A98"/>
    <mergeCell ref="B82:B98"/>
    <mergeCell ref="A99:A111"/>
    <mergeCell ref="B99:B111"/>
    <mergeCell ref="A27:A46"/>
    <mergeCell ref="B27:B46"/>
    <mergeCell ref="A47:A59"/>
    <mergeCell ref="B47:B59"/>
    <mergeCell ref="A61:A63"/>
    <mergeCell ref="B61:B63"/>
    <mergeCell ref="J3:J4"/>
    <mergeCell ref="K3:K4"/>
    <mergeCell ref="M3:M4"/>
    <mergeCell ref="N3:N4"/>
    <mergeCell ref="A5:A26"/>
    <mergeCell ref="B5:B26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4330708661417323" right="0.15748031496062992" top="0.2362204724409449" bottom="0.2755905511811024" header="0.31496062992125984" footer="0.31496062992125984"/>
  <pageSetup fitToHeight="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27-1</dc:creator>
  <cp:keywords/>
  <dc:description/>
  <cp:lastModifiedBy>Dep_Fin</cp:lastModifiedBy>
  <cp:lastPrinted>2010-10-11T06:57:39Z</cp:lastPrinted>
  <dcterms:created xsi:type="dcterms:W3CDTF">2009-07-09T10:52:20Z</dcterms:created>
  <dcterms:modified xsi:type="dcterms:W3CDTF">2010-10-11T06:57:54Z</dcterms:modified>
  <cp:category/>
  <cp:version/>
  <cp:contentType/>
  <cp:contentStatus/>
</cp:coreProperties>
</file>