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4940" windowHeight="8640" tabRatio="603" firstSheet="1" activeTab="1"/>
  </bookViews>
  <sheets>
    <sheet name="шаблон" sheetId="1" r:id="rId1"/>
    <sheet name="01.11.ДФ новый" sheetId="2" r:id="rId2"/>
  </sheets>
  <definedNames>
    <definedName name="_xlnm.Print_Titles" localSheetId="1">'01.11.ДФ новый'!$4:$5</definedName>
  </definedNames>
  <calcPr fullCalcOnLoad="1"/>
</workbook>
</file>

<file path=xl/sharedStrings.xml><?xml version="1.0" encoding="utf-8"?>
<sst xmlns="http://schemas.openxmlformats.org/spreadsheetml/2006/main" count="847" uniqueCount="202">
  <si>
    <t>(тыс. рублей)</t>
  </si>
  <si>
    <t>Код адм.</t>
  </si>
  <si>
    <t xml:space="preserve">Администраторы доходов    </t>
  </si>
  <si>
    <t>Код вида доходов</t>
  </si>
  <si>
    <t>Вид дохода</t>
  </si>
  <si>
    <t>отклонение абсолютное</t>
  </si>
  <si>
    <t>НАЛОГОВЫЕ ДОХОДЫ</t>
  </si>
  <si>
    <t>182</t>
  </si>
  <si>
    <t>УФНС РФ по ПК</t>
  </si>
  <si>
    <t>1 01 02000 01 0000 110</t>
  </si>
  <si>
    <t>Налог на доходы физических лиц</t>
  </si>
  <si>
    <t>1 05 02000 02 0000 110</t>
  </si>
  <si>
    <t>1 05 03000 01 0000 110</t>
  </si>
  <si>
    <t>Единый сельскохозяйственный налог</t>
  </si>
  <si>
    <t>1 06 01020 04 0000 110</t>
  </si>
  <si>
    <t>Налог на имущество физических лиц</t>
  </si>
  <si>
    <t>1 06 06000 00 0000 110</t>
  </si>
  <si>
    <t>Земельный налог</t>
  </si>
  <si>
    <t>Государственная пошлина (мировые судьи)</t>
  </si>
  <si>
    <t>1 09 00000 00 0000 000</t>
  </si>
  <si>
    <t>Задолженность по отмененным налогам</t>
  </si>
  <si>
    <t>ИТОГО ПО АДМИНИСТРАТОРУ</t>
  </si>
  <si>
    <t>188</t>
  </si>
  <si>
    <t>УВД</t>
  </si>
  <si>
    <t>1 08 07140 01 0000 110</t>
  </si>
  <si>
    <t>Госпошлина за регистрац трансп. средств</t>
  </si>
  <si>
    <t>321</t>
  </si>
  <si>
    <t xml:space="preserve"> ГУ Фед. рег. службы по ПК</t>
  </si>
  <si>
    <t xml:space="preserve">Госпошлина за регистрацию общественных объединений, политических партий </t>
  </si>
  <si>
    <t>965</t>
  </si>
  <si>
    <t>УРПР</t>
  </si>
  <si>
    <t>1 08 07150 01 0000 110</t>
  </si>
  <si>
    <t>Государственная пошлина за выдачу разрешения на установку рекламной конструкции</t>
  </si>
  <si>
    <t>НЕНАЛОГОВЫЕ ДОХОДЫ</t>
  </si>
  <si>
    <t>1 11 08044 04 0000 120</t>
  </si>
  <si>
    <t>Доходы по договорам на размещение средств наружной рекламы</t>
  </si>
  <si>
    <t>1 11 05034 04 0000 120</t>
  </si>
  <si>
    <t>Доходы от сдачи в аренду муниципального имущества</t>
  </si>
  <si>
    <t>163</t>
  </si>
  <si>
    <t>ДИО</t>
  </si>
  <si>
    <t>1 11 01040 04 0000 120</t>
  </si>
  <si>
    <t>Дивиденды по акциям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</si>
  <si>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</si>
  <si>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</si>
  <si>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</si>
  <si>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Прочие поступления от использования имущества</t>
  </si>
  <si>
    <t>1 14 02031 04 0000 410</t>
  </si>
  <si>
    <t xml:space="preserve">Доходы от реализации имущества муниципальных унитарных предприятий </t>
  </si>
  <si>
    <t>1 14 02032 04 0000 410</t>
  </si>
  <si>
    <t>Доходы от реализации имущества, находящегося в оперативном управлении, находящихся в ведении органов местного самоуправления (в части основных средств)</t>
  </si>
  <si>
    <t>992</t>
  </si>
  <si>
    <t>УЗО</t>
  </si>
  <si>
    <t>1 11 05011 04 0000 120</t>
  </si>
  <si>
    <t>Арендная плата по договорам аренды земельных участков, государственная собственность на которые не разграничена (за исключением земельных участков, предназначенных для жилищного строительства)</t>
  </si>
  <si>
    <t>1 11 05024 04 0000 120</t>
  </si>
  <si>
    <t>904</t>
  </si>
  <si>
    <t>ДПиР</t>
  </si>
  <si>
    <t>2 07 04000 04 0000 180</t>
  </si>
  <si>
    <t>Прочие безвозмездные поступления (по соглашениям)</t>
  </si>
  <si>
    <t>942</t>
  </si>
  <si>
    <t>МУ ЖКХ</t>
  </si>
  <si>
    <t>Плата за найм муниципального жилого фонда</t>
  </si>
  <si>
    <t>498</t>
  </si>
  <si>
    <t>Ростехнадзор</t>
  </si>
  <si>
    <t>1 12 01000 01 0000 120</t>
  </si>
  <si>
    <t>Плата за негативное воздействие на окружающую среду</t>
  </si>
  <si>
    <t>1 14 01040 04 0000 410</t>
  </si>
  <si>
    <t>Доходы от продажи квартир</t>
  </si>
  <si>
    <t>902</t>
  </si>
  <si>
    <t>Департамент финансов</t>
  </si>
  <si>
    <t>1 11 02032 04 0000 120</t>
  </si>
  <si>
    <t>Доходы от размещения временно свободных средств бюджетов городских округов</t>
  </si>
  <si>
    <t>1 18 04010 04 0000 180</t>
  </si>
  <si>
    <t>Доходы бюджетов городских округов от возврата остатков субсидий и субвенций прошлых лет</t>
  </si>
  <si>
    <t>1 19  04000 04 0000 151</t>
  </si>
  <si>
    <t>Возврат остатков субсидий, субвенций прошлых лет</t>
  </si>
  <si>
    <t>Иные администр.</t>
  </si>
  <si>
    <t>1 16 00000 00 0000 000</t>
  </si>
  <si>
    <t>Штрафы, санкции, возмещение ущерба</t>
  </si>
  <si>
    <t>1 17 05040 04 0000 180</t>
  </si>
  <si>
    <t>Прочие неналоговые поступления</t>
  </si>
  <si>
    <t>1 17 01040 04 0000 180</t>
  </si>
  <si>
    <t>Невыясненные поступления</t>
  </si>
  <si>
    <t>3 00 00000 00 0000 000</t>
  </si>
  <si>
    <t>ДОХОДЫ ОТ ПРЕДПРИНИМАТЕЛЬСКОЙ И ИНОЙ ПРИНОСЯЩЕЙ ДОХОД ДЕЯТЕЛЬНОСТИ</t>
  </si>
  <si>
    <t>БЕЗВОЗМЕЗДНЫЕ ПОСТУПЛЕНИЯ</t>
  </si>
  <si>
    <t>2 02 01001 04 0000 151</t>
  </si>
  <si>
    <t>2 02 02000 00 0000 000</t>
  </si>
  <si>
    <t>920</t>
  </si>
  <si>
    <t>Депар. здрав.</t>
  </si>
  <si>
    <t>Прочие безвозмездные поступления (Лукойл)</t>
  </si>
  <si>
    <t>930</t>
  </si>
  <si>
    <t>ВСЕГО ДОХОДОВ</t>
  </si>
  <si>
    <t>ИСТОЧНИКИ ВНУТРЕННЕГО ФИНАНСИРОВАНИЯ ДЕФИЦИТА</t>
  </si>
  <si>
    <t>05 00 00 00 04 0000 630</t>
  </si>
  <si>
    <t>Продажа акций</t>
  </si>
  <si>
    <t>2 02 04000 00 0000 000</t>
  </si>
  <si>
    <t>915</t>
  </si>
  <si>
    <t>МУ экологии</t>
  </si>
  <si>
    <t>925</t>
  </si>
  <si>
    <t>Департамент культуры</t>
  </si>
  <si>
    <t>976</t>
  </si>
  <si>
    <t>Комитет физкультуры</t>
  </si>
  <si>
    <t>Департамент образования</t>
  </si>
  <si>
    <t>944</t>
  </si>
  <si>
    <t>УВБ</t>
  </si>
  <si>
    <t>975</t>
  </si>
  <si>
    <t>964</t>
  </si>
  <si>
    <t>МУ "Служба спасения"</t>
  </si>
  <si>
    <t xml:space="preserve">Арендная плата за земельные участки, находящиеся в собственности городских округов </t>
  </si>
  <si>
    <t>931-937, 991</t>
  </si>
  <si>
    <t xml:space="preserve">Прочие безвозмездные поступления (Лукойл)                            </t>
  </si>
  <si>
    <r>
      <t>Прочие безвозмездные поступления от других бюджетов бюджетной системы</t>
    </r>
    <r>
      <rPr>
        <b/>
        <sz val="12"/>
        <rFont val="Times New Roman"/>
        <family val="1"/>
      </rPr>
      <t xml:space="preserve">   **)</t>
    </r>
  </si>
  <si>
    <t>2 02 09000 04 0000 180</t>
  </si>
  <si>
    <t>1 13 03040 04 0000 130</t>
  </si>
  <si>
    <t>1 08 03010 01 0000 110</t>
  </si>
  <si>
    <t xml:space="preserve"> 1 08 07110-120 01 0000 110</t>
  </si>
  <si>
    <t>Прочие неналоговые доходы бюджетов городских округов</t>
  </si>
  <si>
    <t>2 02 00000 00 0000 000</t>
  </si>
  <si>
    <t>Прочие доходы от оказания платных услуг и компенсации затрат бюджетов городских округов</t>
  </si>
  <si>
    <t xml:space="preserve">Единый налог на вмененный доход </t>
  </si>
  <si>
    <t>Доходы от предпринимательской деятельности</t>
  </si>
  <si>
    <r>
      <t>Субсидии от других бюджетов бюджетной системы РФ       *</t>
    </r>
    <r>
      <rPr>
        <b/>
        <sz val="12"/>
        <rFont val="Times New Roman"/>
        <family val="1"/>
      </rPr>
      <t>*)</t>
    </r>
  </si>
  <si>
    <t>в том числе:</t>
  </si>
  <si>
    <t>Администрации районов, УЖО</t>
  </si>
  <si>
    <t xml:space="preserve">                                                                 Оперативный анализ  поступления доходов в 2008 году</t>
  </si>
  <si>
    <t>Справочно: Факт январь 2007 год</t>
  </si>
  <si>
    <t xml:space="preserve">Факт с начала года на 01.02.08г. </t>
  </si>
  <si>
    <t>1 11 09044 04 0000 120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</si>
  <si>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</si>
  <si>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Доходы 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</si>
  <si>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1 14 02033 04 0000 410</t>
  </si>
  <si>
    <t>1 11 05010 04 0000 120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</si>
  <si>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расположенны в границах городских округов, а также средства от продажи права на заключение договоров аренды указанных земельных участков</t>
  </si>
  <si>
    <t>1 14 06012 04 0000 420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</si>
  <si>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</si>
  <si>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01 06 01 00 04 0000 630</t>
  </si>
  <si>
    <t>Департамент имущественных отношений</t>
  </si>
  <si>
    <t>Комитет по культуре</t>
  </si>
  <si>
    <t>Уточненный годовой план на 2008 год (Реш. ПГД  от 25.12.07 № 310)</t>
  </si>
  <si>
    <t>Средства от продажи акций и иных форм участия в капитале, находящихся в собственности городских округов</t>
  </si>
  <si>
    <t>Иные межбюджетные трансферты</t>
  </si>
  <si>
    <t>2 02 03000 00 0000 000</t>
  </si>
  <si>
    <t>Кассовый план I квартала 2008 года</t>
  </si>
  <si>
    <t>факт январь 2008 год</t>
  </si>
  <si>
    <t>Администрация г. Перми, МУ "Архив"</t>
  </si>
  <si>
    <t>1 14 06024 04 0000 420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</si>
  <si>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</t>
  </si>
  <si>
    <t>% выполнения плана года</t>
  </si>
  <si>
    <t xml:space="preserve">% выполн. плана I квартала </t>
  </si>
  <si>
    <t xml:space="preserve">Дотации бюджетам городских округов на выравнивание уровня бюджетной обеспеченности                                                    </t>
  </si>
  <si>
    <t xml:space="preserve">Субвенции от других бюджетов бюджетной системы РФ    </t>
  </si>
  <si>
    <t xml:space="preserve">Субсидии от других бюджетов бюджетной системы РФ      </t>
  </si>
  <si>
    <t xml:space="preserve">Субвенции от других бюджетов бюджетной системы РФ   </t>
  </si>
  <si>
    <t xml:space="preserve">Субсидии от других бюджетов бюджетной системы РФ     </t>
  </si>
  <si>
    <r>
      <t>Прочие безвозмездные поступления от других бюджетов бюджетной системы</t>
    </r>
    <r>
      <rPr>
        <b/>
        <sz val="12"/>
        <rFont val="Times New Roman"/>
        <family val="1"/>
      </rPr>
      <t xml:space="preserve"> </t>
    </r>
  </si>
  <si>
    <t xml:space="preserve">Субвенции от других бюджетов бюджетной системы РФ        </t>
  </si>
  <si>
    <t xml:space="preserve">Прочие поступления от использования имущества, находящегося в собственности городских округов </t>
  </si>
  <si>
    <t>Доходы от реализации имущества, находящегося в оперативном управлении учреждений, находящихся в ведении органов местного самоуправления (в части основных средств)</t>
  </si>
  <si>
    <t>Доходы  от реализации иного имущества, находящегося в собственности городских округов в части реализации основных средств по указанному имуществу</t>
  </si>
  <si>
    <t xml:space="preserve">Доходы от продажи земельных участков, находящихся в собственности городских округов 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</si>
  <si>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</si>
  <si>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1 08 07130 01 0000 110</t>
  </si>
  <si>
    <t>991</t>
  </si>
  <si>
    <t>188, 835, 187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</si>
  <si>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 </t>
  </si>
  <si>
    <t>% выполн. к плану года</t>
  </si>
  <si>
    <t>Уточненный годовой план на 2008 год (роспись)</t>
  </si>
  <si>
    <t>1 14 02032 04 0000 440</t>
  </si>
  <si>
    <t>Отклонение абсолютное факта от плана  9 месяцев</t>
  </si>
  <si>
    <t>% выполн. к плану 9 месяцев</t>
  </si>
  <si>
    <t>Отклонение абсолютное факта от плана  года</t>
  </si>
  <si>
    <t>Оценка ожидаемого исполнения 2008 год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</si>
  <si>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материальных запасов по указанному имуществу</t>
  </si>
  <si>
    <t xml:space="preserve">ГУВД    </t>
  </si>
  <si>
    <t>1 08 07120 01 0000 110</t>
  </si>
  <si>
    <t>Государственная пошлина за государственную регистрацию региональных отделений политической партии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</si>
  <si>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РФ, а также за выдачу дубликата свидетельства о такой регистрации</t>
  </si>
  <si>
    <t>Департамент планирования и развития территорий</t>
  </si>
  <si>
    <t xml:space="preserve">Управление экологии и природопользования </t>
  </si>
  <si>
    <t>Управление здравоохранения</t>
  </si>
  <si>
    <t>931-938</t>
  </si>
  <si>
    <t>Администрации районов, Н.-Ляды</t>
  </si>
  <si>
    <t>1 15 02040 04 0000 140</t>
  </si>
  <si>
    <t>Платежи, взымаемые организациями городских округов за выполнение определенных функций</t>
  </si>
  <si>
    <t>Управление жилищно-коммунального хозяйства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</si>
  <si>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</si>
  <si>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Управление внешнего благоустройства</t>
  </si>
  <si>
    <t>Департамент общественной безопасности</t>
  </si>
  <si>
    <t>Управление по развитию потребительского рынка</t>
  </si>
  <si>
    <t>Администрация г. Перми</t>
  </si>
  <si>
    <t xml:space="preserve">Управление жлищных отношений </t>
  </si>
  <si>
    <t>Департамент земельных отношений</t>
  </si>
  <si>
    <t>Иные администраторы</t>
  </si>
  <si>
    <t xml:space="preserve">Субсидии от других бюджетов бюджетной системы РФ        </t>
  </si>
  <si>
    <t>321, 086, 085</t>
  </si>
  <si>
    <t xml:space="preserve"> ГУ Фед. регистрационной службы по ПК,   УФС по надpзору в сфере связи, управление россвязькультуры по ПК, министерство юстиции РФ</t>
  </si>
  <si>
    <t>Справочно: Факт  на 01.11.2007 год</t>
  </si>
  <si>
    <t xml:space="preserve">Факт с начала года на 01.11.08г. </t>
  </si>
  <si>
    <t>Приложение 2</t>
  </si>
  <si>
    <t>Оперативный анализ поступления доходов по состоянию на 1 ноября 2008 года</t>
  </si>
  <si>
    <t>(тыс. руб.)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</si>
</sst>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.00_р_."/>
    <numFmt numFmtId="166" formatCode="0.0"/>
    <numFmt numFmtId="167" formatCode="#,##0.000_р_."/>
    <numFmt numFmtId="168" formatCode="#,##0.0000_р_."/>
    <numFmt numFmtId="169" formatCode="#,##0.00000_р_."/>
    <numFmt numFmtId="170" formatCode="#,##0.000000_р_."/>
    <numFmt numFmtId="171" formatCode="#,##0_р_."/>
    <numFmt numFmtId="172" formatCode="#,##0.000"/>
    <numFmt numFmtId="173" formatCode="#,##0.0"/>
    <numFmt numFmtId="174" formatCode="#,##0.0000000_р_."/>
    <numFmt numFmtId="175" formatCode="0.00000"/>
    <numFmt numFmtId="176" formatCode="#,##0.0000"/>
    <numFmt numFmtId="177" formatCode="#,##0.00000"/>
    <numFmt numFmtId="178" formatCode="#,##0.000000"/>
    <numFmt numFmtId="179" formatCode="000000"/>
  </numFmts>
  <fonts count="14">
    <font>
      <sz val="10"/>
      <name val="Arial Cyr"/>
      <family val="0"/>
    </font>
    <font>
      <sz val="12"/>
      <name val="Times New Roman"/>
      <family val="0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2"/>
      <color indexed="12"/>
      <name val="Times New Roman"/>
      <family val="1"/>
    </font>
    <font>
      <sz val="12"/>
      <color indexed="12"/>
      <name val="Arial Cyr"/>
      <family val="0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0"/>
      <color indexed="12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49" fontId="1" fillId="0" borderId="0" xfId="0" applyNumberFormat="1" applyFont="1" applyFill="1" applyAlignment="1">
      <alignment wrapText="1"/>
    </xf>
    <xf numFmtId="0" fontId="6" fillId="0" borderId="0" xfId="0" applyFont="1" applyFill="1" applyAlignment="1">
      <alignment/>
    </xf>
    <xf numFmtId="49" fontId="1" fillId="0" borderId="2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165" fontId="7" fillId="0" borderId="1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horizontal="left" vertical="top" wrapText="1"/>
    </xf>
    <xf numFmtId="4" fontId="7" fillId="0" borderId="1" xfId="0" applyNumberFormat="1" applyFont="1" applyFill="1" applyBorder="1" applyAlignment="1">
      <alignment wrapText="1"/>
    </xf>
    <xf numFmtId="4" fontId="7" fillId="0" borderId="1" xfId="0" applyNumberFormat="1" applyFont="1" applyFill="1" applyBorder="1" applyAlignment="1">
      <alignment wrapText="1"/>
    </xf>
    <xf numFmtId="4" fontId="10" fillId="0" borderId="0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 wrapText="1"/>
    </xf>
    <xf numFmtId="4" fontId="6" fillId="0" borderId="0" xfId="0" applyNumberFormat="1" applyFont="1" applyFill="1" applyBorder="1" applyAlignment="1">
      <alignment/>
    </xf>
    <xf numFmtId="49" fontId="3" fillId="0" borderId="1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4" fontId="1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4" fontId="1" fillId="0" borderId="1" xfId="0" applyNumberFormat="1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center" vertical="top" wrapText="1"/>
    </xf>
    <xf numFmtId="4" fontId="1" fillId="0" borderId="2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center" wrapText="1"/>
    </xf>
    <xf numFmtId="165" fontId="7" fillId="0" borderId="0" xfId="0" applyNumberFormat="1" applyFont="1" applyFill="1" applyBorder="1" applyAlignment="1">
      <alignment wrapText="1"/>
    </xf>
    <xf numFmtId="4" fontId="7" fillId="0" borderId="0" xfId="15" applyNumberFormat="1" applyFont="1" applyFill="1" applyBorder="1" applyAlignment="1">
      <alignment horizontal="right" wrapText="1"/>
    </xf>
    <xf numFmtId="4" fontId="8" fillId="0" borderId="0" xfId="15" applyNumberFormat="1" applyFont="1" applyFill="1" applyBorder="1" applyAlignment="1">
      <alignment horizontal="right" wrapText="1"/>
    </xf>
    <xf numFmtId="4" fontId="5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173" fontId="1" fillId="0" borderId="2" xfId="0" applyNumberFormat="1" applyFont="1" applyFill="1" applyBorder="1" applyAlignment="1">
      <alignment horizontal="right" wrapText="1"/>
    </xf>
    <xf numFmtId="173" fontId="1" fillId="0" borderId="2" xfId="0" applyNumberFormat="1" applyFont="1" applyFill="1" applyBorder="1" applyAlignment="1">
      <alignment wrapText="1"/>
    </xf>
    <xf numFmtId="173" fontId="1" fillId="0" borderId="1" xfId="0" applyNumberFormat="1" applyFont="1" applyFill="1" applyBorder="1" applyAlignment="1">
      <alignment horizontal="right" wrapText="1"/>
    </xf>
    <xf numFmtId="173" fontId="1" fillId="0" borderId="1" xfId="0" applyNumberFormat="1" applyFont="1" applyFill="1" applyBorder="1" applyAlignment="1">
      <alignment wrapText="1"/>
    </xf>
    <xf numFmtId="173" fontId="7" fillId="0" borderId="1" xfId="0" applyNumberFormat="1" applyFont="1" applyFill="1" applyBorder="1" applyAlignment="1">
      <alignment horizontal="right" wrapText="1"/>
    </xf>
    <xf numFmtId="173" fontId="7" fillId="0" borderId="2" xfId="0" applyNumberFormat="1" applyFont="1" applyFill="1" applyBorder="1" applyAlignment="1">
      <alignment horizontal="right" wrapText="1"/>
    </xf>
    <xf numFmtId="173" fontId="1" fillId="0" borderId="1" xfId="15" applyNumberFormat="1" applyFont="1" applyFill="1" applyBorder="1" applyAlignment="1">
      <alignment horizontal="right" wrapText="1"/>
    </xf>
    <xf numFmtId="173" fontId="7" fillId="0" borderId="1" xfId="15" applyNumberFormat="1" applyFont="1" applyFill="1" applyBorder="1" applyAlignment="1">
      <alignment horizontal="right" wrapText="1"/>
    </xf>
    <xf numFmtId="173" fontId="9" fillId="0" borderId="1" xfId="0" applyNumberFormat="1" applyFont="1" applyFill="1" applyBorder="1" applyAlignment="1">
      <alignment wrapText="1"/>
    </xf>
    <xf numFmtId="173" fontId="7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/>
    </xf>
    <xf numFmtId="177" fontId="1" fillId="0" borderId="2" xfId="0" applyNumberFormat="1" applyFont="1" applyFill="1" applyBorder="1" applyAlignment="1">
      <alignment horizontal="right" wrapText="1"/>
    </xf>
    <xf numFmtId="177" fontId="1" fillId="0" borderId="2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177" fontId="1" fillId="0" borderId="0" xfId="15" applyNumberFormat="1" applyFont="1" applyFill="1" applyBorder="1" applyAlignment="1">
      <alignment horizontal="right" wrapText="1"/>
    </xf>
    <xf numFmtId="173" fontId="1" fillId="0" borderId="0" xfId="0" applyNumberFormat="1" applyFont="1" applyFill="1" applyBorder="1" applyAlignment="1">
      <alignment horizontal="right" wrapText="1"/>
    </xf>
    <xf numFmtId="177" fontId="1" fillId="0" borderId="0" xfId="0" applyNumberFormat="1" applyFont="1" applyFill="1" applyBorder="1" applyAlignment="1">
      <alignment horizontal="right" wrapText="1"/>
    </xf>
    <xf numFmtId="173" fontId="1" fillId="0" borderId="0" xfId="15" applyNumberFormat="1" applyFont="1" applyFill="1" applyBorder="1" applyAlignment="1">
      <alignment horizontal="right" wrapText="1"/>
    </xf>
    <xf numFmtId="173" fontId="0" fillId="0" borderId="4" xfId="0" applyNumberFormat="1" applyFont="1" applyBorder="1" applyAlignment="1">
      <alignment wrapText="1"/>
    </xf>
    <xf numFmtId="173" fontId="1" fillId="0" borderId="2" xfId="0" applyNumberFormat="1" applyFont="1" applyFill="1" applyBorder="1" applyAlignment="1">
      <alignment horizontal="right" wrapText="1"/>
    </xf>
    <xf numFmtId="173" fontId="7" fillId="0" borderId="2" xfId="0" applyNumberFormat="1" applyFont="1" applyFill="1" applyBorder="1" applyAlignment="1">
      <alignment horizontal="right" wrapText="1"/>
    </xf>
    <xf numFmtId="173" fontId="4" fillId="0" borderId="1" xfId="0" applyNumberFormat="1" applyFont="1" applyFill="1" applyBorder="1" applyAlignment="1">
      <alignment horizontal="right"/>
    </xf>
    <xf numFmtId="173" fontId="7" fillId="0" borderId="1" xfId="0" applyNumberFormat="1" applyFont="1" applyFill="1" applyBorder="1" applyAlignment="1">
      <alignment horizontal="right" wrapText="1"/>
    </xf>
    <xf numFmtId="173" fontId="1" fillId="0" borderId="0" xfId="0" applyNumberFormat="1" applyFont="1" applyFill="1" applyBorder="1" applyAlignment="1">
      <alignment horizontal="right" wrapText="1"/>
    </xf>
    <xf numFmtId="173" fontId="12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right"/>
    </xf>
    <xf numFmtId="173" fontId="0" fillId="0" borderId="4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173" fontId="1" fillId="0" borderId="4" xfId="0" applyNumberFormat="1" applyFont="1" applyFill="1" applyBorder="1" applyAlignment="1">
      <alignment horizontal="right" wrapText="1"/>
    </xf>
    <xf numFmtId="173" fontId="1" fillId="0" borderId="1" xfId="0" applyNumberFormat="1" applyFont="1" applyFill="1" applyBorder="1" applyAlignment="1">
      <alignment/>
    </xf>
    <xf numFmtId="173" fontId="1" fillId="0" borderId="5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 horizontal="left" vertical="center" wrapText="1"/>
    </xf>
    <xf numFmtId="173" fontId="7" fillId="0" borderId="2" xfId="0" applyNumberFormat="1" applyFont="1" applyFill="1" applyBorder="1" applyAlignment="1">
      <alignment wrapText="1"/>
    </xf>
    <xf numFmtId="173" fontId="7" fillId="0" borderId="4" xfId="0" applyNumberFormat="1" applyFont="1" applyFill="1" applyBorder="1" applyAlignment="1">
      <alignment horizontal="right" wrapText="1"/>
    </xf>
    <xf numFmtId="173" fontId="7" fillId="0" borderId="1" xfId="0" applyNumberFormat="1" applyFont="1" applyFill="1" applyBorder="1" applyAlignment="1">
      <alignment/>
    </xf>
    <xf numFmtId="173" fontId="7" fillId="0" borderId="5" xfId="0" applyNumberFormat="1" applyFont="1" applyFill="1" applyBorder="1" applyAlignment="1">
      <alignment/>
    </xf>
    <xf numFmtId="0" fontId="1" fillId="0" borderId="6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wrapText="1"/>
    </xf>
    <xf numFmtId="173" fontId="7" fillId="0" borderId="1" xfId="0" applyNumberFormat="1" applyFont="1" applyFill="1" applyBorder="1" applyAlignment="1">
      <alignment/>
    </xf>
    <xf numFmtId="173" fontId="1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73" fontId="1" fillId="0" borderId="0" xfId="0" applyNumberFormat="1" applyFont="1" applyFill="1" applyBorder="1" applyAlignment="1">
      <alignment/>
    </xf>
    <xf numFmtId="173" fontId="1" fillId="0" borderId="0" xfId="0" applyNumberFormat="1" applyFont="1" applyFill="1" applyAlignment="1">
      <alignment horizontal="right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173" fontId="1" fillId="0" borderId="1" xfId="15" applyNumberFormat="1" applyFont="1" applyFill="1" applyBorder="1" applyAlignment="1">
      <alignment horizontal="right" wrapText="1"/>
    </xf>
    <xf numFmtId="0" fontId="13" fillId="0" borderId="1" xfId="0" applyFont="1" applyBorder="1" applyAlignment="1">
      <alignment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4" fontId="8" fillId="0" borderId="1" xfId="15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Alignment="1">
      <alignment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top" wrapText="1"/>
    </xf>
    <xf numFmtId="49" fontId="7" fillId="0" borderId="8" xfId="0" applyNumberFormat="1" applyFont="1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top" wrapText="1"/>
    </xf>
    <xf numFmtId="0" fontId="0" fillId="0" borderId="8" xfId="0" applyFill="1" applyBorder="1" applyAlignment="1">
      <alignment/>
    </xf>
    <xf numFmtId="0" fontId="0" fillId="0" borderId="2" xfId="0" applyFill="1" applyBorder="1" applyAlignment="1">
      <alignment/>
    </xf>
    <xf numFmtId="0" fontId="7" fillId="0" borderId="7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44" fontId="7" fillId="0" borderId="1" xfId="15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415"/>
  <sheetViews>
    <sheetView zoomScale="75" zoomScaleNormal="75" workbookViewId="0" topLeftCell="A1">
      <pane xSplit="4" ySplit="4" topLeftCell="E110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114" sqref="C114:D114"/>
    </sheetView>
  </sheetViews>
  <sheetFormatPr defaultColWidth="9.00390625" defaultRowHeight="12.75"/>
  <cols>
    <col min="1" max="1" width="6.125" style="33" customWidth="1"/>
    <col min="2" max="2" width="19.125" style="34" customWidth="1"/>
    <col min="3" max="3" width="25.75390625" style="12" customWidth="1"/>
    <col min="4" max="4" width="61.875" style="1" customWidth="1"/>
    <col min="5" max="5" width="17.00390625" style="1" customWidth="1"/>
    <col min="6" max="6" width="17.625" style="1" customWidth="1"/>
    <col min="7" max="7" width="19.125" style="2" customWidth="1"/>
    <col min="8" max="8" width="14.875" style="2" customWidth="1"/>
    <col min="9" max="9" width="16.25390625" style="13" customWidth="1"/>
    <col min="10" max="10" width="14.75390625" style="13" customWidth="1"/>
    <col min="11" max="11" width="14.25390625" style="13" customWidth="1"/>
    <col min="12" max="12" width="11.375" style="13" customWidth="1"/>
    <col min="13" max="16384" width="17.375" style="9" customWidth="1"/>
  </cols>
  <sheetData>
    <row r="1" spans="2:12" ht="20.25">
      <c r="B1" s="109" t="s">
        <v>125</v>
      </c>
      <c r="C1" s="109"/>
      <c r="D1" s="109"/>
      <c r="E1" s="109"/>
      <c r="F1" s="109"/>
      <c r="G1" s="109"/>
      <c r="H1" s="109"/>
      <c r="I1" s="109"/>
      <c r="J1" s="10"/>
      <c r="K1" s="10"/>
      <c r="L1" s="11"/>
    </row>
    <row r="2" spans="8:12" ht="15.75">
      <c r="H2" s="3"/>
      <c r="I2" s="11"/>
      <c r="J2" s="11"/>
      <c r="K2" s="11"/>
      <c r="L2" s="3" t="s">
        <v>0</v>
      </c>
    </row>
    <row r="3" spans="1:12" ht="26.25" customHeight="1">
      <c r="A3" s="110" t="s">
        <v>1</v>
      </c>
      <c r="B3" s="111" t="s">
        <v>2</v>
      </c>
      <c r="C3" s="110" t="s">
        <v>3</v>
      </c>
      <c r="D3" s="111" t="s">
        <v>4</v>
      </c>
      <c r="E3" s="112" t="s">
        <v>126</v>
      </c>
      <c r="F3" s="111" t="s">
        <v>139</v>
      </c>
      <c r="G3" s="111" t="s">
        <v>127</v>
      </c>
      <c r="H3" s="111" t="s">
        <v>148</v>
      </c>
      <c r="I3" s="111" t="s">
        <v>143</v>
      </c>
      <c r="J3" s="107" t="s">
        <v>144</v>
      </c>
      <c r="K3" s="107" t="s">
        <v>5</v>
      </c>
      <c r="L3" s="115" t="s">
        <v>149</v>
      </c>
    </row>
    <row r="4" spans="1:12" ht="51" customHeight="1">
      <c r="A4" s="110"/>
      <c r="B4" s="111"/>
      <c r="C4" s="110"/>
      <c r="D4" s="111"/>
      <c r="E4" s="112"/>
      <c r="F4" s="113"/>
      <c r="G4" s="111"/>
      <c r="H4" s="114"/>
      <c r="I4" s="106"/>
      <c r="J4" s="108"/>
      <c r="K4" s="108"/>
      <c r="L4" s="108"/>
    </row>
    <row r="5" spans="1:12" ht="15.75">
      <c r="A5" s="116" t="s">
        <v>38</v>
      </c>
      <c r="B5" s="119" t="s">
        <v>39</v>
      </c>
      <c r="C5" s="14" t="s">
        <v>40</v>
      </c>
      <c r="D5" s="41" t="s">
        <v>41</v>
      </c>
      <c r="E5" s="67"/>
      <c r="F5" s="53"/>
      <c r="G5" s="68"/>
      <c r="H5" s="53"/>
      <c r="I5" s="74"/>
      <c r="J5" s="54"/>
      <c r="K5" s="53">
        <f>J5-I5</f>
        <v>0</v>
      </c>
      <c r="L5" s="75"/>
    </row>
    <row r="6" spans="1:12" ht="15.75">
      <c r="A6" s="117"/>
      <c r="B6" s="118"/>
      <c r="C6" s="4" t="s">
        <v>36</v>
      </c>
      <c r="D6" s="24" t="s">
        <v>42</v>
      </c>
      <c r="E6" s="55">
        <f>15524.87615+5.12144</f>
        <v>15529.99759</v>
      </c>
      <c r="F6" s="55">
        <v>535769</v>
      </c>
      <c r="G6" s="56">
        <f>44821.42062+141.80102+20</f>
        <v>44983.221639999996</v>
      </c>
      <c r="H6" s="53">
        <f>G6/F6*100</f>
        <v>8.396010526924849</v>
      </c>
      <c r="I6" s="55">
        <v>90000</v>
      </c>
      <c r="J6" s="56">
        <f>44821.42062+141.80102+20</f>
        <v>44983.221639999996</v>
      </c>
      <c r="K6" s="53">
        <f aca="true" t="shared" si="0" ref="K6:K69">J6-I6</f>
        <v>-45016.778360000004</v>
      </c>
      <c r="L6" s="75">
        <f>J6/I6*100</f>
        <v>49.981357377777776</v>
      </c>
    </row>
    <row r="7" spans="1:12" ht="31.5">
      <c r="A7" s="117"/>
      <c r="B7" s="118"/>
      <c r="C7" s="4" t="s">
        <v>43</v>
      </c>
      <c r="D7" s="23" t="s">
        <v>44</v>
      </c>
      <c r="E7" s="55"/>
      <c r="F7" s="55">
        <v>3792.7</v>
      </c>
      <c r="G7" s="56"/>
      <c r="H7" s="53">
        <f>G7/F7*100</f>
        <v>0</v>
      </c>
      <c r="I7" s="55"/>
      <c r="J7" s="56"/>
      <c r="K7" s="53">
        <f t="shared" si="0"/>
        <v>0</v>
      </c>
      <c r="L7" s="75"/>
    </row>
    <row r="8" spans="1:12" ht="15.75">
      <c r="A8" s="117"/>
      <c r="B8" s="118"/>
      <c r="C8" s="4" t="s">
        <v>34</v>
      </c>
      <c r="D8" s="23" t="s">
        <v>45</v>
      </c>
      <c r="E8" s="55">
        <v>346.39247</v>
      </c>
      <c r="F8" s="55"/>
      <c r="G8" s="56"/>
      <c r="H8" s="53"/>
      <c r="I8" s="55"/>
      <c r="J8" s="56"/>
      <c r="K8" s="53">
        <f t="shared" si="0"/>
        <v>0</v>
      </c>
      <c r="L8" s="75"/>
    </row>
    <row r="9" spans="1:12" ht="31.5">
      <c r="A9" s="117"/>
      <c r="B9" s="118"/>
      <c r="C9" s="63" t="s">
        <v>128</v>
      </c>
      <c r="D9" s="64" t="s">
        <v>157</v>
      </c>
      <c r="E9" s="55"/>
      <c r="F9" s="55"/>
      <c r="G9" s="56">
        <f>14.68553+727.76898</f>
        <v>742.45451</v>
      </c>
      <c r="H9" s="53"/>
      <c r="I9" s="55"/>
      <c r="J9" s="56">
        <f>14.68553+727.76898</f>
        <v>742.45451</v>
      </c>
      <c r="K9" s="53">
        <f t="shared" si="0"/>
        <v>742.45451</v>
      </c>
      <c r="L9" s="75"/>
    </row>
    <row r="10" spans="1:12" ht="31.5">
      <c r="A10" s="117"/>
      <c r="B10" s="118"/>
      <c r="C10" s="4" t="s">
        <v>114</v>
      </c>
      <c r="D10" s="25" t="s">
        <v>119</v>
      </c>
      <c r="E10" s="55">
        <v>0.86049</v>
      </c>
      <c r="F10" s="55"/>
      <c r="G10" s="56">
        <v>1.55158</v>
      </c>
      <c r="H10" s="53"/>
      <c r="I10" s="55"/>
      <c r="J10" s="56">
        <v>1.55158</v>
      </c>
      <c r="K10" s="53">
        <f t="shared" si="0"/>
        <v>1.55158</v>
      </c>
      <c r="L10" s="75"/>
    </row>
    <row r="11" spans="1:12" ht="51.75" customHeight="1">
      <c r="A11" s="117"/>
      <c r="B11" s="118"/>
      <c r="C11" s="4" t="s">
        <v>48</v>
      </c>
      <c r="D11" s="23" t="s">
        <v>158</v>
      </c>
      <c r="E11" s="55">
        <v>96515.535</v>
      </c>
      <c r="F11" s="55"/>
      <c r="G11" s="56">
        <v>6600</v>
      </c>
      <c r="H11" s="53"/>
      <c r="I11" s="55"/>
      <c r="J11" s="56">
        <v>6600</v>
      </c>
      <c r="K11" s="53">
        <f t="shared" si="0"/>
        <v>6600</v>
      </c>
      <c r="L11" s="75"/>
    </row>
    <row r="12" spans="1:12" ht="47.25">
      <c r="A12" s="117"/>
      <c r="B12" s="118"/>
      <c r="C12" s="63" t="s">
        <v>131</v>
      </c>
      <c r="D12" s="64" t="s">
        <v>159</v>
      </c>
      <c r="E12" s="55"/>
      <c r="F12" s="55">
        <v>1122450.5</v>
      </c>
      <c r="G12" s="56">
        <v>200</v>
      </c>
      <c r="H12" s="53">
        <f aca="true" t="shared" si="1" ref="H12:H74">G12/F12*100</f>
        <v>0.017818157682677322</v>
      </c>
      <c r="I12" s="55">
        <v>147416</v>
      </c>
      <c r="J12" s="56">
        <v>200</v>
      </c>
      <c r="K12" s="53">
        <f t="shared" si="0"/>
        <v>-147216</v>
      </c>
      <c r="L12" s="75">
        <f aca="true" t="shared" si="2" ref="L12:L65">J12/I12*100</f>
        <v>0.1356704835296033</v>
      </c>
    </row>
    <row r="13" spans="1:12" ht="31.5">
      <c r="A13" s="117"/>
      <c r="B13" s="118"/>
      <c r="C13" s="63" t="s">
        <v>146</v>
      </c>
      <c r="D13" s="64" t="s">
        <v>160</v>
      </c>
      <c r="E13" s="55">
        <v>1516.3</v>
      </c>
      <c r="F13" s="55"/>
      <c r="G13" s="56"/>
      <c r="H13" s="53"/>
      <c r="I13" s="55"/>
      <c r="J13" s="56"/>
      <c r="K13" s="53"/>
      <c r="L13" s="75"/>
    </row>
    <row r="14" spans="1:12" ht="15.75">
      <c r="A14" s="117"/>
      <c r="B14" s="118"/>
      <c r="C14" s="4" t="s">
        <v>77</v>
      </c>
      <c r="D14" s="23" t="s">
        <v>78</v>
      </c>
      <c r="E14" s="55"/>
      <c r="F14" s="55"/>
      <c r="G14" s="55">
        <v>440</v>
      </c>
      <c r="H14" s="53"/>
      <c r="I14" s="55"/>
      <c r="J14" s="55">
        <v>440</v>
      </c>
      <c r="K14" s="53">
        <f t="shared" si="0"/>
        <v>440</v>
      </c>
      <c r="L14" s="75"/>
    </row>
    <row r="15" spans="1:12" ht="15.75">
      <c r="A15" s="117"/>
      <c r="B15" s="118"/>
      <c r="C15" s="4" t="s">
        <v>81</v>
      </c>
      <c r="D15" s="23" t="s">
        <v>82</v>
      </c>
      <c r="E15" s="55">
        <v>10374.04019</v>
      </c>
      <c r="F15" s="55"/>
      <c r="G15" s="55">
        <v>39259.24919</v>
      </c>
      <c r="H15" s="53"/>
      <c r="I15" s="55"/>
      <c r="J15" s="55">
        <v>39259.24919</v>
      </c>
      <c r="K15" s="53">
        <f t="shared" si="0"/>
        <v>39259.24919</v>
      </c>
      <c r="L15" s="75"/>
    </row>
    <row r="16" spans="1:12" ht="15.75">
      <c r="A16" s="117"/>
      <c r="B16" s="118"/>
      <c r="C16" s="4" t="s">
        <v>79</v>
      </c>
      <c r="D16" s="23" t="s">
        <v>117</v>
      </c>
      <c r="E16" s="55"/>
      <c r="F16" s="55"/>
      <c r="G16" s="56"/>
      <c r="H16" s="53" t="e">
        <f t="shared" si="1"/>
        <v>#DIV/0!</v>
      </c>
      <c r="I16" s="55"/>
      <c r="J16" s="56"/>
      <c r="K16" s="53">
        <f t="shared" si="0"/>
        <v>0</v>
      </c>
      <c r="L16" s="75" t="e">
        <f t="shared" si="2"/>
        <v>#DIV/0!</v>
      </c>
    </row>
    <row r="17" spans="1:12" ht="15.75">
      <c r="A17" s="117"/>
      <c r="B17" s="118"/>
      <c r="C17" s="4" t="s">
        <v>83</v>
      </c>
      <c r="D17" s="23" t="s">
        <v>121</v>
      </c>
      <c r="E17" s="55"/>
      <c r="F17" s="55">
        <v>6254.7</v>
      </c>
      <c r="G17" s="56">
        <v>42.10796</v>
      </c>
      <c r="H17" s="53">
        <f t="shared" si="1"/>
        <v>0.6732210977345037</v>
      </c>
      <c r="I17" s="55">
        <v>975.9</v>
      </c>
      <c r="J17" s="56">
        <v>42.10796</v>
      </c>
      <c r="K17" s="53">
        <f t="shared" si="0"/>
        <v>-933.7920399999999</v>
      </c>
      <c r="L17" s="75">
        <f t="shared" si="2"/>
        <v>4.314782252279946</v>
      </c>
    </row>
    <row r="18" spans="1:12" s="16" customFormat="1" ht="15.75">
      <c r="A18" s="118"/>
      <c r="B18" s="118"/>
      <c r="C18" s="15"/>
      <c r="D18" s="26" t="s">
        <v>21</v>
      </c>
      <c r="E18" s="57">
        <f>SUM(E5:E11,E12:E17)</f>
        <v>124283.12574</v>
      </c>
      <c r="F18" s="57">
        <f>SUM(F5:F11,F12:F17)</f>
        <v>1668266.9</v>
      </c>
      <c r="G18" s="57">
        <f>SUM(G5:G11,G12:G17)</f>
        <v>92268.58488</v>
      </c>
      <c r="H18" s="58">
        <f t="shared" si="1"/>
        <v>5.530804745931241</v>
      </c>
      <c r="I18" s="57">
        <f>SUM(I5:I11,I12:I17)</f>
        <v>238391.9</v>
      </c>
      <c r="J18" s="57">
        <f>SUM(J5:J11,J12:J17)</f>
        <v>92268.58488</v>
      </c>
      <c r="K18" s="58">
        <f t="shared" si="0"/>
        <v>-146123.31511999998</v>
      </c>
      <c r="L18" s="76">
        <f t="shared" si="2"/>
        <v>38.70458051636822</v>
      </c>
    </row>
    <row r="19" spans="1:12" ht="15.75">
      <c r="A19" s="117" t="s">
        <v>7</v>
      </c>
      <c r="B19" s="120" t="s">
        <v>8</v>
      </c>
      <c r="C19" s="4" t="s">
        <v>9</v>
      </c>
      <c r="D19" s="23" t="s">
        <v>10</v>
      </c>
      <c r="E19" s="55">
        <v>225856.69867</v>
      </c>
      <c r="F19" s="55">
        <v>5074213.7</v>
      </c>
      <c r="G19" s="56">
        <v>323194.42961</v>
      </c>
      <c r="H19" s="53">
        <f t="shared" si="1"/>
        <v>6.369349986383112</v>
      </c>
      <c r="I19" s="55">
        <v>959180.8</v>
      </c>
      <c r="J19" s="56">
        <v>323194.42961</v>
      </c>
      <c r="K19" s="53">
        <f t="shared" si="0"/>
        <v>-635986.37039</v>
      </c>
      <c r="L19" s="75">
        <f t="shared" si="2"/>
        <v>33.694839347284685</v>
      </c>
    </row>
    <row r="20" spans="1:12" ht="15.75">
      <c r="A20" s="118"/>
      <c r="B20" s="120"/>
      <c r="C20" s="4" t="s">
        <v>11</v>
      </c>
      <c r="D20" s="23" t="s">
        <v>120</v>
      </c>
      <c r="E20" s="55">
        <v>78013.21949</v>
      </c>
      <c r="F20" s="55">
        <v>431806</v>
      </c>
      <c r="G20" s="56">
        <v>80508.90925</v>
      </c>
      <c r="H20" s="53">
        <f t="shared" si="1"/>
        <v>18.64469443453773</v>
      </c>
      <c r="I20" s="55">
        <v>98021</v>
      </c>
      <c r="J20" s="56">
        <v>80508.90925</v>
      </c>
      <c r="K20" s="53">
        <f t="shared" si="0"/>
        <v>-17512.090750000003</v>
      </c>
      <c r="L20" s="75">
        <f t="shared" si="2"/>
        <v>82.13434799685781</v>
      </c>
    </row>
    <row r="21" spans="1:12" ht="15.75">
      <c r="A21" s="118"/>
      <c r="B21" s="120"/>
      <c r="C21" s="4" t="s">
        <v>12</v>
      </c>
      <c r="D21" s="23" t="s">
        <v>13</v>
      </c>
      <c r="E21" s="55"/>
      <c r="F21" s="55">
        <v>1208</v>
      </c>
      <c r="G21" s="56">
        <v>28.87291</v>
      </c>
      <c r="H21" s="53">
        <f t="shared" si="1"/>
        <v>2.390141556291391</v>
      </c>
      <c r="I21" s="77">
        <v>590.02</v>
      </c>
      <c r="J21" s="56">
        <v>28.87291</v>
      </c>
      <c r="K21" s="53">
        <f t="shared" si="0"/>
        <v>-561.1470899999999</v>
      </c>
      <c r="L21" s="75">
        <f t="shared" si="2"/>
        <v>4.893547676349955</v>
      </c>
    </row>
    <row r="22" spans="1:12" ht="15.75">
      <c r="A22" s="118"/>
      <c r="B22" s="120"/>
      <c r="C22" s="4" t="s">
        <v>14</v>
      </c>
      <c r="D22" s="23" t="s">
        <v>15</v>
      </c>
      <c r="E22" s="55">
        <v>2781.5633</v>
      </c>
      <c r="F22" s="55">
        <v>84074</v>
      </c>
      <c r="G22" s="56">
        <v>9327.78099</v>
      </c>
      <c r="H22" s="53">
        <f t="shared" si="1"/>
        <v>11.094727252182599</v>
      </c>
      <c r="I22" s="55">
        <v>6178</v>
      </c>
      <c r="J22" s="56">
        <v>9327.78099</v>
      </c>
      <c r="K22" s="53">
        <f t="shared" si="0"/>
        <v>3149.7809899999993</v>
      </c>
      <c r="L22" s="75">
        <f t="shared" si="2"/>
        <v>150.98382955649078</v>
      </c>
    </row>
    <row r="23" spans="1:12" ht="15.75">
      <c r="A23" s="118"/>
      <c r="B23" s="120"/>
      <c r="C23" s="4" t="s">
        <v>16</v>
      </c>
      <c r="D23" s="23" t="s">
        <v>17</v>
      </c>
      <c r="E23" s="55">
        <v>80404.75852</v>
      </c>
      <c r="F23" s="55">
        <v>2131261</v>
      </c>
      <c r="G23" s="56">
        <v>118985.13405</v>
      </c>
      <c r="H23" s="53">
        <f t="shared" si="1"/>
        <v>5.58285137531255</v>
      </c>
      <c r="I23" s="55">
        <f>7352.9+463264</f>
        <v>470616.9</v>
      </c>
      <c r="J23" s="56">
        <v>118985.13405</v>
      </c>
      <c r="K23" s="53">
        <f t="shared" si="0"/>
        <v>-351631.76595000003</v>
      </c>
      <c r="L23" s="75">
        <f t="shared" si="2"/>
        <v>25.282800947012312</v>
      </c>
    </row>
    <row r="24" spans="1:12" ht="15.75">
      <c r="A24" s="118"/>
      <c r="B24" s="120"/>
      <c r="C24" s="4" t="s">
        <v>115</v>
      </c>
      <c r="D24" s="23" t="s">
        <v>18</v>
      </c>
      <c r="E24" s="55">
        <v>1604.36073</v>
      </c>
      <c r="F24" s="55">
        <v>35895</v>
      </c>
      <c r="G24" s="56">
        <v>2215.81313</v>
      </c>
      <c r="H24" s="53">
        <f t="shared" si="1"/>
        <v>6.173041175651204</v>
      </c>
      <c r="I24" s="55">
        <v>7116</v>
      </c>
      <c r="J24" s="56">
        <v>2215.81313</v>
      </c>
      <c r="K24" s="53">
        <f t="shared" si="0"/>
        <v>-4900.1868699999995</v>
      </c>
      <c r="L24" s="75">
        <f t="shared" si="2"/>
        <v>31.138464446318153</v>
      </c>
    </row>
    <row r="25" spans="1:12" ht="15.75">
      <c r="A25" s="118"/>
      <c r="B25" s="120"/>
      <c r="C25" s="4" t="s">
        <v>19</v>
      </c>
      <c r="D25" s="23" t="s">
        <v>20</v>
      </c>
      <c r="E25" s="55">
        <v>141.72371</v>
      </c>
      <c r="F25" s="55"/>
      <c r="G25" s="56">
        <v>10680.77949</v>
      </c>
      <c r="H25" s="53"/>
      <c r="I25" s="55"/>
      <c r="J25" s="56">
        <v>10680.77949</v>
      </c>
      <c r="K25" s="53">
        <f t="shared" si="0"/>
        <v>10680.77949</v>
      </c>
      <c r="L25" s="75"/>
    </row>
    <row r="26" spans="1:12" ht="15.75">
      <c r="A26" s="118"/>
      <c r="B26" s="120"/>
      <c r="C26" s="4" t="s">
        <v>77</v>
      </c>
      <c r="D26" s="23" t="s">
        <v>78</v>
      </c>
      <c r="E26" s="59">
        <f>75.05731+22.67834+398.11802+70.7126+5.8</f>
        <v>572.3662699999999</v>
      </c>
      <c r="F26" s="55">
        <v>10841</v>
      </c>
      <c r="G26" s="55">
        <v>1012.6135</v>
      </c>
      <c r="H26" s="53">
        <f t="shared" si="1"/>
        <v>9.340591273867725</v>
      </c>
      <c r="I26" s="55">
        <v>2020.44</v>
      </c>
      <c r="J26" s="55">
        <v>1012.6135</v>
      </c>
      <c r="K26" s="53">
        <f t="shared" si="0"/>
        <v>-1007.8265</v>
      </c>
      <c r="L26" s="75">
        <f t="shared" si="2"/>
        <v>50.11846429490606</v>
      </c>
    </row>
    <row r="27" spans="1:12" s="16" customFormat="1" ht="15.75">
      <c r="A27" s="118"/>
      <c r="B27" s="120"/>
      <c r="C27" s="22"/>
      <c r="D27" s="26" t="s">
        <v>21</v>
      </c>
      <c r="E27" s="57">
        <f>SUM(E19:E26)</f>
        <v>389374.69068999996</v>
      </c>
      <c r="F27" s="57">
        <f>SUM(F19:F26)</f>
        <v>7769298.7</v>
      </c>
      <c r="G27" s="57">
        <f>SUM(G19:G26)</f>
        <v>545954.33293</v>
      </c>
      <c r="H27" s="58">
        <f t="shared" si="1"/>
        <v>7.027073536637225</v>
      </c>
      <c r="I27" s="57">
        <f>SUM(I19:I26)</f>
        <v>1543723.1600000001</v>
      </c>
      <c r="J27" s="57">
        <f>SUM(J19:J26)</f>
        <v>545954.33293</v>
      </c>
      <c r="K27" s="58">
        <f t="shared" si="0"/>
        <v>-997768.8270700001</v>
      </c>
      <c r="L27" s="76">
        <f t="shared" si="2"/>
        <v>35.3660777447946</v>
      </c>
    </row>
    <row r="28" spans="1:12" ht="15.75">
      <c r="A28" s="121" t="s">
        <v>22</v>
      </c>
      <c r="B28" s="120" t="s">
        <v>23</v>
      </c>
      <c r="C28" s="4" t="s">
        <v>24</v>
      </c>
      <c r="D28" s="23" t="s">
        <v>25</v>
      </c>
      <c r="E28" s="55">
        <v>4983.97921</v>
      </c>
      <c r="F28" s="55">
        <v>107932</v>
      </c>
      <c r="G28" s="56">
        <f>6040.84142+0.72+0.19</f>
        <v>6041.75142</v>
      </c>
      <c r="H28" s="53">
        <f t="shared" si="1"/>
        <v>5.597738779972575</v>
      </c>
      <c r="I28" s="55">
        <v>18234</v>
      </c>
      <c r="J28" s="56">
        <f>6040.84142+0.72+0.19</f>
        <v>6041.75142</v>
      </c>
      <c r="K28" s="53">
        <f t="shared" si="0"/>
        <v>-12192.24858</v>
      </c>
      <c r="L28" s="75">
        <f t="shared" si="2"/>
        <v>33.13453668970055</v>
      </c>
    </row>
    <row r="29" spans="1:12" ht="31.5">
      <c r="A29" s="121"/>
      <c r="B29" s="120"/>
      <c r="C29" s="4" t="s">
        <v>114</v>
      </c>
      <c r="D29" s="25" t="s">
        <v>119</v>
      </c>
      <c r="E29" s="59"/>
      <c r="F29" s="55"/>
      <c r="G29" s="56"/>
      <c r="H29" s="53" t="e">
        <f t="shared" si="1"/>
        <v>#DIV/0!</v>
      </c>
      <c r="I29" s="55"/>
      <c r="J29" s="56"/>
      <c r="K29" s="53">
        <f t="shared" si="0"/>
        <v>0</v>
      </c>
      <c r="L29" s="75" t="e">
        <f t="shared" si="2"/>
        <v>#DIV/0!</v>
      </c>
    </row>
    <row r="30" spans="1:12" ht="15.75">
      <c r="A30" s="121"/>
      <c r="B30" s="120"/>
      <c r="C30" s="4" t="s">
        <v>77</v>
      </c>
      <c r="D30" s="23" t="s">
        <v>78</v>
      </c>
      <c r="E30" s="59">
        <f>20.75+11+1633.74574+217.54554</f>
        <v>1883.0412800000001</v>
      </c>
      <c r="F30" s="55">
        <v>66043.5</v>
      </c>
      <c r="G30" s="56">
        <v>3712.27529</v>
      </c>
      <c r="H30" s="53">
        <f t="shared" si="1"/>
        <v>5.620954810087291</v>
      </c>
      <c r="I30" s="55">
        <v>10491.925</v>
      </c>
      <c r="J30" s="56">
        <v>3712.27529</v>
      </c>
      <c r="K30" s="53">
        <f t="shared" si="0"/>
        <v>-6779.64971</v>
      </c>
      <c r="L30" s="75">
        <f t="shared" si="2"/>
        <v>35.38221336885272</v>
      </c>
    </row>
    <row r="31" spans="1:12" ht="15.75">
      <c r="A31" s="121"/>
      <c r="B31" s="120"/>
      <c r="C31" s="4" t="s">
        <v>79</v>
      </c>
      <c r="D31" s="23" t="s">
        <v>117</v>
      </c>
      <c r="E31" s="59"/>
      <c r="F31" s="55"/>
      <c r="G31" s="55"/>
      <c r="H31" s="53" t="e">
        <f t="shared" si="1"/>
        <v>#DIV/0!</v>
      </c>
      <c r="I31" s="55"/>
      <c r="J31" s="55"/>
      <c r="K31" s="53">
        <f t="shared" si="0"/>
        <v>0</v>
      </c>
      <c r="L31" s="75" t="e">
        <f t="shared" si="2"/>
        <v>#DIV/0!</v>
      </c>
    </row>
    <row r="32" spans="1:12" ht="15.75">
      <c r="A32" s="121"/>
      <c r="B32" s="120"/>
      <c r="C32" s="4" t="s">
        <v>96</v>
      </c>
      <c r="D32" s="64" t="s">
        <v>141</v>
      </c>
      <c r="E32" s="59"/>
      <c r="F32" s="55">
        <v>205783.6</v>
      </c>
      <c r="G32" s="55"/>
      <c r="H32" s="53">
        <f t="shared" si="1"/>
        <v>0</v>
      </c>
      <c r="I32" s="55">
        <f>39023.3+10643.225</f>
        <v>49666.525</v>
      </c>
      <c r="J32" s="55"/>
      <c r="K32" s="53">
        <f t="shared" si="0"/>
        <v>-49666.525</v>
      </c>
      <c r="L32" s="75">
        <f t="shared" si="2"/>
        <v>0</v>
      </c>
    </row>
    <row r="33" spans="1:12" ht="15.75">
      <c r="A33" s="121"/>
      <c r="B33" s="120"/>
      <c r="C33" s="4" t="s">
        <v>83</v>
      </c>
      <c r="D33" s="23" t="s">
        <v>121</v>
      </c>
      <c r="E33" s="55"/>
      <c r="F33" s="55"/>
      <c r="G33" s="55"/>
      <c r="H33" s="53" t="e">
        <f t="shared" si="1"/>
        <v>#DIV/0!</v>
      </c>
      <c r="I33" s="55"/>
      <c r="J33" s="55"/>
      <c r="K33" s="53">
        <f t="shared" si="0"/>
        <v>0</v>
      </c>
      <c r="L33" s="75" t="e">
        <f t="shared" si="2"/>
        <v>#DIV/0!</v>
      </c>
    </row>
    <row r="34" spans="1:12" s="16" customFormat="1" ht="15.75">
      <c r="A34" s="122"/>
      <c r="B34" s="122"/>
      <c r="C34" s="42"/>
      <c r="D34" s="26" t="s">
        <v>21</v>
      </c>
      <c r="E34" s="57">
        <f>SUM(E28:E33)</f>
        <v>6867.020490000001</v>
      </c>
      <c r="F34" s="57">
        <f>SUM(F28:F33)</f>
        <v>379759.1</v>
      </c>
      <c r="G34" s="57">
        <f>SUM(G28:G33)</f>
        <v>9754.02671</v>
      </c>
      <c r="H34" s="58">
        <f t="shared" si="1"/>
        <v>2.5684774137077953</v>
      </c>
      <c r="I34" s="57">
        <f>SUM(I28:I33)</f>
        <v>78392.45</v>
      </c>
      <c r="J34" s="57">
        <f>SUM(J28:J33)</f>
        <v>9754.02671</v>
      </c>
      <c r="K34" s="58">
        <f t="shared" si="0"/>
        <v>-68638.42328999999</v>
      </c>
      <c r="L34" s="76">
        <f t="shared" si="2"/>
        <v>12.442558830601671</v>
      </c>
    </row>
    <row r="35" spans="1:12" ht="31.5">
      <c r="A35" s="121" t="s">
        <v>26</v>
      </c>
      <c r="B35" s="120" t="s">
        <v>27</v>
      </c>
      <c r="C35" s="4" t="s">
        <v>116</v>
      </c>
      <c r="D35" s="23" t="s">
        <v>28</v>
      </c>
      <c r="E35" s="55">
        <v>22.53</v>
      </c>
      <c r="F35" s="55">
        <v>198</v>
      </c>
      <c r="G35" s="56">
        <v>73</v>
      </c>
      <c r="H35" s="53">
        <f t="shared" si="1"/>
        <v>36.868686868686865</v>
      </c>
      <c r="I35" s="55">
        <v>23</v>
      </c>
      <c r="J35" s="56">
        <v>73</v>
      </c>
      <c r="K35" s="53">
        <f t="shared" si="0"/>
        <v>50</v>
      </c>
      <c r="L35" s="75">
        <f t="shared" si="2"/>
        <v>317.39130434782606</v>
      </c>
    </row>
    <row r="36" spans="1:12" ht="15.75">
      <c r="A36" s="121"/>
      <c r="B36" s="120"/>
      <c r="C36" s="4" t="s">
        <v>77</v>
      </c>
      <c r="D36" s="23" t="s">
        <v>78</v>
      </c>
      <c r="E36" s="59">
        <v>7.1</v>
      </c>
      <c r="F36" s="55">
        <v>80</v>
      </c>
      <c r="G36" s="56">
        <v>7.8</v>
      </c>
      <c r="H36" s="53">
        <f t="shared" si="1"/>
        <v>9.75</v>
      </c>
      <c r="I36" s="55">
        <v>13.6</v>
      </c>
      <c r="J36" s="56">
        <v>7.8</v>
      </c>
      <c r="K36" s="53">
        <f t="shared" si="0"/>
        <v>-5.8</v>
      </c>
      <c r="L36" s="75">
        <f t="shared" si="2"/>
        <v>57.35294117647059</v>
      </c>
    </row>
    <row r="37" spans="1:12" s="16" customFormat="1" ht="15.75">
      <c r="A37" s="122"/>
      <c r="B37" s="122"/>
      <c r="C37" s="42"/>
      <c r="D37" s="26" t="s">
        <v>21</v>
      </c>
      <c r="E37" s="57">
        <f>SUM(E35:E36)</f>
        <v>29.630000000000003</v>
      </c>
      <c r="F37" s="57">
        <f>SUM(F35:F36)</f>
        <v>278</v>
      </c>
      <c r="G37" s="57">
        <f>SUM(G35:G36)</f>
        <v>80.8</v>
      </c>
      <c r="H37" s="58">
        <f t="shared" si="1"/>
        <v>29.06474820143885</v>
      </c>
      <c r="I37" s="57">
        <f>SUM(I35:I36)</f>
        <v>36.6</v>
      </c>
      <c r="J37" s="57">
        <f>SUM(J35:J36)</f>
        <v>80.8</v>
      </c>
      <c r="K37" s="58">
        <f t="shared" si="0"/>
        <v>44.199999999999996</v>
      </c>
      <c r="L37" s="76">
        <f t="shared" si="2"/>
        <v>220.76502732240436</v>
      </c>
    </row>
    <row r="38" spans="1:13" ht="15.75">
      <c r="A38" s="117" t="s">
        <v>62</v>
      </c>
      <c r="B38" s="120" t="s">
        <v>63</v>
      </c>
      <c r="C38" s="4" t="s">
        <v>64</v>
      </c>
      <c r="D38" s="23" t="s">
        <v>65</v>
      </c>
      <c r="E38" s="59">
        <v>2216.13963</v>
      </c>
      <c r="F38" s="55">
        <v>18726.9</v>
      </c>
      <c r="G38" s="56">
        <v>2490.14193</v>
      </c>
      <c r="H38" s="53">
        <f t="shared" si="1"/>
        <v>13.297139035291478</v>
      </c>
      <c r="I38" s="55">
        <v>5093.7</v>
      </c>
      <c r="J38" s="56">
        <v>2490.14193</v>
      </c>
      <c r="K38" s="53">
        <f t="shared" si="0"/>
        <v>-2603.55807</v>
      </c>
      <c r="L38" s="75">
        <f t="shared" si="2"/>
        <v>48.88670180811591</v>
      </c>
      <c r="M38" s="37"/>
    </row>
    <row r="39" spans="1:13" ht="15.75">
      <c r="A39" s="117"/>
      <c r="B39" s="120"/>
      <c r="C39" s="4" t="s">
        <v>77</v>
      </c>
      <c r="D39" s="23" t="s">
        <v>78</v>
      </c>
      <c r="E39" s="59">
        <f>15+138.5+55.5</f>
        <v>209</v>
      </c>
      <c r="F39" s="55">
        <v>825</v>
      </c>
      <c r="G39" s="56">
        <v>353.96334</v>
      </c>
      <c r="H39" s="53">
        <f t="shared" si="1"/>
        <v>42.904647272727274</v>
      </c>
      <c r="I39" s="55"/>
      <c r="J39" s="56">
        <v>353.96334</v>
      </c>
      <c r="K39" s="53">
        <f t="shared" si="0"/>
        <v>353.96334</v>
      </c>
      <c r="L39" s="75"/>
      <c r="M39" s="37"/>
    </row>
    <row r="40" spans="1:12" s="16" customFormat="1" ht="15.75">
      <c r="A40" s="117"/>
      <c r="B40" s="118"/>
      <c r="C40" s="15"/>
      <c r="D40" s="26" t="s">
        <v>21</v>
      </c>
      <c r="E40" s="57">
        <f>SUM(E38:E39)</f>
        <v>2425.13963</v>
      </c>
      <c r="F40" s="57">
        <f>SUM(F38:F39)</f>
        <v>19551.9</v>
      </c>
      <c r="G40" s="57">
        <f>SUM(G38:G39)</f>
        <v>2844.10527</v>
      </c>
      <c r="H40" s="58">
        <f t="shared" si="1"/>
        <v>14.546439323032542</v>
      </c>
      <c r="I40" s="57">
        <f>SUM(I38:I39)</f>
        <v>5093.7</v>
      </c>
      <c r="J40" s="57">
        <f>SUM(J38:J39)</f>
        <v>2844.10527</v>
      </c>
      <c r="K40" s="58">
        <f t="shared" si="0"/>
        <v>-2249.59473</v>
      </c>
      <c r="L40" s="76">
        <f t="shared" si="2"/>
        <v>55.83574356558102</v>
      </c>
    </row>
    <row r="41" spans="1:12" ht="31.5">
      <c r="A41" s="117" t="s">
        <v>68</v>
      </c>
      <c r="B41" s="120" t="s">
        <v>69</v>
      </c>
      <c r="C41" s="4" t="s">
        <v>70</v>
      </c>
      <c r="D41" s="23" t="s">
        <v>71</v>
      </c>
      <c r="E41" s="55"/>
      <c r="F41" s="55"/>
      <c r="G41" s="56"/>
      <c r="H41" s="53" t="e">
        <f t="shared" si="1"/>
        <v>#DIV/0!</v>
      </c>
      <c r="I41" s="55"/>
      <c r="J41" s="56"/>
      <c r="K41" s="53">
        <f t="shared" si="0"/>
        <v>0</v>
      </c>
      <c r="L41" s="75" t="e">
        <f t="shared" si="2"/>
        <v>#DIV/0!</v>
      </c>
    </row>
    <row r="42" spans="1:12" ht="31.5">
      <c r="A42" s="117"/>
      <c r="B42" s="120"/>
      <c r="C42" s="4" t="s">
        <v>114</v>
      </c>
      <c r="D42" s="25" t="s">
        <v>119</v>
      </c>
      <c r="E42" s="55"/>
      <c r="F42" s="55"/>
      <c r="G42" s="56"/>
      <c r="H42" s="53" t="e">
        <f t="shared" si="1"/>
        <v>#DIV/0!</v>
      </c>
      <c r="I42" s="55"/>
      <c r="J42" s="56"/>
      <c r="K42" s="53">
        <f t="shared" si="0"/>
        <v>0</v>
      </c>
      <c r="L42" s="75" t="e">
        <f t="shared" si="2"/>
        <v>#DIV/0!</v>
      </c>
    </row>
    <row r="43" spans="1:12" ht="15.75">
      <c r="A43" s="117"/>
      <c r="B43" s="120"/>
      <c r="C43" s="4" t="s">
        <v>77</v>
      </c>
      <c r="D43" s="23" t="s">
        <v>78</v>
      </c>
      <c r="E43" s="55">
        <f>123.96</f>
        <v>123.96</v>
      </c>
      <c r="F43" s="55">
        <v>3000</v>
      </c>
      <c r="G43" s="56">
        <v>78.847</v>
      </c>
      <c r="H43" s="53">
        <f t="shared" si="1"/>
        <v>2.628233333333333</v>
      </c>
      <c r="I43" s="55">
        <v>500</v>
      </c>
      <c r="J43" s="56">
        <v>78.847</v>
      </c>
      <c r="K43" s="53">
        <f t="shared" si="0"/>
        <v>-421.153</v>
      </c>
      <c r="L43" s="75">
        <f t="shared" si="2"/>
        <v>15.769400000000001</v>
      </c>
    </row>
    <row r="44" spans="1:12" ht="15.75">
      <c r="A44" s="117"/>
      <c r="B44" s="120"/>
      <c r="C44" s="4" t="s">
        <v>81</v>
      </c>
      <c r="D44" s="23" t="s">
        <v>82</v>
      </c>
      <c r="E44" s="55">
        <f>970.11877</f>
        <v>970.11877</v>
      </c>
      <c r="F44" s="55"/>
      <c r="G44" s="56">
        <v>4709.65295</v>
      </c>
      <c r="H44" s="53"/>
      <c r="I44" s="55"/>
      <c r="J44" s="56">
        <v>4709.65295</v>
      </c>
      <c r="K44" s="53">
        <f t="shared" si="0"/>
        <v>4709.65295</v>
      </c>
      <c r="L44" s="75"/>
    </row>
    <row r="45" spans="1:12" ht="15.75">
      <c r="A45" s="117"/>
      <c r="B45" s="120"/>
      <c r="C45" s="4" t="s">
        <v>79</v>
      </c>
      <c r="D45" s="23" t="s">
        <v>117</v>
      </c>
      <c r="E45" s="55"/>
      <c r="F45" s="55"/>
      <c r="G45" s="56"/>
      <c r="H45" s="53" t="e">
        <f t="shared" si="1"/>
        <v>#DIV/0!</v>
      </c>
      <c r="I45" s="55"/>
      <c r="J45" s="56"/>
      <c r="K45" s="53">
        <f t="shared" si="0"/>
        <v>0</v>
      </c>
      <c r="L45" s="75" t="e">
        <f t="shared" si="2"/>
        <v>#DIV/0!</v>
      </c>
    </row>
    <row r="46" spans="1:12" ht="31.5">
      <c r="A46" s="118"/>
      <c r="B46" s="118"/>
      <c r="C46" s="4" t="s">
        <v>72</v>
      </c>
      <c r="D46" s="23" t="s">
        <v>73</v>
      </c>
      <c r="E46" s="55"/>
      <c r="F46" s="55"/>
      <c r="G46" s="56"/>
      <c r="H46" s="53" t="e">
        <f t="shared" si="1"/>
        <v>#DIV/0!</v>
      </c>
      <c r="I46" s="55"/>
      <c r="J46" s="56"/>
      <c r="K46" s="53">
        <f t="shared" si="0"/>
        <v>0</v>
      </c>
      <c r="L46" s="75" t="e">
        <f t="shared" si="2"/>
        <v>#DIV/0!</v>
      </c>
    </row>
    <row r="47" spans="1:12" ht="15.75">
      <c r="A47" s="118"/>
      <c r="B47" s="118"/>
      <c r="C47" s="4" t="s">
        <v>74</v>
      </c>
      <c r="D47" s="23" t="s">
        <v>75</v>
      </c>
      <c r="E47" s="55"/>
      <c r="F47" s="55"/>
      <c r="G47" s="56"/>
      <c r="H47" s="53" t="e">
        <f t="shared" si="1"/>
        <v>#DIV/0!</v>
      </c>
      <c r="I47" s="55"/>
      <c r="J47" s="56"/>
      <c r="K47" s="53">
        <f t="shared" si="0"/>
        <v>0</v>
      </c>
      <c r="L47" s="75" t="e">
        <f t="shared" si="2"/>
        <v>#DIV/0!</v>
      </c>
    </row>
    <row r="48" spans="1:12" ht="32.25" customHeight="1">
      <c r="A48" s="122"/>
      <c r="B48" s="122"/>
      <c r="C48" s="4" t="s">
        <v>86</v>
      </c>
      <c r="D48" s="23" t="s">
        <v>150</v>
      </c>
      <c r="E48" s="55">
        <v>4927.26</v>
      </c>
      <c r="F48" s="55">
        <v>67236</v>
      </c>
      <c r="G48" s="56">
        <v>6723.6</v>
      </c>
      <c r="H48" s="53">
        <f t="shared" si="1"/>
        <v>10</v>
      </c>
      <c r="I48" s="55">
        <v>16809</v>
      </c>
      <c r="J48" s="56">
        <v>6723.6</v>
      </c>
      <c r="K48" s="53">
        <f t="shared" si="0"/>
        <v>-10085.4</v>
      </c>
      <c r="L48" s="75">
        <f t="shared" si="2"/>
        <v>40</v>
      </c>
    </row>
    <row r="49" spans="1:12" ht="31.5">
      <c r="A49" s="122"/>
      <c r="B49" s="122"/>
      <c r="C49" s="4" t="s">
        <v>87</v>
      </c>
      <c r="D49" s="23" t="s">
        <v>122</v>
      </c>
      <c r="E49" s="55"/>
      <c r="F49" s="55"/>
      <c r="G49" s="56"/>
      <c r="H49" s="53" t="e">
        <f t="shared" si="1"/>
        <v>#DIV/0!</v>
      </c>
      <c r="I49" s="55"/>
      <c r="J49" s="56"/>
      <c r="K49" s="53">
        <f t="shared" si="0"/>
        <v>0</v>
      </c>
      <c r="L49" s="75" t="e">
        <f t="shared" si="2"/>
        <v>#DIV/0!</v>
      </c>
    </row>
    <row r="50" spans="1:12" ht="15.75">
      <c r="A50" s="122"/>
      <c r="B50" s="122"/>
      <c r="C50" s="4" t="s">
        <v>142</v>
      </c>
      <c r="D50" s="23" t="s">
        <v>151</v>
      </c>
      <c r="E50" s="55">
        <v>202784.727</v>
      </c>
      <c r="F50" s="55"/>
      <c r="G50" s="56"/>
      <c r="H50" s="53"/>
      <c r="I50" s="55"/>
      <c r="J50" s="56"/>
      <c r="K50" s="53">
        <f t="shared" si="0"/>
        <v>0</v>
      </c>
      <c r="L50" s="75"/>
    </row>
    <row r="51" spans="1:12" ht="31.5">
      <c r="A51" s="122"/>
      <c r="B51" s="122"/>
      <c r="C51" s="4" t="s">
        <v>113</v>
      </c>
      <c r="D51" s="39" t="s">
        <v>112</v>
      </c>
      <c r="E51" s="55"/>
      <c r="F51" s="55"/>
      <c r="G51" s="56"/>
      <c r="H51" s="53" t="e">
        <f t="shared" si="1"/>
        <v>#DIV/0!</v>
      </c>
      <c r="I51" s="55"/>
      <c r="J51" s="56"/>
      <c r="K51" s="53">
        <f t="shared" si="0"/>
        <v>0</v>
      </c>
      <c r="L51" s="75" t="e">
        <f t="shared" si="2"/>
        <v>#DIV/0!</v>
      </c>
    </row>
    <row r="52" spans="1:12" s="16" customFormat="1" ht="15.75">
      <c r="A52" s="122"/>
      <c r="B52" s="122"/>
      <c r="C52" s="22"/>
      <c r="D52" s="26" t="s">
        <v>21</v>
      </c>
      <c r="E52" s="57">
        <f>SUM(E41:E51)</f>
        <v>208806.06577000002</v>
      </c>
      <c r="F52" s="57">
        <f>SUM(F41:F51)</f>
        <v>70236</v>
      </c>
      <c r="G52" s="57">
        <f>SUM(G41:G51)</f>
        <v>11512.09995</v>
      </c>
      <c r="H52" s="58">
        <f t="shared" si="1"/>
        <v>16.39059734324278</v>
      </c>
      <c r="I52" s="57">
        <f>SUM(I41:I51)</f>
        <v>17309</v>
      </c>
      <c r="J52" s="57">
        <f>SUM(J41:J51)</f>
        <v>11512.09995</v>
      </c>
      <c r="K52" s="58">
        <f t="shared" si="0"/>
        <v>-5796.90005</v>
      </c>
      <c r="L52" s="76">
        <f t="shared" si="2"/>
        <v>66.50933011728003</v>
      </c>
    </row>
    <row r="53" spans="1:12" ht="63">
      <c r="A53" s="117" t="s">
        <v>55</v>
      </c>
      <c r="B53" s="120" t="s">
        <v>56</v>
      </c>
      <c r="C53" s="63" t="s">
        <v>132</v>
      </c>
      <c r="D53" s="65" t="s">
        <v>161</v>
      </c>
      <c r="E53" s="55"/>
      <c r="F53" s="55">
        <v>461956</v>
      </c>
      <c r="G53" s="56"/>
      <c r="H53" s="53">
        <f t="shared" si="1"/>
        <v>0</v>
      </c>
      <c r="I53" s="59">
        <v>228624.8</v>
      </c>
      <c r="J53" s="56"/>
      <c r="K53" s="53">
        <f t="shared" si="0"/>
        <v>-228624.8</v>
      </c>
      <c r="L53" s="75">
        <f t="shared" si="2"/>
        <v>0</v>
      </c>
    </row>
    <row r="54" spans="1:12" ht="31.5">
      <c r="A54" s="117"/>
      <c r="B54" s="118"/>
      <c r="C54" s="4" t="s">
        <v>114</v>
      </c>
      <c r="D54" s="25" t="s">
        <v>119</v>
      </c>
      <c r="E54" s="59"/>
      <c r="F54" s="59"/>
      <c r="G54" s="55"/>
      <c r="H54" s="53" t="e">
        <f t="shared" si="1"/>
        <v>#DIV/0!</v>
      </c>
      <c r="I54" s="59"/>
      <c r="J54" s="55"/>
      <c r="K54" s="53">
        <f t="shared" si="0"/>
        <v>0</v>
      </c>
      <c r="L54" s="75" t="e">
        <f t="shared" si="2"/>
        <v>#DIV/0!</v>
      </c>
    </row>
    <row r="55" spans="1:12" ht="56.25" customHeight="1">
      <c r="A55" s="117"/>
      <c r="B55" s="118"/>
      <c r="C55" s="63" t="s">
        <v>134</v>
      </c>
      <c r="D55" s="64" t="s">
        <v>135</v>
      </c>
      <c r="E55" s="59"/>
      <c r="F55" s="59">
        <v>283980</v>
      </c>
      <c r="G55" s="55"/>
      <c r="H55" s="53">
        <f t="shared" si="1"/>
        <v>0</v>
      </c>
      <c r="I55" s="59">
        <v>42214.4</v>
      </c>
      <c r="J55" s="55"/>
      <c r="K55" s="53">
        <f t="shared" si="0"/>
        <v>-42214.4</v>
      </c>
      <c r="L55" s="75">
        <f t="shared" si="2"/>
        <v>0</v>
      </c>
    </row>
    <row r="56" spans="1:12" ht="15.75">
      <c r="A56" s="117"/>
      <c r="B56" s="118"/>
      <c r="C56" s="4" t="s">
        <v>81</v>
      </c>
      <c r="D56" s="23" t="s">
        <v>82</v>
      </c>
      <c r="E56" s="59">
        <v>7384.55</v>
      </c>
      <c r="F56" s="59"/>
      <c r="G56" s="55"/>
      <c r="H56" s="53"/>
      <c r="I56" s="59"/>
      <c r="J56" s="55"/>
      <c r="K56" s="53">
        <f t="shared" si="0"/>
        <v>0</v>
      </c>
      <c r="L56" s="75"/>
    </row>
    <row r="57" spans="1:12" ht="15.75">
      <c r="A57" s="117"/>
      <c r="B57" s="118"/>
      <c r="C57" s="4" t="s">
        <v>57</v>
      </c>
      <c r="D57" s="23" t="s">
        <v>58</v>
      </c>
      <c r="E57" s="59">
        <v>957</v>
      </c>
      <c r="F57" s="59"/>
      <c r="G57" s="56"/>
      <c r="H57" s="53"/>
      <c r="I57" s="55"/>
      <c r="J57" s="56"/>
      <c r="K57" s="53">
        <f t="shared" si="0"/>
        <v>0</v>
      </c>
      <c r="L57" s="75"/>
    </row>
    <row r="58" spans="1:12" ht="15.75">
      <c r="A58" s="117"/>
      <c r="B58" s="118"/>
      <c r="C58" s="4" t="s">
        <v>83</v>
      </c>
      <c r="D58" s="23" t="s">
        <v>121</v>
      </c>
      <c r="E58" s="59"/>
      <c r="F58" s="59">
        <v>4455</v>
      </c>
      <c r="G58" s="55"/>
      <c r="H58" s="53">
        <f t="shared" si="1"/>
        <v>0</v>
      </c>
      <c r="I58" s="55">
        <v>800</v>
      </c>
      <c r="J58" s="55"/>
      <c r="K58" s="53">
        <f t="shared" si="0"/>
        <v>-800</v>
      </c>
      <c r="L58" s="75">
        <f t="shared" si="2"/>
        <v>0</v>
      </c>
    </row>
    <row r="59" spans="1:12" s="16" customFormat="1" ht="15.75">
      <c r="A59" s="118"/>
      <c r="B59" s="118"/>
      <c r="C59" s="32"/>
      <c r="D59" s="26" t="s">
        <v>21</v>
      </c>
      <c r="E59" s="57">
        <f>SUM(E53:E53,E54:E58)</f>
        <v>8341.55</v>
      </c>
      <c r="F59" s="57">
        <f>SUM(F53:F53,F54:F58)</f>
        <v>750391</v>
      </c>
      <c r="G59" s="57">
        <f>SUM(G53:G53,G54:G58)</f>
        <v>0</v>
      </c>
      <c r="H59" s="58">
        <f t="shared" si="1"/>
        <v>0</v>
      </c>
      <c r="I59" s="57">
        <f>SUM(I53:I53,I54:I58)</f>
        <v>271639.2</v>
      </c>
      <c r="J59" s="57">
        <f>SUM(J53:J53,J54:J58)</f>
        <v>0</v>
      </c>
      <c r="K59" s="58">
        <f t="shared" si="0"/>
        <v>-271639.2</v>
      </c>
      <c r="L59" s="76">
        <f t="shared" si="2"/>
        <v>0</v>
      </c>
    </row>
    <row r="60" spans="1:12" ht="31.5">
      <c r="A60" s="121" t="s">
        <v>97</v>
      </c>
      <c r="B60" s="120" t="s">
        <v>98</v>
      </c>
      <c r="C60" s="4" t="s">
        <v>114</v>
      </c>
      <c r="D60" s="25" t="s">
        <v>119</v>
      </c>
      <c r="E60" s="59"/>
      <c r="F60" s="55"/>
      <c r="G60" s="55"/>
      <c r="H60" s="53" t="e">
        <f t="shared" si="1"/>
        <v>#DIV/0!</v>
      </c>
      <c r="I60" s="55"/>
      <c r="J60" s="55"/>
      <c r="K60" s="53">
        <f t="shared" si="0"/>
        <v>0</v>
      </c>
      <c r="L60" s="75" t="e">
        <f t="shared" si="2"/>
        <v>#DIV/0!</v>
      </c>
    </row>
    <row r="61" spans="1:12" ht="15.75">
      <c r="A61" s="122"/>
      <c r="B61" s="122"/>
      <c r="C61" s="4" t="s">
        <v>77</v>
      </c>
      <c r="D61" s="23" t="s">
        <v>78</v>
      </c>
      <c r="E61" s="59"/>
      <c r="F61" s="55"/>
      <c r="G61" s="55"/>
      <c r="H61" s="53" t="e">
        <f t="shared" si="1"/>
        <v>#DIV/0!</v>
      </c>
      <c r="I61" s="55"/>
      <c r="J61" s="55"/>
      <c r="K61" s="53">
        <f t="shared" si="0"/>
        <v>0</v>
      </c>
      <c r="L61" s="75" t="e">
        <f t="shared" si="2"/>
        <v>#DIV/0!</v>
      </c>
    </row>
    <row r="62" spans="1:12" ht="15.75">
      <c r="A62" s="122"/>
      <c r="B62" s="122"/>
      <c r="C62" s="4" t="s">
        <v>81</v>
      </c>
      <c r="D62" s="23" t="s">
        <v>82</v>
      </c>
      <c r="E62" s="59"/>
      <c r="F62" s="55"/>
      <c r="G62" s="55"/>
      <c r="H62" s="53" t="e">
        <f t="shared" si="1"/>
        <v>#DIV/0!</v>
      </c>
      <c r="I62" s="55"/>
      <c r="J62" s="55"/>
      <c r="K62" s="53">
        <f t="shared" si="0"/>
        <v>0</v>
      </c>
      <c r="L62" s="75" t="e">
        <f t="shared" si="2"/>
        <v>#DIV/0!</v>
      </c>
    </row>
    <row r="63" spans="1:12" ht="15.75">
      <c r="A63" s="122"/>
      <c r="B63" s="122"/>
      <c r="C63" s="4" t="s">
        <v>83</v>
      </c>
      <c r="D63" s="23" t="s">
        <v>121</v>
      </c>
      <c r="E63" s="59"/>
      <c r="F63" s="55">
        <v>500</v>
      </c>
      <c r="G63" s="55"/>
      <c r="H63" s="53">
        <f t="shared" si="1"/>
        <v>0</v>
      </c>
      <c r="I63" s="55">
        <v>100</v>
      </c>
      <c r="J63" s="55"/>
      <c r="K63" s="53">
        <f t="shared" si="0"/>
        <v>-100</v>
      </c>
      <c r="L63" s="75">
        <f t="shared" si="2"/>
        <v>0</v>
      </c>
    </row>
    <row r="64" spans="1:12" s="16" customFormat="1" ht="15.75">
      <c r="A64" s="122"/>
      <c r="B64" s="122"/>
      <c r="C64" s="42"/>
      <c r="D64" s="26" t="s">
        <v>21</v>
      </c>
      <c r="E64" s="57">
        <f>SUM(E60:E63)</f>
        <v>0</v>
      </c>
      <c r="F64" s="57">
        <f>SUM(F60:F63)</f>
        <v>500</v>
      </c>
      <c r="G64" s="57">
        <f>SUM(G60:G63)</f>
        <v>0</v>
      </c>
      <c r="H64" s="58">
        <f t="shared" si="1"/>
        <v>0</v>
      </c>
      <c r="I64" s="57">
        <f>SUM(I60:I63)</f>
        <v>100</v>
      </c>
      <c r="J64" s="57">
        <f>SUM(J60:J63)</f>
        <v>0</v>
      </c>
      <c r="K64" s="58">
        <f t="shared" si="0"/>
        <v>-100</v>
      </c>
      <c r="L64" s="76">
        <f t="shared" si="2"/>
        <v>0</v>
      </c>
    </row>
    <row r="65" spans="1:12" ht="31.5" customHeight="1">
      <c r="A65" s="121" t="s">
        <v>88</v>
      </c>
      <c r="B65" s="120" t="s">
        <v>89</v>
      </c>
      <c r="C65" s="4" t="s">
        <v>114</v>
      </c>
      <c r="D65" s="25" t="s">
        <v>119</v>
      </c>
      <c r="E65" s="59"/>
      <c r="F65" s="59"/>
      <c r="G65" s="59"/>
      <c r="H65" s="53" t="e">
        <f t="shared" si="1"/>
        <v>#DIV/0!</v>
      </c>
      <c r="I65" s="59"/>
      <c r="J65" s="59"/>
      <c r="K65" s="53">
        <f t="shared" si="0"/>
        <v>0</v>
      </c>
      <c r="L65" s="75" t="e">
        <f t="shared" si="2"/>
        <v>#DIV/0!</v>
      </c>
    </row>
    <row r="66" spans="1:12" ht="48.75" customHeight="1">
      <c r="A66" s="121"/>
      <c r="B66" s="120"/>
      <c r="C66" s="4" t="s">
        <v>48</v>
      </c>
      <c r="D66" s="23" t="s">
        <v>158</v>
      </c>
      <c r="E66" s="59"/>
      <c r="F66" s="59"/>
      <c r="G66" s="59">
        <v>2.52083</v>
      </c>
      <c r="H66" s="53"/>
      <c r="I66" s="59"/>
      <c r="J66" s="59">
        <v>2.52083</v>
      </c>
      <c r="K66" s="53">
        <f t="shared" si="0"/>
        <v>2.52083</v>
      </c>
      <c r="L66" s="75"/>
    </row>
    <row r="67" spans="1:12" ht="15.75">
      <c r="A67" s="121"/>
      <c r="B67" s="120"/>
      <c r="C67" s="4" t="s">
        <v>77</v>
      </c>
      <c r="D67" s="23" t="s">
        <v>78</v>
      </c>
      <c r="E67" s="59">
        <v>2.25015</v>
      </c>
      <c r="F67" s="59"/>
      <c r="G67" s="59"/>
      <c r="H67" s="53"/>
      <c r="I67" s="59"/>
      <c r="J67" s="59"/>
      <c r="K67" s="53">
        <f t="shared" si="0"/>
        <v>0</v>
      </c>
      <c r="L67" s="75"/>
    </row>
    <row r="68" spans="1:12" ht="15.75">
      <c r="A68" s="121"/>
      <c r="B68" s="120"/>
      <c r="C68" s="4" t="s">
        <v>81</v>
      </c>
      <c r="D68" s="23" t="s">
        <v>82</v>
      </c>
      <c r="E68" s="59">
        <v>28.40604</v>
      </c>
      <c r="F68" s="59"/>
      <c r="G68" s="59">
        <v>372.391</v>
      </c>
      <c r="H68" s="53"/>
      <c r="I68" s="59"/>
      <c r="J68" s="59">
        <v>372.391</v>
      </c>
      <c r="K68" s="53">
        <f t="shared" si="0"/>
        <v>372.391</v>
      </c>
      <c r="L68" s="75"/>
    </row>
    <row r="69" spans="1:12" ht="15.75">
      <c r="A69" s="121"/>
      <c r="B69" s="120"/>
      <c r="C69" s="4" t="s">
        <v>79</v>
      </c>
      <c r="D69" s="23" t="s">
        <v>117</v>
      </c>
      <c r="E69" s="59"/>
      <c r="F69" s="59"/>
      <c r="G69" s="59"/>
      <c r="H69" s="53" t="e">
        <f t="shared" si="1"/>
        <v>#DIV/0!</v>
      </c>
      <c r="I69" s="59"/>
      <c r="J69" s="59"/>
      <c r="K69" s="53">
        <f t="shared" si="0"/>
        <v>0</v>
      </c>
      <c r="L69" s="75" t="e">
        <f aca="true" t="shared" si="3" ref="L69:L131">J69/I69*100</f>
        <v>#DIV/0!</v>
      </c>
    </row>
    <row r="70" spans="1:12" ht="15.75">
      <c r="A70" s="121"/>
      <c r="B70" s="120"/>
      <c r="C70" s="4" t="s">
        <v>87</v>
      </c>
      <c r="D70" s="23" t="s">
        <v>152</v>
      </c>
      <c r="E70" s="59"/>
      <c r="F70" s="59">
        <v>81901.5</v>
      </c>
      <c r="G70" s="59"/>
      <c r="H70" s="53">
        <f t="shared" si="1"/>
        <v>0</v>
      </c>
      <c r="I70" s="59">
        <v>20475.375</v>
      </c>
      <c r="J70" s="59"/>
      <c r="K70" s="53">
        <f aca="true" t="shared" si="4" ref="K70:K133">J70-I70</f>
        <v>-20475.375</v>
      </c>
      <c r="L70" s="75">
        <f t="shared" si="3"/>
        <v>0</v>
      </c>
    </row>
    <row r="71" spans="1:12" ht="15.75">
      <c r="A71" s="121"/>
      <c r="B71" s="120"/>
      <c r="C71" s="4" t="s">
        <v>142</v>
      </c>
      <c r="D71" s="23" t="s">
        <v>153</v>
      </c>
      <c r="E71" s="59"/>
      <c r="F71" s="59">
        <v>16114.9</v>
      </c>
      <c r="G71" s="59">
        <v>1144.133</v>
      </c>
      <c r="H71" s="53">
        <f t="shared" si="1"/>
        <v>7.099845484613619</v>
      </c>
      <c r="I71" s="59">
        <f>541.4+3487.325</f>
        <v>4028.725</v>
      </c>
      <c r="J71" s="59">
        <v>1144.133</v>
      </c>
      <c r="K71" s="53">
        <f t="shared" si="4"/>
        <v>-2884.5919999999996</v>
      </c>
      <c r="L71" s="75">
        <f t="shared" si="3"/>
        <v>28.399381938454475</v>
      </c>
    </row>
    <row r="72" spans="1:12" ht="15.75">
      <c r="A72" s="121"/>
      <c r="B72" s="120"/>
      <c r="C72" s="4" t="s">
        <v>57</v>
      </c>
      <c r="D72" s="23" t="s">
        <v>111</v>
      </c>
      <c r="E72" s="59"/>
      <c r="F72" s="59"/>
      <c r="G72" s="59"/>
      <c r="H72" s="53" t="e">
        <f t="shared" si="1"/>
        <v>#DIV/0!</v>
      </c>
      <c r="I72" s="59"/>
      <c r="J72" s="59"/>
      <c r="K72" s="53">
        <f t="shared" si="4"/>
        <v>0</v>
      </c>
      <c r="L72" s="75" t="e">
        <f t="shared" si="3"/>
        <v>#DIV/0!</v>
      </c>
    </row>
    <row r="73" spans="1:12" ht="15.75">
      <c r="A73" s="121"/>
      <c r="B73" s="120"/>
      <c r="C73" s="4" t="s">
        <v>83</v>
      </c>
      <c r="D73" s="23" t="s">
        <v>121</v>
      </c>
      <c r="E73" s="59">
        <f>17064.08984+160.85603+5768.8935+52.07362</f>
        <v>23045.91299</v>
      </c>
      <c r="F73" s="59">
        <v>468953</v>
      </c>
      <c r="G73" s="59">
        <v>27221.85202</v>
      </c>
      <c r="H73" s="53">
        <f t="shared" si="1"/>
        <v>5.804814559241544</v>
      </c>
      <c r="I73" s="59">
        <v>117238.25</v>
      </c>
      <c r="J73" s="59">
        <v>27221.85202</v>
      </c>
      <c r="K73" s="53">
        <f t="shared" si="4"/>
        <v>-90016.39798000001</v>
      </c>
      <c r="L73" s="75">
        <f t="shared" si="3"/>
        <v>23.219258236966176</v>
      </c>
    </row>
    <row r="74" spans="1:12" s="16" customFormat="1" ht="15.75">
      <c r="A74" s="121"/>
      <c r="B74" s="118"/>
      <c r="C74" s="32"/>
      <c r="D74" s="26" t="s">
        <v>21</v>
      </c>
      <c r="E74" s="57">
        <f>SUM(E65:E73)</f>
        <v>23076.569180000002</v>
      </c>
      <c r="F74" s="57">
        <f>SUM(F65:F73)</f>
        <v>566969.4</v>
      </c>
      <c r="G74" s="57">
        <f>SUM(G65:G73)</f>
        <v>28740.896849999997</v>
      </c>
      <c r="H74" s="58">
        <f t="shared" si="1"/>
        <v>5.069214820059071</v>
      </c>
      <c r="I74" s="57">
        <f>SUM(I65:I73)</f>
        <v>141742.35</v>
      </c>
      <c r="J74" s="57">
        <f>SUM(J65:J73)</f>
        <v>28740.896849999997</v>
      </c>
      <c r="K74" s="58">
        <f t="shared" si="4"/>
        <v>-113001.45315000002</v>
      </c>
      <c r="L74" s="76">
        <f t="shared" si="3"/>
        <v>20.276859280236284</v>
      </c>
    </row>
    <row r="75" spans="1:12" ht="15.75">
      <c r="A75" s="121" t="s">
        <v>99</v>
      </c>
      <c r="B75" s="120" t="s">
        <v>100</v>
      </c>
      <c r="C75" s="4" t="s">
        <v>81</v>
      </c>
      <c r="D75" s="23" t="s">
        <v>82</v>
      </c>
      <c r="E75" s="59">
        <v>24.4332</v>
      </c>
      <c r="F75" s="55"/>
      <c r="G75" s="55"/>
      <c r="H75" s="53"/>
      <c r="I75" s="55"/>
      <c r="J75" s="55"/>
      <c r="K75" s="53">
        <f t="shared" si="4"/>
        <v>0</v>
      </c>
      <c r="L75" s="75"/>
    </row>
    <row r="76" spans="1:12" ht="15.75">
      <c r="A76" s="121"/>
      <c r="B76" s="120"/>
      <c r="C76" s="4" t="s">
        <v>83</v>
      </c>
      <c r="D76" s="23" t="s">
        <v>121</v>
      </c>
      <c r="E76" s="59">
        <f>2414.38887+64.4+43.931</f>
        <v>2522.7198700000004</v>
      </c>
      <c r="F76" s="55">
        <v>72715.2</v>
      </c>
      <c r="G76" s="55"/>
      <c r="H76" s="53">
        <f aca="true" t="shared" si="5" ref="H76:H135">G76/F76*100</f>
        <v>0</v>
      </c>
      <c r="I76" s="55">
        <v>13840.7</v>
      </c>
      <c r="J76" s="55"/>
      <c r="K76" s="53">
        <f t="shared" si="4"/>
        <v>-13840.7</v>
      </c>
      <c r="L76" s="75">
        <f t="shared" si="3"/>
        <v>0</v>
      </c>
    </row>
    <row r="77" spans="1:12" s="16" customFormat="1" ht="15.75">
      <c r="A77" s="121"/>
      <c r="B77" s="120"/>
      <c r="C77" s="42"/>
      <c r="D77" s="26" t="s">
        <v>21</v>
      </c>
      <c r="E77" s="57">
        <f>SUM(E75:E76)</f>
        <v>2547.1530700000003</v>
      </c>
      <c r="F77" s="57">
        <f>SUM(F75:F76)</f>
        <v>72715.2</v>
      </c>
      <c r="G77" s="57">
        <f>SUM(G75:G76)</f>
        <v>0</v>
      </c>
      <c r="H77" s="58">
        <f t="shared" si="5"/>
        <v>0</v>
      </c>
      <c r="I77" s="57">
        <f>SUM(I75:I76)</f>
        <v>13840.7</v>
      </c>
      <c r="J77" s="57">
        <f>SUM(J75:J76)</f>
        <v>0</v>
      </c>
      <c r="K77" s="58">
        <f t="shared" si="4"/>
        <v>-13840.7</v>
      </c>
      <c r="L77" s="76">
        <f t="shared" si="3"/>
        <v>0</v>
      </c>
    </row>
    <row r="78" spans="1:12" ht="31.5">
      <c r="A78" s="121" t="s">
        <v>91</v>
      </c>
      <c r="B78" s="120" t="s">
        <v>103</v>
      </c>
      <c r="C78" s="4" t="s">
        <v>114</v>
      </c>
      <c r="D78" s="25" t="s">
        <v>119</v>
      </c>
      <c r="E78" s="59"/>
      <c r="F78" s="59"/>
      <c r="G78" s="59"/>
      <c r="H78" s="53" t="e">
        <f t="shared" si="5"/>
        <v>#DIV/0!</v>
      </c>
      <c r="I78" s="59"/>
      <c r="J78" s="59"/>
      <c r="K78" s="53">
        <f t="shared" si="4"/>
        <v>0</v>
      </c>
      <c r="L78" s="75" t="e">
        <f t="shared" si="3"/>
        <v>#DIV/0!</v>
      </c>
    </row>
    <row r="79" spans="1:12" ht="15.75">
      <c r="A79" s="121"/>
      <c r="B79" s="120"/>
      <c r="C79" s="4" t="s">
        <v>77</v>
      </c>
      <c r="D79" s="23" t="s">
        <v>78</v>
      </c>
      <c r="E79" s="59"/>
      <c r="F79" s="59"/>
      <c r="G79" s="59"/>
      <c r="H79" s="53"/>
      <c r="I79" s="59"/>
      <c r="J79" s="59"/>
      <c r="K79" s="53">
        <f t="shared" si="4"/>
        <v>0</v>
      </c>
      <c r="L79" s="75"/>
    </row>
    <row r="80" spans="1:12" ht="15.75">
      <c r="A80" s="121"/>
      <c r="B80" s="120"/>
      <c r="C80" s="4" t="s">
        <v>81</v>
      </c>
      <c r="D80" s="23" t="s">
        <v>82</v>
      </c>
      <c r="E80" s="59">
        <v>71.37931</v>
      </c>
      <c r="F80" s="59"/>
      <c r="G80" s="59">
        <v>18.482</v>
      </c>
      <c r="H80" s="53"/>
      <c r="I80" s="59"/>
      <c r="J80" s="59">
        <v>18.482</v>
      </c>
      <c r="K80" s="53">
        <f t="shared" si="4"/>
        <v>18.482</v>
      </c>
      <c r="L80" s="75"/>
    </row>
    <row r="81" spans="1:12" ht="15.75">
      <c r="A81" s="121"/>
      <c r="B81" s="120"/>
      <c r="C81" s="4" t="s">
        <v>79</v>
      </c>
      <c r="D81" s="23" t="s">
        <v>117</v>
      </c>
      <c r="E81" s="59"/>
      <c r="F81" s="59"/>
      <c r="G81" s="59"/>
      <c r="H81" s="53" t="e">
        <f t="shared" si="5"/>
        <v>#DIV/0!</v>
      </c>
      <c r="I81" s="59"/>
      <c r="J81" s="59"/>
      <c r="K81" s="53">
        <f t="shared" si="4"/>
        <v>0</v>
      </c>
      <c r="L81" s="75" t="e">
        <f t="shared" si="3"/>
        <v>#DIV/0!</v>
      </c>
    </row>
    <row r="82" spans="1:12" ht="15.75">
      <c r="A82" s="121"/>
      <c r="B82" s="120"/>
      <c r="C82" s="4" t="s">
        <v>142</v>
      </c>
      <c r="D82" s="23" t="s">
        <v>153</v>
      </c>
      <c r="E82" s="59"/>
      <c r="F82" s="59">
        <v>1619072.7</v>
      </c>
      <c r="G82" s="59">
        <f>203607.2+2587.9</f>
        <v>206195.1</v>
      </c>
      <c r="H82" s="53">
        <f t="shared" si="5"/>
        <v>12.735382419825866</v>
      </c>
      <c r="I82" s="59">
        <v>351910.194</v>
      </c>
      <c r="J82" s="59">
        <f>203607.2+2587.9</f>
        <v>206195.1</v>
      </c>
      <c r="K82" s="53">
        <f t="shared" si="4"/>
        <v>-145715.094</v>
      </c>
      <c r="L82" s="75">
        <f t="shared" si="3"/>
        <v>58.59310230723239</v>
      </c>
    </row>
    <row r="83" spans="1:12" ht="15.75">
      <c r="A83" s="121"/>
      <c r="B83" s="120"/>
      <c r="C83" s="4" t="s">
        <v>57</v>
      </c>
      <c r="D83" s="23" t="s">
        <v>90</v>
      </c>
      <c r="E83" s="59"/>
      <c r="F83" s="59"/>
      <c r="G83" s="56"/>
      <c r="H83" s="53" t="e">
        <f t="shared" si="5"/>
        <v>#DIV/0!</v>
      </c>
      <c r="I83" s="59"/>
      <c r="J83" s="56"/>
      <c r="K83" s="53">
        <f t="shared" si="4"/>
        <v>0</v>
      </c>
      <c r="L83" s="75" t="e">
        <f t="shared" si="3"/>
        <v>#DIV/0!</v>
      </c>
    </row>
    <row r="84" spans="1:12" ht="15.75">
      <c r="A84" s="121"/>
      <c r="B84" s="120"/>
      <c r="C84" s="4" t="s">
        <v>83</v>
      </c>
      <c r="D84" s="23" t="s">
        <v>121</v>
      </c>
      <c r="E84" s="59">
        <f>25531.08117+61.3752+1814.95581</f>
        <v>27407.41218</v>
      </c>
      <c r="F84" s="59">
        <v>540670.1</v>
      </c>
      <c r="G84" s="59">
        <v>28535.2198</v>
      </c>
      <c r="H84" s="53">
        <f t="shared" si="5"/>
        <v>5.27775066533178</v>
      </c>
      <c r="I84" s="59">
        <v>126451.7</v>
      </c>
      <c r="J84" s="59">
        <v>28535.2198</v>
      </c>
      <c r="K84" s="53">
        <f t="shared" si="4"/>
        <v>-97916.48019999999</v>
      </c>
      <c r="L84" s="75">
        <f t="shared" si="3"/>
        <v>22.566102156001065</v>
      </c>
    </row>
    <row r="85" spans="1:12" s="16" customFormat="1" ht="15.75">
      <c r="A85" s="121"/>
      <c r="B85" s="120"/>
      <c r="C85" s="42"/>
      <c r="D85" s="26" t="s">
        <v>21</v>
      </c>
      <c r="E85" s="57">
        <f>SUM(E78:E84)</f>
        <v>27478.79149</v>
      </c>
      <c r="F85" s="57">
        <f>SUM(F78:F84)</f>
        <v>2159742.8</v>
      </c>
      <c r="G85" s="57">
        <f>SUM(G78:G84)</f>
        <v>234748.8018</v>
      </c>
      <c r="H85" s="58">
        <f t="shared" si="5"/>
        <v>10.869294334492052</v>
      </c>
      <c r="I85" s="57">
        <f>SUM(I78:I84)</f>
        <v>478361.89400000003</v>
      </c>
      <c r="J85" s="57">
        <f>SUM(J78:J84)</f>
        <v>234748.8018</v>
      </c>
      <c r="K85" s="58">
        <f t="shared" si="4"/>
        <v>-243613.09220000004</v>
      </c>
      <c r="L85" s="76">
        <f t="shared" si="3"/>
        <v>49.07347444359771</v>
      </c>
    </row>
    <row r="86" spans="1:12" ht="31.5">
      <c r="A86" s="117" t="s">
        <v>110</v>
      </c>
      <c r="B86" s="120" t="s">
        <v>124</v>
      </c>
      <c r="C86" s="4" t="s">
        <v>114</v>
      </c>
      <c r="D86" s="25" t="s">
        <v>119</v>
      </c>
      <c r="E86" s="59"/>
      <c r="F86" s="55"/>
      <c r="G86" s="55"/>
      <c r="H86" s="53" t="e">
        <f t="shared" si="5"/>
        <v>#DIV/0!</v>
      </c>
      <c r="I86" s="55"/>
      <c r="J86" s="55"/>
      <c r="K86" s="53">
        <f t="shared" si="4"/>
        <v>0</v>
      </c>
      <c r="L86" s="75" t="e">
        <f t="shared" si="3"/>
        <v>#DIV/0!</v>
      </c>
    </row>
    <row r="87" spans="1:12" ht="15.75">
      <c r="A87" s="122"/>
      <c r="B87" s="123"/>
      <c r="C87" s="4" t="s">
        <v>66</v>
      </c>
      <c r="D87" s="23" t="s">
        <v>67</v>
      </c>
      <c r="E87" s="59"/>
      <c r="F87" s="55">
        <v>1460</v>
      </c>
      <c r="G87" s="56"/>
      <c r="H87" s="53">
        <f t="shared" si="5"/>
        <v>0</v>
      </c>
      <c r="I87" s="55"/>
      <c r="J87" s="56"/>
      <c r="K87" s="53">
        <f t="shared" si="4"/>
        <v>0</v>
      </c>
      <c r="L87" s="75"/>
    </row>
    <row r="88" spans="1:12" ht="15.75">
      <c r="A88" s="122"/>
      <c r="B88" s="123"/>
      <c r="C88" s="4" t="s">
        <v>77</v>
      </c>
      <c r="D88" s="23" t="s">
        <v>78</v>
      </c>
      <c r="E88" s="59">
        <f>1.47712+3.2+3+2.2+0.1</f>
        <v>9.977120000000001</v>
      </c>
      <c r="F88" s="55">
        <f>427+206.7+350+195.3+119+50+220</f>
        <v>1568</v>
      </c>
      <c r="G88" s="55">
        <v>127.49743</v>
      </c>
      <c r="H88" s="53">
        <f t="shared" si="5"/>
        <v>8.131213647959184</v>
      </c>
      <c r="I88" s="55">
        <v>308.475</v>
      </c>
      <c r="J88" s="55">
        <v>127.49743</v>
      </c>
      <c r="K88" s="53">
        <f t="shared" si="4"/>
        <v>-180.97757000000001</v>
      </c>
      <c r="L88" s="75">
        <f t="shared" si="3"/>
        <v>41.331527676472966</v>
      </c>
    </row>
    <row r="89" spans="1:12" ht="15.75">
      <c r="A89" s="122"/>
      <c r="B89" s="123"/>
      <c r="C89" s="4" t="s">
        <v>81</v>
      </c>
      <c r="D89" s="23" t="s">
        <v>82</v>
      </c>
      <c r="E89" s="59">
        <f>6.8+7.7+9.1+6.8+2.1+4.6+19.98127</f>
        <v>57.08127</v>
      </c>
      <c r="F89" s="55"/>
      <c r="G89" s="55">
        <v>1.8</v>
      </c>
      <c r="H89" s="53"/>
      <c r="I89" s="55"/>
      <c r="J89" s="55">
        <v>1.8</v>
      </c>
      <c r="K89" s="53">
        <f t="shared" si="4"/>
        <v>1.8</v>
      </c>
      <c r="L89" s="75"/>
    </row>
    <row r="90" spans="1:12" ht="15.75">
      <c r="A90" s="122"/>
      <c r="B90" s="123"/>
      <c r="C90" s="4" t="s">
        <v>79</v>
      </c>
      <c r="D90" s="23" t="s">
        <v>117</v>
      </c>
      <c r="E90" s="59"/>
      <c r="F90" s="55"/>
      <c r="G90" s="55"/>
      <c r="H90" s="53" t="e">
        <f t="shared" si="5"/>
        <v>#DIV/0!</v>
      </c>
      <c r="I90" s="55"/>
      <c r="J90" s="55"/>
      <c r="K90" s="53">
        <f t="shared" si="4"/>
        <v>0</v>
      </c>
      <c r="L90" s="75" t="e">
        <f t="shared" si="3"/>
        <v>#DIV/0!</v>
      </c>
    </row>
    <row r="91" spans="1:12" ht="15.75">
      <c r="A91" s="122"/>
      <c r="B91" s="123"/>
      <c r="C91" s="4" t="s">
        <v>142</v>
      </c>
      <c r="D91" s="23" t="s">
        <v>153</v>
      </c>
      <c r="E91" s="59"/>
      <c r="F91" s="55">
        <v>78826.5</v>
      </c>
      <c r="G91" s="55"/>
      <c r="H91" s="53">
        <f t="shared" si="5"/>
        <v>0</v>
      </c>
      <c r="I91" s="55">
        <v>6904.307</v>
      </c>
      <c r="J91" s="55"/>
      <c r="K91" s="53">
        <f t="shared" si="4"/>
        <v>-6904.307</v>
      </c>
      <c r="L91" s="75">
        <f t="shared" si="3"/>
        <v>0</v>
      </c>
    </row>
    <row r="92" spans="1:12" s="16" customFormat="1" ht="15.75">
      <c r="A92" s="122"/>
      <c r="B92" s="123"/>
      <c r="C92" s="43"/>
      <c r="D92" s="26" t="s">
        <v>21</v>
      </c>
      <c r="E92" s="60">
        <f>SUM(E86:E91)</f>
        <v>67.05839</v>
      </c>
      <c r="F92" s="60">
        <f>SUM(F86:F91)</f>
        <v>81854.5</v>
      </c>
      <c r="G92" s="60">
        <f>SUM(G86:G91)</f>
        <v>129.29743</v>
      </c>
      <c r="H92" s="58">
        <f t="shared" si="5"/>
        <v>0.15796007549981977</v>
      </c>
      <c r="I92" s="60">
        <f>SUM(I86:I91)</f>
        <v>7212.782</v>
      </c>
      <c r="J92" s="60">
        <f>SUM(J86:J91)</f>
        <v>129.29743</v>
      </c>
      <c r="K92" s="58">
        <f t="shared" si="4"/>
        <v>-7083.4845700000005</v>
      </c>
      <c r="L92" s="76">
        <f t="shared" si="3"/>
        <v>1.7926152488734581</v>
      </c>
    </row>
    <row r="93" spans="1:12" ht="15.75">
      <c r="A93" s="117" t="s">
        <v>59</v>
      </c>
      <c r="B93" s="120" t="s">
        <v>60</v>
      </c>
      <c r="C93" s="4" t="s">
        <v>36</v>
      </c>
      <c r="D93" s="24" t="s">
        <v>61</v>
      </c>
      <c r="E93" s="59"/>
      <c r="F93" s="55"/>
      <c r="G93" s="56"/>
      <c r="H93" s="53" t="e">
        <f t="shared" si="5"/>
        <v>#DIV/0!</v>
      </c>
      <c r="I93" s="55"/>
      <c r="J93" s="56"/>
      <c r="K93" s="53">
        <f t="shared" si="4"/>
        <v>0</v>
      </c>
      <c r="L93" s="75" t="e">
        <f t="shared" si="3"/>
        <v>#DIV/0!</v>
      </c>
    </row>
    <row r="94" spans="1:12" ht="31.5">
      <c r="A94" s="117"/>
      <c r="B94" s="120"/>
      <c r="C94" s="4" t="s">
        <v>114</v>
      </c>
      <c r="D94" s="25" t="s">
        <v>119</v>
      </c>
      <c r="E94" s="59"/>
      <c r="F94" s="55"/>
      <c r="G94" s="55"/>
      <c r="H94" s="53" t="e">
        <f t="shared" si="5"/>
        <v>#DIV/0!</v>
      </c>
      <c r="I94" s="55"/>
      <c r="J94" s="55"/>
      <c r="K94" s="53">
        <f t="shared" si="4"/>
        <v>0</v>
      </c>
      <c r="L94" s="75" t="e">
        <f t="shared" si="3"/>
        <v>#DIV/0!</v>
      </c>
    </row>
    <row r="95" spans="1:12" ht="78.75">
      <c r="A95" s="117"/>
      <c r="B95" s="120"/>
      <c r="C95" s="63" t="s">
        <v>128</v>
      </c>
      <c r="D95" s="64" t="s">
        <v>129</v>
      </c>
      <c r="E95" s="59"/>
      <c r="F95" s="55">
        <v>23545.8</v>
      </c>
      <c r="G95" s="55"/>
      <c r="H95" s="53">
        <f t="shared" si="5"/>
        <v>0</v>
      </c>
      <c r="I95" s="55">
        <v>6359.464</v>
      </c>
      <c r="J95" s="55"/>
      <c r="K95" s="53">
        <f t="shared" si="4"/>
        <v>-6359.464</v>
      </c>
      <c r="L95" s="75">
        <f t="shared" si="3"/>
        <v>0</v>
      </c>
    </row>
    <row r="96" spans="1:12" ht="15.75">
      <c r="A96" s="117"/>
      <c r="B96" s="120"/>
      <c r="C96" s="4" t="s">
        <v>77</v>
      </c>
      <c r="D96" s="23" t="s">
        <v>78</v>
      </c>
      <c r="E96" s="59">
        <v>104.622</v>
      </c>
      <c r="F96" s="55"/>
      <c r="G96" s="55"/>
      <c r="H96" s="53"/>
      <c r="I96" s="55"/>
      <c r="J96" s="55"/>
      <c r="K96" s="53">
        <f t="shared" si="4"/>
        <v>0</v>
      </c>
      <c r="L96" s="75"/>
    </row>
    <row r="97" spans="1:12" ht="15.75">
      <c r="A97" s="117"/>
      <c r="B97" s="120"/>
      <c r="C97" s="4" t="s">
        <v>81</v>
      </c>
      <c r="D97" s="23" t="s">
        <v>82</v>
      </c>
      <c r="E97" s="59"/>
      <c r="F97" s="55"/>
      <c r="G97" s="55"/>
      <c r="H97" s="53" t="e">
        <f t="shared" si="5"/>
        <v>#DIV/0!</v>
      </c>
      <c r="I97" s="55"/>
      <c r="J97" s="55"/>
      <c r="K97" s="53">
        <f t="shared" si="4"/>
        <v>0</v>
      </c>
      <c r="L97" s="75" t="e">
        <f t="shared" si="3"/>
        <v>#DIV/0!</v>
      </c>
    </row>
    <row r="98" spans="1:12" ht="15.75">
      <c r="A98" s="117"/>
      <c r="B98" s="120"/>
      <c r="C98" s="4" t="s">
        <v>83</v>
      </c>
      <c r="D98" s="23" t="s">
        <v>121</v>
      </c>
      <c r="E98" s="59"/>
      <c r="F98" s="55"/>
      <c r="G98" s="55"/>
      <c r="H98" s="53" t="e">
        <f t="shared" si="5"/>
        <v>#DIV/0!</v>
      </c>
      <c r="I98" s="55"/>
      <c r="J98" s="55"/>
      <c r="K98" s="53">
        <f t="shared" si="4"/>
        <v>0</v>
      </c>
      <c r="L98" s="75" t="e">
        <f t="shared" si="3"/>
        <v>#DIV/0!</v>
      </c>
    </row>
    <row r="99" spans="1:12" s="16" customFormat="1" ht="15.75">
      <c r="A99" s="118"/>
      <c r="B99" s="118"/>
      <c r="C99" s="32"/>
      <c r="D99" s="26" t="s">
        <v>21</v>
      </c>
      <c r="E99" s="60">
        <f>SUM(E93:E98)</f>
        <v>104.622</v>
      </c>
      <c r="F99" s="60">
        <f>SUM(F93:F98)</f>
        <v>23545.8</v>
      </c>
      <c r="G99" s="60">
        <f>SUM(G93:G98)</f>
        <v>0</v>
      </c>
      <c r="H99" s="58">
        <f t="shared" si="5"/>
        <v>0</v>
      </c>
      <c r="I99" s="60">
        <f>SUM(I93:I98)</f>
        <v>6359.464</v>
      </c>
      <c r="J99" s="60">
        <f>SUM(J93:J98)</f>
        <v>0</v>
      </c>
      <c r="K99" s="58">
        <f t="shared" si="4"/>
        <v>-6359.464</v>
      </c>
      <c r="L99" s="76">
        <f t="shared" si="3"/>
        <v>0</v>
      </c>
    </row>
    <row r="100" spans="1:12" ht="31.5">
      <c r="A100" s="121" t="s">
        <v>104</v>
      </c>
      <c r="B100" s="120" t="s">
        <v>105</v>
      </c>
      <c r="C100" s="4" t="s">
        <v>114</v>
      </c>
      <c r="D100" s="25" t="s">
        <v>119</v>
      </c>
      <c r="E100" s="59"/>
      <c r="F100" s="55"/>
      <c r="G100" s="55"/>
      <c r="H100" s="53" t="e">
        <f t="shared" si="5"/>
        <v>#DIV/0!</v>
      </c>
      <c r="I100" s="55"/>
      <c r="J100" s="55"/>
      <c r="K100" s="53">
        <f t="shared" si="4"/>
        <v>0</v>
      </c>
      <c r="L100" s="75" t="e">
        <f t="shared" si="3"/>
        <v>#DIV/0!</v>
      </c>
    </row>
    <row r="101" spans="1:12" ht="15.75">
      <c r="A101" s="121"/>
      <c r="B101" s="120"/>
      <c r="C101" s="4" t="s">
        <v>77</v>
      </c>
      <c r="D101" s="23" t="s">
        <v>78</v>
      </c>
      <c r="E101" s="59"/>
      <c r="F101" s="55">
        <v>7734</v>
      </c>
      <c r="G101" s="55"/>
      <c r="H101" s="53">
        <f t="shared" si="5"/>
        <v>0</v>
      </c>
      <c r="I101" s="55"/>
      <c r="J101" s="55"/>
      <c r="K101" s="53">
        <f t="shared" si="4"/>
        <v>0</v>
      </c>
      <c r="L101" s="75"/>
    </row>
    <row r="102" spans="1:12" ht="15.75">
      <c r="A102" s="121"/>
      <c r="B102" s="120"/>
      <c r="C102" s="4" t="s">
        <v>79</v>
      </c>
      <c r="D102" s="23" t="s">
        <v>117</v>
      </c>
      <c r="E102" s="59"/>
      <c r="F102" s="55"/>
      <c r="G102" s="55"/>
      <c r="H102" s="53" t="e">
        <f t="shared" si="5"/>
        <v>#DIV/0!</v>
      </c>
      <c r="I102" s="55"/>
      <c r="J102" s="55"/>
      <c r="K102" s="53">
        <f t="shared" si="4"/>
        <v>0</v>
      </c>
      <c r="L102" s="75" t="e">
        <f t="shared" si="3"/>
        <v>#DIV/0!</v>
      </c>
    </row>
    <row r="103" spans="1:12" ht="15.75">
      <c r="A103" s="121"/>
      <c r="B103" s="120"/>
      <c r="C103" s="4" t="s">
        <v>87</v>
      </c>
      <c r="D103" s="23" t="s">
        <v>154</v>
      </c>
      <c r="E103" s="59"/>
      <c r="F103" s="55">
        <v>970199</v>
      </c>
      <c r="G103" s="55"/>
      <c r="H103" s="53">
        <f t="shared" si="5"/>
        <v>0</v>
      </c>
      <c r="I103" s="55">
        <v>80000</v>
      </c>
      <c r="J103" s="55"/>
      <c r="K103" s="53">
        <f t="shared" si="4"/>
        <v>-80000</v>
      </c>
      <c r="L103" s="75">
        <f t="shared" si="3"/>
        <v>0</v>
      </c>
    </row>
    <row r="104" spans="1:12" ht="15.75">
      <c r="A104" s="121"/>
      <c r="B104" s="120"/>
      <c r="C104" s="4" t="s">
        <v>83</v>
      </c>
      <c r="D104" s="23" t="s">
        <v>121</v>
      </c>
      <c r="E104" s="59"/>
      <c r="F104" s="55"/>
      <c r="G104" s="55"/>
      <c r="H104" s="53" t="e">
        <f t="shared" si="5"/>
        <v>#DIV/0!</v>
      </c>
      <c r="I104" s="55"/>
      <c r="J104" s="55"/>
      <c r="K104" s="53">
        <f t="shared" si="4"/>
        <v>0</v>
      </c>
      <c r="L104" s="75" t="e">
        <f t="shared" si="3"/>
        <v>#DIV/0!</v>
      </c>
    </row>
    <row r="105" spans="1:12" s="16" customFormat="1" ht="15.75">
      <c r="A105" s="122"/>
      <c r="B105" s="122"/>
      <c r="C105" s="42"/>
      <c r="D105" s="26" t="s">
        <v>21</v>
      </c>
      <c r="E105" s="60">
        <f>SUM(E100:E104)</f>
        <v>0</v>
      </c>
      <c r="F105" s="60">
        <f>SUM(F100:F104)</f>
        <v>977933</v>
      </c>
      <c r="G105" s="60">
        <f>SUM(G100:G104)</f>
        <v>0</v>
      </c>
      <c r="H105" s="58">
        <f t="shared" si="5"/>
        <v>0</v>
      </c>
      <c r="I105" s="60">
        <f>SUM(I100:I104)</f>
        <v>80000</v>
      </c>
      <c r="J105" s="60">
        <f>SUM(J100:J104)</f>
        <v>0</v>
      </c>
      <c r="K105" s="58">
        <f t="shared" si="4"/>
        <v>-80000</v>
      </c>
      <c r="L105" s="76">
        <f t="shared" si="3"/>
        <v>0</v>
      </c>
    </row>
    <row r="106" spans="1:12" ht="15.75">
      <c r="A106" s="121" t="s">
        <v>107</v>
      </c>
      <c r="B106" s="120" t="s">
        <v>108</v>
      </c>
      <c r="C106" s="4" t="s">
        <v>77</v>
      </c>
      <c r="D106" s="23" t="s">
        <v>78</v>
      </c>
      <c r="E106" s="59"/>
      <c r="F106" s="55">
        <v>160</v>
      </c>
      <c r="G106" s="55"/>
      <c r="H106" s="53">
        <f t="shared" si="5"/>
        <v>0</v>
      </c>
      <c r="I106" s="55">
        <v>20</v>
      </c>
      <c r="J106" s="55"/>
      <c r="K106" s="53">
        <f t="shared" si="4"/>
        <v>-20</v>
      </c>
      <c r="L106" s="75">
        <f t="shared" si="3"/>
        <v>0</v>
      </c>
    </row>
    <row r="107" spans="1:12" ht="15.75">
      <c r="A107" s="121"/>
      <c r="B107" s="120"/>
      <c r="C107" s="4" t="s">
        <v>81</v>
      </c>
      <c r="D107" s="23" t="s">
        <v>82</v>
      </c>
      <c r="E107" s="59"/>
      <c r="F107" s="55"/>
      <c r="G107" s="55"/>
      <c r="H107" s="53" t="e">
        <f t="shared" si="5"/>
        <v>#DIV/0!</v>
      </c>
      <c r="I107" s="55"/>
      <c r="J107" s="55"/>
      <c r="K107" s="53">
        <f t="shared" si="4"/>
        <v>0</v>
      </c>
      <c r="L107" s="75" t="e">
        <f t="shared" si="3"/>
        <v>#DIV/0!</v>
      </c>
    </row>
    <row r="108" spans="1:12" ht="15.75">
      <c r="A108" s="121"/>
      <c r="B108" s="120"/>
      <c r="C108" s="4" t="s">
        <v>79</v>
      </c>
      <c r="D108" s="23" t="s">
        <v>117</v>
      </c>
      <c r="E108" s="59"/>
      <c r="F108" s="55"/>
      <c r="G108" s="55"/>
      <c r="H108" s="53" t="e">
        <f t="shared" si="5"/>
        <v>#DIV/0!</v>
      </c>
      <c r="I108" s="55"/>
      <c r="J108" s="55"/>
      <c r="K108" s="53">
        <f t="shared" si="4"/>
        <v>0</v>
      </c>
      <c r="L108" s="75" t="e">
        <f t="shared" si="3"/>
        <v>#DIV/0!</v>
      </c>
    </row>
    <row r="109" spans="1:12" ht="15.75">
      <c r="A109" s="121"/>
      <c r="B109" s="120"/>
      <c r="C109" s="4" t="s">
        <v>142</v>
      </c>
      <c r="D109" s="23" t="s">
        <v>153</v>
      </c>
      <c r="E109" s="59"/>
      <c r="F109" s="55">
        <v>477.7</v>
      </c>
      <c r="G109" s="55"/>
      <c r="H109" s="53">
        <f t="shared" si="5"/>
        <v>0</v>
      </c>
      <c r="I109" s="55">
        <f>67.5+207.7</f>
        <v>275.2</v>
      </c>
      <c r="J109" s="55"/>
      <c r="K109" s="53">
        <f t="shared" si="4"/>
        <v>-275.2</v>
      </c>
      <c r="L109" s="75">
        <f t="shared" si="3"/>
        <v>0</v>
      </c>
    </row>
    <row r="110" spans="1:12" ht="15.75">
      <c r="A110" s="121"/>
      <c r="B110" s="120"/>
      <c r="C110" s="4" t="s">
        <v>96</v>
      </c>
      <c r="D110" s="64" t="s">
        <v>141</v>
      </c>
      <c r="E110" s="59"/>
      <c r="F110" s="55"/>
      <c r="G110" s="55">
        <v>9340.498</v>
      </c>
      <c r="H110" s="53"/>
      <c r="I110" s="55"/>
      <c r="J110" s="55">
        <v>9340.498</v>
      </c>
      <c r="K110" s="53">
        <f t="shared" si="4"/>
        <v>9340.498</v>
      </c>
      <c r="L110" s="75"/>
    </row>
    <row r="111" spans="1:12" ht="15.75">
      <c r="A111" s="121"/>
      <c r="B111" s="120"/>
      <c r="C111" s="4" t="s">
        <v>83</v>
      </c>
      <c r="D111" s="23" t="s">
        <v>121</v>
      </c>
      <c r="E111" s="59">
        <v>6</v>
      </c>
      <c r="F111" s="55">
        <v>400</v>
      </c>
      <c r="G111" s="55"/>
      <c r="H111" s="53">
        <f t="shared" si="5"/>
        <v>0</v>
      </c>
      <c r="I111" s="55">
        <v>73</v>
      </c>
      <c r="J111" s="55"/>
      <c r="K111" s="53">
        <f t="shared" si="4"/>
        <v>-73</v>
      </c>
      <c r="L111" s="75">
        <f t="shared" si="3"/>
        <v>0</v>
      </c>
    </row>
    <row r="112" spans="1:12" s="69" customFormat="1" ht="15.75">
      <c r="A112" s="121"/>
      <c r="B112" s="120"/>
      <c r="C112" s="42"/>
      <c r="D112" s="26" t="s">
        <v>21</v>
      </c>
      <c r="E112" s="60">
        <f>SUM(E106:E111)</f>
        <v>6</v>
      </c>
      <c r="F112" s="60">
        <f>SUM(F106:F111)</f>
        <v>1037.7</v>
      </c>
      <c r="G112" s="60">
        <f>SUM(G106:G111)</f>
        <v>9340.498</v>
      </c>
      <c r="H112" s="58">
        <f t="shared" si="5"/>
        <v>900.1154476245542</v>
      </c>
      <c r="I112" s="60">
        <f>SUM(I106:I111)</f>
        <v>368.2</v>
      </c>
      <c r="J112" s="60">
        <f>SUM(J106:J111)</f>
        <v>9340.498</v>
      </c>
      <c r="K112" s="58">
        <f t="shared" si="4"/>
        <v>8972.297999999999</v>
      </c>
      <c r="L112" s="58">
        <f t="shared" si="3"/>
        <v>2536.8001086366107</v>
      </c>
    </row>
    <row r="113" spans="1:14" ht="31.5">
      <c r="A113" s="120" t="s">
        <v>29</v>
      </c>
      <c r="B113" s="120" t="s">
        <v>30</v>
      </c>
      <c r="C113" s="4" t="s">
        <v>31</v>
      </c>
      <c r="D113" s="23" t="s">
        <v>32</v>
      </c>
      <c r="E113" s="59">
        <v>28.5</v>
      </c>
      <c r="F113" s="55">
        <v>300</v>
      </c>
      <c r="G113" s="56">
        <f>22.5+13.5</f>
        <v>36</v>
      </c>
      <c r="H113" s="53">
        <f t="shared" si="5"/>
        <v>12</v>
      </c>
      <c r="I113" s="55">
        <v>75</v>
      </c>
      <c r="J113" s="56">
        <f>22.5+13.5</f>
        <v>36</v>
      </c>
      <c r="K113" s="53">
        <f t="shared" si="4"/>
        <v>-39</v>
      </c>
      <c r="L113" s="75">
        <f t="shared" si="3"/>
        <v>48</v>
      </c>
      <c r="M113" s="3"/>
      <c r="N113" s="3"/>
    </row>
    <row r="114" spans="1:14" ht="15.75">
      <c r="A114" s="120"/>
      <c r="B114" s="120"/>
      <c r="C114" s="4" t="s">
        <v>36</v>
      </c>
      <c r="D114" s="24" t="s">
        <v>37</v>
      </c>
      <c r="E114" s="59"/>
      <c r="F114" s="55"/>
      <c r="G114" s="56"/>
      <c r="H114" s="53" t="e">
        <f t="shared" si="5"/>
        <v>#DIV/0!</v>
      </c>
      <c r="I114" s="55"/>
      <c r="J114" s="56"/>
      <c r="K114" s="53">
        <f t="shared" si="4"/>
        <v>0</v>
      </c>
      <c r="L114" s="75" t="e">
        <f t="shared" si="3"/>
        <v>#DIV/0!</v>
      </c>
      <c r="M114" s="3"/>
      <c r="N114" s="3"/>
    </row>
    <row r="115" spans="1:14" ht="32.25" customHeight="1">
      <c r="A115" s="120"/>
      <c r="B115" s="120"/>
      <c r="C115" s="4" t="s">
        <v>34</v>
      </c>
      <c r="D115" s="23" t="s">
        <v>35</v>
      </c>
      <c r="E115" s="59">
        <v>2595.98334</v>
      </c>
      <c r="F115" s="55"/>
      <c r="G115" s="56"/>
      <c r="H115" s="53"/>
      <c r="I115" s="55"/>
      <c r="J115" s="56"/>
      <c r="K115" s="53">
        <f t="shared" si="4"/>
        <v>0</v>
      </c>
      <c r="L115" s="75"/>
      <c r="M115" s="3"/>
      <c r="N115" s="3"/>
    </row>
    <row r="116" spans="1:14" ht="31.5">
      <c r="A116" s="120"/>
      <c r="B116" s="120"/>
      <c r="C116" s="63" t="s">
        <v>128</v>
      </c>
      <c r="D116" s="64" t="s">
        <v>157</v>
      </c>
      <c r="E116" s="59"/>
      <c r="F116" s="55">
        <v>64330.2</v>
      </c>
      <c r="G116" s="56">
        <v>847.44398</v>
      </c>
      <c r="H116" s="53">
        <f t="shared" si="5"/>
        <v>1.317334595570976</v>
      </c>
      <c r="I116" s="55">
        <v>13000</v>
      </c>
      <c r="J116" s="56">
        <v>847.44398</v>
      </c>
      <c r="K116" s="53">
        <f t="shared" si="4"/>
        <v>-12152.55602</v>
      </c>
      <c r="L116" s="75">
        <f t="shared" si="3"/>
        <v>6.518799846153846</v>
      </c>
      <c r="M116" s="3"/>
      <c r="N116" s="3"/>
    </row>
    <row r="117" spans="1:14" ht="31.5">
      <c r="A117" s="120"/>
      <c r="B117" s="120"/>
      <c r="C117" s="4" t="s">
        <v>114</v>
      </c>
      <c r="D117" s="25" t="s">
        <v>119</v>
      </c>
      <c r="E117" s="59"/>
      <c r="F117" s="55"/>
      <c r="G117" s="55"/>
      <c r="H117" s="53" t="e">
        <f t="shared" si="5"/>
        <v>#DIV/0!</v>
      </c>
      <c r="I117" s="55"/>
      <c r="J117" s="55"/>
      <c r="K117" s="53">
        <f t="shared" si="4"/>
        <v>0</v>
      </c>
      <c r="L117" s="75" t="e">
        <f t="shared" si="3"/>
        <v>#DIV/0!</v>
      </c>
      <c r="M117" s="3"/>
      <c r="N117" s="3"/>
    </row>
    <row r="118" spans="1:14" ht="15.75">
      <c r="A118" s="120"/>
      <c r="B118" s="120"/>
      <c r="C118" s="4" t="s">
        <v>77</v>
      </c>
      <c r="D118" s="23" t="s">
        <v>78</v>
      </c>
      <c r="E118" s="59"/>
      <c r="F118" s="55"/>
      <c r="G118" s="55"/>
      <c r="H118" s="53" t="e">
        <f t="shared" si="5"/>
        <v>#DIV/0!</v>
      </c>
      <c r="I118" s="55"/>
      <c r="J118" s="55"/>
      <c r="K118" s="53">
        <f t="shared" si="4"/>
        <v>0</v>
      </c>
      <c r="L118" s="75" t="e">
        <f t="shared" si="3"/>
        <v>#DIV/0!</v>
      </c>
      <c r="M118" s="3"/>
      <c r="N118" s="3"/>
    </row>
    <row r="119" spans="1:14" ht="15.75">
      <c r="A119" s="120"/>
      <c r="B119" s="120"/>
      <c r="C119" s="4" t="s">
        <v>81</v>
      </c>
      <c r="D119" s="23" t="s">
        <v>82</v>
      </c>
      <c r="E119" s="59">
        <v>119.41497</v>
      </c>
      <c r="F119" s="55"/>
      <c r="G119" s="55">
        <v>110.8395</v>
      </c>
      <c r="H119" s="53"/>
      <c r="I119" s="55"/>
      <c r="J119" s="55">
        <v>110.8395</v>
      </c>
      <c r="K119" s="53">
        <f t="shared" si="4"/>
        <v>110.8395</v>
      </c>
      <c r="L119" s="75"/>
      <c r="M119" s="3"/>
      <c r="N119" s="3"/>
    </row>
    <row r="120" spans="1:14" ht="15.75">
      <c r="A120" s="120"/>
      <c r="B120" s="120"/>
      <c r="C120" s="4" t="s">
        <v>142</v>
      </c>
      <c r="D120" s="23" t="s">
        <v>151</v>
      </c>
      <c r="E120" s="59"/>
      <c r="F120" s="55">
        <v>275.4</v>
      </c>
      <c r="G120" s="55"/>
      <c r="H120" s="53">
        <f t="shared" si="5"/>
        <v>0</v>
      </c>
      <c r="I120" s="55">
        <v>66.41</v>
      </c>
      <c r="J120" s="55"/>
      <c r="K120" s="53">
        <f t="shared" si="4"/>
        <v>-66.41</v>
      </c>
      <c r="L120" s="75">
        <f t="shared" si="3"/>
        <v>0</v>
      </c>
      <c r="M120" s="3"/>
      <c r="N120" s="3"/>
    </row>
    <row r="121" spans="1:14" s="69" customFormat="1" ht="15.75">
      <c r="A121" s="120"/>
      <c r="B121" s="120"/>
      <c r="C121" s="15"/>
      <c r="D121" s="26" t="s">
        <v>21</v>
      </c>
      <c r="E121" s="60">
        <f>SUM(E113:E120)</f>
        <v>2743.89831</v>
      </c>
      <c r="F121" s="60">
        <f>SUM(F113:F120)</f>
        <v>64905.6</v>
      </c>
      <c r="G121" s="60">
        <f>SUM(G113:G120)</f>
        <v>994.28348</v>
      </c>
      <c r="H121" s="58">
        <f t="shared" si="5"/>
        <v>1.5318916703643446</v>
      </c>
      <c r="I121" s="60">
        <f>SUM(I113:I120)</f>
        <v>13141.41</v>
      </c>
      <c r="J121" s="60">
        <f>SUM(J113:J120)</f>
        <v>994.28348</v>
      </c>
      <c r="K121" s="58">
        <f t="shared" si="4"/>
        <v>-12147.12652</v>
      </c>
      <c r="L121" s="58">
        <f t="shared" si="3"/>
        <v>7.566033477381803</v>
      </c>
      <c r="M121" s="38"/>
      <c r="N121" s="38"/>
    </row>
    <row r="122" spans="1:14" ht="31.5">
      <c r="A122" s="121" t="s">
        <v>106</v>
      </c>
      <c r="B122" s="120" t="s">
        <v>145</v>
      </c>
      <c r="C122" s="4" t="s">
        <v>114</v>
      </c>
      <c r="D122" s="25" t="s">
        <v>119</v>
      </c>
      <c r="E122" s="59"/>
      <c r="F122" s="55"/>
      <c r="G122" s="55"/>
      <c r="H122" s="53" t="e">
        <f t="shared" si="5"/>
        <v>#DIV/0!</v>
      </c>
      <c r="I122" s="55"/>
      <c r="J122" s="55"/>
      <c r="K122" s="53">
        <f t="shared" si="4"/>
        <v>0</v>
      </c>
      <c r="L122" s="75" t="e">
        <f t="shared" si="3"/>
        <v>#DIV/0!</v>
      </c>
      <c r="M122" s="3"/>
      <c r="N122" s="3"/>
    </row>
    <row r="123" spans="1:14" ht="15.75">
      <c r="A123" s="121"/>
      <c r="B123" s="120"/>
      <c r="C123" s="4" t="s">
        <v>77</v>
      </c>
      <c r="D123" s="23" t="s">
        <v>78</v>
      </c>
      <c r="E123" s="59"/>
      <c r="F123" s="55"/>
      <c r="G123" s="55"/>
      <c r="H123" s="53" t="e">
        <f t="shared" si="5"/>
        <v>#DIV/0!</v>
      </c>
      <c r="I123" s="55"/>
      <c r="J123" s="55"/>
      <c r="K123" s="53">
        <f t="shared" si="4"/>
        <v>0</v>
      </c>
      <c r="L123" s="75" t="e">
        <f t="shared" si="3"/>
        <v>#DIV/0!</v>
      </c>
      <c r="M123" s="3"/>
      <c r="N123" s="3"/>
    </row>
    <row r="124" spans="1:14" ht="15.75">
      <c r="A124" s="121"/>
      <c r="B124" s="120"/>
      <c r="C124" s="4" t="s">
        <v>81</v>
      </c>
      <c r="D124" s="23" t="s">
        <v>82</v>
      </c>
      <c r="E124" s="59"/>
      <c r="F124" s="55"/>
      <c r="G124" s="55"/>
      <c r="H124" s="53" t="e">
        <f t="shared" si="5"/>
        <v>#DIV/0!</v>
      </c>
      <c r="I124" s="55"/>
      <c r="J124" s="55"/>
      <c r="K124" s="53">
        <f t="shared" si="4"/>
        <v>0</v>
      </c>
      <c r="L124" s="75" t="e">
        <f t="shared" si="3"/>
        <v>#DIV/0!</v>
      </c>
      <c r="M124" s="3"/>
      <c r="N124" s="3"/>
    </row>
    <row r="125" spans="1:14" ht="15.75">
      <c r="A125" s="121"/>
      <c r="B125" s="120"/>
      <c r="C125" s="4" t="s">
        <v>142</v>
      </c>
      <c r="D125" s="23" t="s">
        <v>151</v>
      </c>
      <c r="E125" s="59"/>
      <c r="F125" s="55">
        <v>3498.1</v>
      </c>
      <c r="G125" s="55">
        <v>485</v>
      </c>
      <c r="H125" s="53">
        <f t="shared" si="5"/>
        <v>13.864669391955633</v>
      </c>
      <c r="I125" s="55">
        <v>1373.9</v>
      </c>
      <c r="J125" s="55">
        <v>485</v>
      </c>
      <c r="K125" s="53">
        <f t="shared" si="4"/>
        <v>-888.9000000000001</v>
      </c>
      <c r="L125" s="75">
        <f t="shared" si="3"/>
        <v>35.30096804716501</v>
      </c>
      <c r="M125" s="3"/>
      <c r="N125" s="3"/>
    </row>
    <row r="126" spans="1:14" ht="15.75">
      <c r="A126" s="121"/>
      <c r="B126" s="120"/>
      <c r="C126" s="4" t="s">
        <v>83</v>
      </c>
      <c r="D126" s="23" t="s">
        <v>121</v>
      </c>
      <c r="E126" s="59"/>
      <c r="F126" s="55">
        <v>430.8</v>
      </c>
      <c r="G126" s="55"/>
      <c r="H126" s="53">
        <f t="shared" si="5"/>
        <v>0</v>
      </c>
      <c r="I126" s="55">
        <v>53</v>
      </c>
      <c r="J126" s="55"/>
      <c r="K126" s="53">
        <f t="shared" si="4"/>
        <v>-53</v>
      </c>
      <c r="L126" s="75">
        <f t="shared" si="3"/>
        <v>0</v>
      </c>
      <c r="M126" s="3"/>
      <c r="N126" s="3"/>
    </row>
    <row r="127" spans="1:14" s="69" customFormat="1" ht="15.75">
      <c r="A127" s="121"/>
      <c r="B127" s="120"/>
      <c r="C127" s="42"/>
      <c r="D127" s="26" t="s">
        <v>21</v>
      </c>
      <c r="E127" s="60">
        <f>SUM(E122:E126)</f>
        <v>0</v>
      </c>
      <c r="F127" s="60">
        <f>SUM(F122:F126)</f>
        <v>3928.9</v>
      </c>
      <c r="G127" s="60">
        <f>SUM(G122:G126)</f>
        <v>485</v>
      </c>
      <c r="H127" s="58">
        <f t="shared" si="5"/>
        <v>12.344422102878667</v>
      </c>
      <c r="I127" s="60">
        <f>SUM(I122:I126)</f>
        <v>1426.9</v>
      </c>
      <c r="J127" s="60">
        <f>SUM(J122:J126)</f>
        <v>485</v>
      </c>
      <c r="K127" s="58">
        <f t="shared" si="4"/>
        <v>-941.9000000000001</v>
      </c>
      <c r="L127" s="58">
        <f t="shared" si="3"/>
        <v>33.98976802859345</v>
      </c>
      <c r="M127" s="38"/>
      <c r="N127" s="38"/>
    </row>
    <row r="128" spans="1:14" ht="15.75">
      <c r="A128" s="121" t="s">
        <v>101</v>
      </c>
      <c r="B128" s="120" t="s">
        <v>102</v>
      </c>
      <c r="C128" s="4" t="s">
        <v>83</v>
      </c>
      <c r="D128" s="23" t="s">
        <v>121</v>
      </c>
      <c r="E128" s="59"/>
      <c r="F128" s="55">
        <v>3551.2</v>
      </c>
      <c r="G128" s="55">
        <v>36.665</v>
      </c>
      <c r="H128" s="53">
        <f t="shared" si="5"/>
        <v>1.0324678981752646</v>
      </c>
      <c r="I128" s="55">
        <v>473.15</v>
      </c>
      <c r="J128" s="55">
        <v>36.665</v>
      </c>
      <c r="K128" s="53">
        <f t="shared" si="4"/>
        <v>-436.48499999999996</v>
      </c>
      <c r="L128" s="75">
        <f t="shared" si="3"/>
        <v>7.749128183451337</v>
      </c>
      <c r="M128" s="3"/>
      <c r="N128" s="3"/>
    </row>
    <row r="129" spans="1:14" s="69" customFormat="1" ht="15.75">
      <c r="A129" s="121"/>
      <c r="B129" s="120"/>
      <c r="C129" s="42"/>
      <c r="D129" s="26" t="s">
        <v>21</v>
      </c>
      <c r="E129" s="60">
        <f>SUM(E128)</f>
        <v>0</v>
      </c>
      <c r="F129" s="60">
        <f>SUM(F128)</f>
        <v>3551.2</v>
      </c>
      <c r="G129" s="60">
        <f>SUM(G128)</f>
        <v>36.665</v>
      </c>
      <c r="H129" s="58">
        <f t="shared" si="5"/>
        <v>1.0324678981752646</v>
      </c>
      <c r="I129" s="60">
        <f>SUM(I128)</f>
        <v>473.15</v>
      </c>
      <c r="J129" s="60">
        <f>SUM(J128)</f>
        <v>36.665</v>
      </c>
      <c r="K129" s="58">
        <f t="shared" si="4"/>
        <v>-436.48499999999996</v>
      </c>
      <c r="L129" s="58">
        <f t="shared" si="3"/>
        <v>7.749128183451337</v>
      </c>
      <c r="M129" s="38"/>
      <c r="N129" s="38"/>
    </row>
    <row r="130" spans="1:14" ht="63">
      <c r="A130" s="117" t="s">
        <v>50</v>
      </c>
      <c r="B130" s="120" t="s">
        <v>51</v>
      </c>
      <c r="C130" s="63" t="s">
        <v>132</v>
      </c>
      <c r="D130" s="65" t="s">
        <v>161</v>
      </c>
      <c r="E130" s="55">
        <f>2648.71946+332.8106</f>
        <v>2981.53006</v>
      </c>
      <c r="F130" s="55">
        <v>725775</v>
      </c>
      <c r="G130" s="56">
        <f>10895.0132+700.62208</f>
        <v>11595.635279999999</v>
      </c>
      <c r="H130" s="53">
        <f t="shared" si="5"/>
        <v>1.597690094037408</v>
      </c>
      <c r="I130" s="55">
        <v>43546.5</v>
      </c>
      <c r="J130" s="56">
        <f>10895.0132+700.62208</f>
        <v>11595.635279999999</v>
      </c>
      <c r="K130" s="53">
        <f t="shared" si="4"/>
        <v>-31950.86472</v>
      </c>
      <c r="L130" s="75">
        <f t="shared" si="3"/>
        <v>26.6281682339568</v>
      </c>
      <c r="M130" s="3"/>
      <c r="N130" s="3"/>
    </row>
    <row r="131" spans="1:14" ht="63">
      <c r="A131" s="117"/>
      <c r="B131" s="120"/>
      <c r="C131" s="4" t="s">
        <v>52</v>
      </c>
      <c r="D131" s="23" t="s">
        <v>53</v>
      </c>
      <c r="E131" s="55"/>
      <c r="F131" s="55"/>
      <c r="G131" s="61"/>
      <c r="H131" s="53" t="e">
        <f t="shared" si="5"/>
        <v>#DIV/0!</v>
      </c>
      <c r="I131" s="55"/>
      <c r="J131" s="61"/>
      <c r="K131" s="53">
        <f t="shared" si="4"/>
        <v>0</v>
      </c>
      <c r="L131" s="75" t="e">
        <f t="shared" si="3"/>
        <v>#DIV/0!</v>
      </c>
      <c r="M131" s="3"/>
      <c r="N131" s="3"/>
    </row>
    <row r="132" spans="1:14" ht="31.5">
      <c r="A132" s="117"/>
      <c r="B132" s="118"/>
      <c r="C132" s="4" t="s">
        <v>54</v>
      </c>
      <c r="D132" s="23" t="s">
        <v>109</v>
      </c>
      <c r="E132" s="55"/>
      <c r="F132" s="55">
        <v>13857</v>
      </c>
      <c r="G132" s="56"/>
      <c r="H132" s="53">
        <f t="shared" si="5"/>
        <v>0</v>
      </c>
      <c r="I132" s="55"/>
      <c r="J132" s="56"/>
      <c r="K132" s="53">
        <f t="shared" si="4"/>
        <v>0</v>
      </c>
      <c r="L132" s="75"/>
      <c r="M132" s="3"/>
      <c r="N132" s="3"/>
    </row>
    <row r="133" spans="1:14" ht="47.25">
      <c r="A133" s="117"/>
      <c r="B133" s="118"/>
      <c r="C133" s="63" t="s">
        <v>134</v>
      </c>
      <c r="D133" s="64" t="s">
        <v>135</v>
      </c>
      <c r="E133" s="55">
        <v>1255.4</v>
      </c>
      <c r="F133" s="55">
        <v>244382.8</v>
      </c>
      <c r="G133" s="56">
        <v>11133.62045</v>
      </c>
      <c r="H133" s="53">
        <f t="shared" si="5"/>
        <v>4.555811804267732</v>
      </c>
      <c r="I133" s="55">
        <v>63539.528</v>
      </c>
      <c r="J133" s="56">
        <v>11133.62045</v>
      </c>
      <c r="K133" s="53">
        <f t="shared" si="4"/>
        <v>-52405.907549999996</v>
      </c>
      <c r="L133" s="75">
        <f>J133/I133*100</f>
        <v>17.52235309333743</v>
      </c>
      <c r="M133" s="3"/>
      <c r="N133" s="3"/>
    </row>
    <row r="134" spans="1:14" ht="15.75">
      <c r="A134" s="117"/>
      <c r="B134" s="118"/>
      <c r="C134" s="4" t="s">
        <v>81</v>
      </c>
      <c r="D134" s="23" t="s">
        <v>82</v>
      </c>
      <c r="E134" s="55">
        <v>1896.73652</v>
      </c>
      <c r="F134" s="55"/>
      <c r="G134" s="56">
        <v>3714.42047</v>
      </c>
      <c r="H134" s="53"/>
      <c r="I134" s="55"/>
      <c r="J134" s="56">
        <v>3714.42047</v>
      </c>
      <c r="K134" s="53">
        <f aca="true" t="shared" si="6" ref="K134:K197">J134-I134</f>
        <v>3714.42047</v>
      </c>
      <c r="L134" s="75"/>
      <c r="M134" s="3"/>
      <c r="N134" s="3"/>
    </row>
    <row r="135" spans="1:14" s="16" customFormat="1" ht="15.75">
      <c r="A135" s="118"/>
      <c r="B135" s="118"/>
      <c r="C135" s="32"/>
      <c r="D135" s="26" t="s">
        <v>21</v>
      </c>
      <c r="E135" s="60">
        <f>SUM(E130:E134)</f>
        <v>6133.666580000001</v>
      </c>
      <c r="F135" s="60">
        <f>SUM(F130:F134)</f>
        <v>984014.8</v>
      </c>
      <c r="G135" s="60">
        <f>SUM(G130:G134)</f>
        <v>26443.676199999998</v>
      </c>
      <c r="H135" s="58">
        <f t="shared" si="5"/>
        <v>2.6873250483630935</v>
      </c>
      <c r="I135" s="60">
        <f>SUM(I130:I134)</f>
        <v>107086.02799999999</v>
      </c>
      <c r="J135" s="60">
        <f>SUM(J130:J134)</f>
        <v>26443.676199999998</v>
      </c>
      <c r="K135" s="58">
        <f t="shared" si="6"/>
        <v>-80642.35179999999</v>
      </c>
      <c r="L135" s="76">
        <f>J135/I135*100</f>
        <v>24.693862209549877</v>
      </c>
      <c r="M135" s="38"/>
      <c r="N135" s="38"/>
    </row>
    <row r="136" spans="1:14" ht="31.5">
      <c r="A136" s="120"/>
      <c r="B136" s="120" t="s">
        <v>76</v>
      </c>
      <c r="C136" s="4" t="s">
        <v>114</v>
      </c>
      <c r="D136" s="25" t="s">
        <v>119</v>
      </c>
      <c r="E136" s="59">
        <v>25.795</v>
      </c>
      <c r="F136" s="55"/>
      <c r="G136" s="55"/>
      <c r="H136" s="53"/>
      <c r="I136" s="55"/>
      <c r="J136" s="55"/>
      <c r="K136" s="53">
        <f t="shared" si="6"/>
        <v>0</v>
      </c>
      <c r="L136" s="75"/>
      <c r="M136" s="3"/>
      <c r="N136" s="3"/>
    </row>
    <row r="137" spans="1:14" ht="15.75">
      <c r="A137" s="120"/>
      <c r="B137" s="120"/>
      <c r="C137" s="4" t="s">
        <v>77</v>
      </c>
      <c r="D137" s="23" t="s">
        <v>78</v>
      </c>
      <c r="E137" s="59">
        <f>2+2.1+173.72501+710.37947+4.1+12.3+8.5+599.13</f>
        <v>1512.23448</v>
      </c>
      <c r="F137" s="55">
        <f>452.5+217+1500+5+8000+13200+1610+1300+8880.6</f>
        <v>35165.1</v>
      </c>
      <c r="G137" s="55">
        <f>891.83177+1064.39371</f>
        <v>1956.22548</v>
      </c>
      <c r="H137" s="53">
        <f aca="true" t="shared" si="7" ref="H137:H198">G137/F137*100</f>
        <v>5.562974312599708</v>
      </c>
      <c r="I137" s="55">
        <v>7206.49</v>
      </c>
      <c r="J137" s="55">
        <f>891.83177+1064.39371</f>
        <v>1956.22548</v>
      </c>
      <c r="K137" s="53">
        <f t="shared" si="6"/>
        <v>-5250.26452</v>
      </c>
      <c r="L137" s="75">
        <f>J137/I137*100</f>
        <v>27.145329834635174</v>
      </c>
      <c r="M137" s="3"/>
      <c r="N137" s="3"/>
    </row>
    <row r="138" spans="1:14" ht="15.75">
      <c r="A138" s="120"/>
      <c r="B138" s="120"/>
      <c r="C138" s="4" t="s">
        <v>81</v>
      </c>
      <c r="D138" s="23" t="s">
        <v>82</v>
      </c>
      <c r="E138" s="59">
        <v>190.49067</v>
      </c>
      <c r="F138" s="55"/>
      <c r="G138" s="55"/>
      <c r="H138" s="53"/>
      <c r="I138" s="55"/>
      <c r="J138" s="55"/>
      <c r="K138" s="53">
        <f t="shared" si="6"/>
        <v>0</v>
      </c>
      <c r="L138" s="75"/>
      <c r="M138" s="3"/>
      <c r="N138" s="3"/>
    </row>
    <row r="139" spans="1:14" ht="15.75">
      <c r="A139" s="122"/>
      <c r="B139" s="122"/>
      <c r="C139" s="4" t="s">
        <v>79</v>
      </c>
      <c r="D139" s="23" t="s">
        <v>80</v>
      </c>
      <c r="E139" s="59"/>
      <c r="F139" s="55"/>
      <c r="G139" s="55"/>
      <c r="H139" s="53" t="e">
        <f t="shared" si="7"/>
        <v>#DIV/0!</v>
      </c>
      <c r="I139" s="55"/>
      <c r="J139" s="55"/>
      <c r="K139" s="53">
        <f t="shared" si="6"/>
        <v>0</v>
      </c>
      <c r="L139" s="75" t="e">
        <f>J139/I139*100</f>
        <v>#DIV/0!</v>
      </c>
      <c r="M139" s="3"/>
      <c r="N139" s="3"/>
    </row>
    <row r="140" spans="1:14" ht="15.75">
      <c r="A140" s="122"/>
      <c r="B140" s="122"/>
      <c r="C140" s="4" t="s">
        <v>87</v>
      </c>
      <c r="D140" s="23" t="s">
        <v>152</v>
      </c>
      <c r="E140" s="59"/>
      <c r="F140" s="55">
        <v>12870</v>
      </c>
      <c r="G140" s="55"/>
      <c r="H140" s="53">
        <f t="shared" si="7"/>
        <v>0</v>
      </c>
      <c r="I140" s="55"/>
      <c r="J140" s="55"/>
      <c r="K140" s="53">
        <f t="shared" si="6"/>
        <v>0</v>
      </c>
      <c r="L140" s="75"/>
      <c r="M140" s="3"/>
      <c r="N140" s="3"/>
    </row>
    <row r="141" spans="1:14" ht="15.75">
      <c r="A141" s="122"/>
      <c r="B141" s="122"/>
      <c r="C141" s="4" t="s">
        <v>142</v>
      </c>
      <c r="D141" s="23" t="s">
        <v>151</v>
      </c>
      <c r="E141" s="59"/>
      <c r="F141" s="55">
        <f>32753.2+7811</f>
        <v>40564.2</v>
      </c>
      <c r="G141" s="55">
        <v>1918.8</v>
      </c>
      <c r="H141" s="53">
        <f t="shared" si="7"/>
        <v>4.730279408936944</v>
      </c>
      <c r="I141" s="55">
        <f>8182.025+1923.428</f>
        <v>10105.453</v>
      </c>
      <c r="J141" s="55">
        <v>1918.8</v>
      </c>
      <c r="K141" s="53">
        <f t="shared" si="6"/>
        <v>-8186.652999999999</v>
      </c>
      <c r="L141" s="75">
        <f>J141/I141*100</f>
        <v>18.987768287082233</v>
      </c>
      <c r="M141" s="3"/>
      <c r="N141" s="3"/>
    </row>
    <row r="142" spans="1:14" ht="15.75">
      <c r="A142" s="122"/>
      <c r="B142" s="122"/>
      <c r="C142" s="4" t="s">
        <v>83</v>
      </c>
      <c r="D142" s="23" t="s">
        <v>121</v>
      </c>
      <c r="E142" s="59"/>
      <c r="F142" s="55"/>
      <c r="G142" s="55"/>
      <c r="H142" s="53"/>
      <c r="I142" s="55"/>
      <c r="J142" s="55"/>
      <c r="K142" s="53">
        <f t="shared" si="6"/>
        <v>0</v>
      </c>
      <c r="L142" s="75"/>
      <c r="M142" s="3"/>
      <c r="N142" s="3"/>
    </row>
    <row r="143" spans="1:14" s="16" customFormat="1" ht="15.75">
      <c r="A143" s="122"/>
      <c r="B143" s="122"/>
      <c r="C143" s="32"/>
      <c r="D143" s="26" t="s">
        <v>21</v>
      </c>
      <c r="E143" s="60">
        <f>SUM(E136:E142)</f>
        <v>1728.52015</v>
      </c>
      <c r="F143" s="60">
        <f>SUM(F136:F142)</f>
        <v>88599.29999999999</v>
      </c>
      <c r="G143" s="60">
        <f>SUM(G136:G142)</f>
        <v>3875.0254800000002</v>
      </c>
      <c r="H143" s="58">
        <f t="shared" si="7"/>
        <v>4.373652478066983</v>
      </c>
      <c r="I143" s="60">
        <f>SUM(I136:I142)</f>
        <v>17311.943</v>
      </c>
      <c r="J143" s="60">
        <f>SUM(J136:J142)</f>
        <v>3875.0254800000002</v>
      </c>
      <c r="K143" s="58">
        <f t="shared" si="6"/>
        <v>-13436.917519999999</v>
      </c>
      <c r="L143" s="76">
        <f>J143/I143*100</f>
        <v>22.38353880901757</v>
      </c>
      <c r="M143" s="38"/>
      <c r="N143" s="38"/>
    </row>
    <row r="144" spans="1:14" s="16" customFormat="1" ht="24" customHeight="1">
      <c r="A144" s="20"/>
      <c r="B144" s="20"/>
      <c r="C144" s="32"/>
      <c r="D144" s="17" t="s">
        <v>92</v>
      </c>
      <c r="E144" s="60">
        <f>E18+E27+E34+E37+E40+E52+E59+E64+E74+E77+E85+E92+E99+E105+E112+E121+E127+E129+E135+E143</f>
        <v>804013.5014899999</v>
      </c>
      <c r="F144" s="60">
        <f>F18+F27+F34+F37+F40+F52+F59+F64+F74+F77+F85+F92+F99+F105+F112+F121+F127+F129+F135+F143</f>
        <v>15687079.8</v>
      </c>
      <c r="G144" s="60">
        <f>G18+G27+G34+G37+G40+G52+G59+G64+G74+G77+G85+G92+G99+G105+G112+G121+G127+G129+G135+G143</f>
        <v>967208.0939800001</v>
      </c>
      <c r="H144" s="57">
        <f t="shared" si="7"/>
        <v>6.165635072373381</v>
      </c>
      <c r="I144" s="60">
        <f>I18+I27+I34+I37+I40+I52+I59+I64+I74+I77+I85+I92+I99+I105+I112+I121+I127+I129+I135+I143</f>
        <v>3022010.8310000007</v>
      </c>
      <c r="J144" s="60">
        <f>J18+J27+J34+J37+J40+J52+J59+J64+J74+J77+J85+J92+J99+J105+J112+J121+J127+J129+J135+J143</f>
        <v>967208.0939800001</v>
      </c>
      <c r="K144" s="57">
        <f t="shared" si="6"/>
        <v>-2054802.7370200006</v>
      </c>
      <c r="L144" s="78">
        <f>J144/I144*100</f>
        <v>32.00544763302339</v>
      </c>
      <c r="M144" s="38"/>
      <c r="N144" s="38"/>
    </row>
    <row r="145" spans="1:14" ht="24" customHeight="1">
      <c r="A145" s="21"/>
      <c r="B145" s="21"/>
      <c r="C145" s="47"/>
      <c r="D145" s="48"/>
      <c r="E145" s="73"/>
      <c r="F145" s="71"/>
      <c r="G145" s="71"/>
      <c r="H145" s="71"/>
      <c r="I145" s="71"/>
      <c r="J145" s="71"/>
      <c r="K145" s="71"/>
      <c r="L145" s="79"/>
      <c r="M145" s="3"/>
      <c r="N145" s="3"/>
    </row>
    <row r="146" spans="1:14" s="16" customFormat="1" ht="31.5">
      <c r="A146" s="35"/>
      <c r="B146" s="36"/>
      <c r="C146" s="22"/>
      <c r="D146" s="27" t="s">
        <v>93</v>
      </c>
      <c r="E146" s="62">
        <f>E149</f>
        <v>0</v>
      </c>
      <c r="F146" s="62">
        <f>F149</f>
        <v>1598.9</v>
      </c>
      <c r="G146" s="62">
        <f>G149</f>
        <v>0</v>
      </c>
      <c r="H146" s="57">
        <f>G146/F146*100</f>
        <v>0</v>
      </c>
      <c r="I146" s="62">
        <f>I149</f>
        <v>0</v>
      </c>
      <c r="J146" s="62">
        <f>J149</f>
        <v>0</v>
      </c>
      <c r="K146" s="57">
        <f>J146-I146</f>
        <v>0</v>
      </c>
      <c r="L146" s="78"/>
      <c r="M146" s="38"/>
      <c r="N146" s="38"/>
    </row>
    <row r="147" spans="1:14" ht="15.75">
      <c r="A147" s="117" t="s">
        <v>38</v>
      </c>
      <c r="B147" s="124" t="s">
        <v>39</v>
      </c>
      <c r="C147" s="4" t="s">
        <v>94</v>
      </c>
      <c r="D147" s="23" t="s">
        <v>95</v>
      </c>
      <c r="E147" s="56"/>
      <c r="F147" s="56"/>
      <c r="G147" s="56"/>
      <c r="H147" s="53"/>
      <c r="I147" s="56"/>
      <c r="J147" s="56"/>
      <c r="K147" s="53">
        <f>J147-I147</f>
        <v>0</v>
      </c>
      <c r="L147" s="75"/>
      <c r="M147" s="3"/>
      <c r="N147" s="3"/>
    </row>
    <row r="148" spans="1:14" ht="31.5">
      <c r="A148" s="117"/>
      <c r="B148" s="124"/>
      <c r="C148" s="63" t="s">
        <v>136</v>
      </c>
      <c r="D148" s="64" t="s">
        <v>140</v>
      </c>
      <c r="E148" s="56"/>
      <c r="F148" s="56">
        <v>1598.9</v>
      </c>
      <c r="G148" s="56"/>
      <c r="H148" s="53">
        <f>G148/F148*100</f>
        <v>0</v>
      </c>
      <c r="I148" s="56"/>
      <c r="J148" s="56"/>
      <c r="K148" s="53">
        <f>J148-I148</f>
        <v>0</v>
      </c>
      <c r="L148" s="75"/>
      <c r="M148" s="3"/>
      <c r="N148" s="3"/>
    </row>
    <row r="149" spans="1:14" s="16" customFormat="1" ht="18.75">
      <c r="A149" s="118"/>
      <c r="B149" s="125"/>
      <c r="C149" s="22"/>
      <c r="D149" s="26" t="s">
        <v>21</v>
      </c>
      <c r="E149" s="62">
        <f>SUM(E147:E148)</f>
        <v>0</v>
      </c>
      <c r="F149" s="62">
        <f>SUM(F147:F148)</f>
        <v>1598.9</v>
      </c>
      <c r="G149" s="62">
        <f>SUM(G147:G148)</f>
        <v>0</v>
      </c>
      <c r="H149" s="58">
        <f>G149/F149*100</f>
        <v>0</v>
      </c>
      <c r="I149" s="80">
        <f>SUM(I147:I148)</f>
        <v>0</v>
      </c>
      <c r="J149" s="62">
        <f>SUM(J147:J148)</f>
        <v>0</v>
      </c>
      <c r="K149" s="58">
        <f>J149-I149</f>
        <v>0</v>
      </c>
      <c r="L149" s="76"/>
      <c r="M149" s="38"/>
      <c r="N149" s="38"/>
    </row>
    <row r="150" spans="1:14" ht="24" customHeight="1">
      <c r="A150" s="21"/>
      <c r="B150" s="21"/>
      <c r="C150" s="47"/>
      <c r="D150" s="48"/>
      <c r="E150" s="70"/>
      <c r="F150" s="71"/>
      <c r="G150" s="72"/>
      <c r="H150" s="71"/>
      <c r="I150" s="71"/>
      <c r="J150" s="71"/>
      <c r="K150" s="71"/>
      <c r="L150" s="79"/>
      <c r="M150" s="3"/>
      <c r="N150" s="3"/>
    </row>
    <row r="151" spans="1:14" ht="24" customHeight="1">
      <c r="A151" s="21"/>
      <c r="B151" s="21"/>
      <c r="C151" s="47"/>
      <c r="D151" s="48" t="s">
        <v>123</v>
      </c>
      <c r="E151" s="70"/>
      <c r="F151" s="71"/>
      <c r="G151" s="72"/>
      <c r="H151" s="71"/>
      <c r="I151" s="71"/>
      <c r="J151" s="71"/>
      <c r="K151" s="71"/>
      <c r="L151" s="79"/>
      <c r="M151" s="3"/>
      <c r="N151" s="3"/>
    </row>
    <row r="152" spans="1:14" ht="24" customHeight="1">
      <c r="A152" s="21"/>
      <c r="B152" s="21"/>
      <c r="C152" s="47"/>
      <c r="D152" s="48"/>
      <c r="E152" s="70"/>
      <c r="F152" s="71"/>
      <c r="G152" s="72"/>
      <c r="H152" s="71"/>
      <c r="I152" s="71"/>
      <c r="J152" s="71"/>
      <c r="K152" s="71"/>
      <c r="L152" s="79"/>
      <c r="M152" s="3"/>
      <c r="N152" s="3"/>
    </row>
    <row r="153" spans="1:14" s="16" customFormat="1" ht="15.75">
      <c r="A153" s="20"/>
      <c r="B153" s="20"/>
      <c r="C153" s="32"/>
      <c r="D153" s="27" t="s">
        <v>6</v>
      </c>
      <c r="E153" s="60">
        <f>SUM(E154:E163)</f>
        <v>393837.33363</v>
      </c>
      <c r="F153" s="60">
        <f>SUM(F154:F163)</f>
        <v>7866887.7</v>
      </c>
      <c r="G153" s="60">
        <f>SUM(G154:G163)</f>
        <v>551092.47085</v>
      </c>
      <c r="H153" s="57">
        <f t="shared" si="7"/>
        <v>7.005215936284434</v>
      </c>
      <c r="I153" s="60">
        <f>SUM(I154:I163)</f>
        <v>1560034.7200000002</v>
      </c>
      <c r="J153" s="60">
        <f>SUM(J154:J163)</f>
        <v>551092.47085</v>
      </c>
      <c r="K153" s="57">
        <f t="shared" si="6"/>
        <v>-1008942.2491500002</v>
      </c>
      <c r="L153" s="78">
        <f aca="true" t="shared" si="8" ref="L153:L162">J153/I153*100</f>
        <v>35.325654216849735</v>
      </c>
      <c r="M153" s="38"/>
      <c r="N153" s="38"/>
    </row>
    <row r="154" spans="1:14" ht="15.75">
      <c r="A154" s="20"/>
      <c r="B154" s="20"/>
      <c r="C154" s="4" t="s">
        <v>9</v>
      </c>
      <c r="D154" s="23" t="s">
        <v>10</v>
      </c>
      <c r="E154" s="59">
        <f>SUMIF($C$5:$C$148,$C154,E$5:E$148)</f>
        <v>225856.69867</v>
      </c>
      <c r="F154" s="59">
        <f>SUMIF($C$5:$C$148,$C154,F$5:F$148)</f>
        <v>5074213.7</v>
      </c>
      <c r="G154" s="59">
        <f>SUMIF($C$5:$C$148,$C154,G$5:G$148)</f>
        <v>323194.42961</v>
      </c>
      <c r="H154" s="53">
        <f t="shared" si="7"/>
        <v>6.369349986383112</v>
      </c>
      <c r="I154" s="59">
        <f>SUMIF($C$5:$C$148,$C154,I$5:I$148)</f>
        <v>959180.8</v>
      </c>
      <c r="J154" s="59">
        <f>SUMIF($C$5:$C$148,$C154,J$5:J$148)</f>
        <v>323194.42961</v>
      </c>
      <c r="K154" s="53">
        <f t="shared" si="6"/>
        <v>-635986.37039</v>
      </c>
      <c r="L154" s="75">
        <f t="shared" si="8"/>
        <v>33.694839347284685</v>
      </c>
      <c r="M154" s="3"/>
      <c r="N154" s="3"/>
    </row>
    <row r="155" spans="1:14" ht="15.75">
      <c r="A155" s="20"/>
      <c r="B155" s="20"/>
      <c r="C155" s="4" t="s">
        <v>11</v>
      </c>
      <c r="D155" s="23" t="s">
        <v>120</v>
      </c>
      <c r="E155" s="59">
        <f aca="true" t="shared" si="9" ref="E155:G163">SUMIF($C$5:$C$148,$C155,E$5:E$148)</f>
        <v>78013.21949</v>
      </c>
      <c r="F155" s="59">
        <f t="shared" si="9"/>
        <v>431806</v>
      </c>
      <c r="G155" s="59">
        <f t="shared" si="9"/>
        <v>80508.90925</v>
      </c>
      <c r="H155" s="53">
        <f t="shared" si="7"/>
        <v>18.64469443453773</v>
      </c>
      <c r="I155" s="59">
        <f aca="true" t="shared" si="10" ref="I155:J163">SUMIF($C$5:$C$143,$C155,I$5:I$143)</f>
        <v>98021</v>
      </c>
      <c r="J155" s="59">
        <f t="shared" si="10"/>
        <v>80508.90925</v>
      </c>
      <c r="K155" s="53">
        <f t="shared" si="6"/>
        <v>-17512.090750000003</v>
      </c>
      <c r="L155" s="75">
        <f t="shared" si="8"/>
        <v>82.13434799685781</v>
      </c>
      <c r="M155" s="3"/>
      <c r="N155" s="3"/>
    </row>
    <row r="156" spans="1:14" ht="15.75">
      <c r="A156" s="20"/>
      <c r="B156" s="20"/>
      <c r="C156" s="4" t="s">
        <v>12</v>
      </c>
      <c r="D156" s="23" t="s">
        <v>13</v>
      </c>
      <c r="E156" s="59">
        <f t="shared" si="9"/>
        <v>0</v>
      </c>
      <c r="F156" s="59">
        <f t="shared" si="9"/>
        <v>1208</v>
      </c>
      <c r="G156" s="59">
        <f t="shared" si="9"/>
        <v>28.87291</v>
      </c>
      <c r="H156" s="53">
        <f t="shared" si="7"/>
        <v>2.390141556291391</v>
      </c>
      <c r="I156" s="59">
        <f t="shared" si="10"/>
        <v>590.02</v>
      </c>
      <c r="J156" s="59">
        <f t="shared" si="10"/>
        <v>28.87291</v>
      </c>
      <c r="K156" s="53">
        <f t="shared" si="6"/>
        <v>-561.1470899999999</v>
      </c>
      <c r="L156" s="75">
        <f t="shared" si="8"/>
        <v>4.893547676349955</v>
      </c>
      <c r="M156" s="3"/>
      <c r="N156" s="3"/>
    </row>
    <row r="157" spans="1:14" ht="15.75">
      <c r="A157" s="20"/>
      <c r="B157" s="20"/>
      <c r="C157" s="4" t="s">
        <v>14</v>
      </c>
      <c r="D157" s="23" t="s">
        <v>15</v>
      </c>
      <c r="E157" s="59">
        <f t="shared" si="9"/>
        <v>2781.5633</v>
      </c>
      <c r="F157" s="59">
        <f t="shared" si="9"/>
        <v>84074</v>
      </c>
      <c r="G157" s="59">
        <f t="shared" si="9"/>
        <v>9327.78099</v>
      </c>
      <c r="H157" s="53">
        <f t="shared" si="7"/>
        <v>11.094727252182599</v>
      </c>
      <c r="I157" s="59">
        <f t="shared" si="10"/>
        <v>6178</v>
      </c>
      <c r="J157" s="59">
        <f t="shared" si="10"/>
        <v>9327.78099</v>
      </c>
      <c r="K157" s="53">
        <f t="shared" si="6"/>
        <v>3149.7809899999993</v>
      </c>
      <c r="L157" s="75">
        <f t="shared" si="8"/>
        <v>150.98382955649078</v>
      </c>
      <c r="M157" s="3"/>
      <c r="N157" s="3"/>
    </row>
    <row r="158" spans="1:14" ht="15.75">
      <c r="A158" s="20"/>
      <c r="B158" s="20"/>
      <c r="C158" s="4" t="s">
        <v>16</v>
      </c>
      <c r="D158" s="23" t="s">
        <v>17</v>
      </c>
      <c r="E158" s="59">
        <f t="shared" si="9"/>
        <v>80404.75852</v>
      </c>
      <c r="F158" s="59">
        <f t="shared" si="9"/>
        <v>2131261</v>
      </c>
      <c r="G158" s="59">
        <f t="shared" si="9"/>
        <v>118985.13405</v>
      </c>
      <c r="H158" s="53">
        <f t="shared" si="7"/>
        <v>5.58285137531255</v>
      </c>
      <c r="I158" s="59">
        <f t="shared" si="10"/>
        <v>470616.9</v>
      </c>
      <c r="J158" s="59">
        <f t="shared" si="10"/>
        <v>118985.13405</v>
      </c>
      <c r="K158" s="53">
        <f t="shared" si="6"/>
        <v>-351631.76595000003</v>
      </c>
      <c r="L158" s="75">
        <f t="shared" si="8"/>
        <v>25.282800947012312</v>
      </c>
      <c r="M158" s="3"/>
      <c r="N158" s="3"/>
    </row>
    <row r="159" spans="1:14" ht="15.75">
      <c r="A159" s="20"/>
      <c r="B159" s="20"/>
      <c r="C159" s="4" t="s">
        <v>115</v>
      </c>
      <c r="D159" s="23" t="s">
        <v>18</v>
      </c>
      <c r="E159" s="59">
        <f t="shared" si="9"/>
        <v>1604.36073</v>
      </c>
      <c r="F159" s="59">
        <f t="shared" si="9"/>
        <v>35895</v>
      </c>
      <c r="G159" s="59">
        <f t="shared" si="9"/>
        <v>2215.81313</v>
      </c>
      <c r="H159" s="53">
        <f t="shared" si="7"/>
        <v>6.173041175651204</v>
      </c>
      <c r="I159" s="59">
        <f t="shared" si="10"/>
        <v>7116</v>
      </c>
      <c r="J159" s="59">
        <f t="shared" si="10"/>
        <v>2215.81313</v>
      </c>
      <c r="K159" s="53">
        <f t="shared" si="6"/>
        <v>-4900.1868699999995</v>
      </c>
      <c r="L159" s="75">
        <f t="shared" si="8"/>
        <v>31.138464446318153</v>
      </c>
      <c r="M159" s="3"/>
      <c r="N159" s="3"/>
    </row>
    <row r="160" spans="1:14" ht="31.5">
      <c r="A160" s="20"/>
      <c r="B160" s="20"/>
      <c r="C160" s="4" t="s">
        <v>116</v>
      </c>
      <c r="D160" s="23" t="s">
        <v>28</v>
      </c>
      <c r="E160" s="59">
        <f t="shared" si="9"/>
        <v>22.53</v>
      </c>
      <c r="F160" s="59">
        <f t="shared" si="9"/>
        <v>198</v>
      </c>
      <c r="G160" s="59">
        <f t="shared" si="9"/>
        <v>73</v>
      </c>
      <c r="H160" s="53">
        <f t="shared" si="7"/>
        <v>36.868686868686865</v>
      </c>
      <c r="I160" s="59">
        <f t="shared" si="10"/>
        <v>23</v>
      </c>
      <c r="J160" s="59">
        <f t="shared" si="10"/>
        <v>73</v>
      </c>
      <c r="K160" s="53">
        <f t="shared" si="6"/>
        <v>50</v>
      </c>
      <c r="L160" s="75">
        <f t="shared" si="8"/>
        <v>317.39130434782606</v>
      </c>
      <c r="M160" s="3"/>
      <c r="N160" s="3"/>
    </row>
    <row r="161" spans="1:14" ht="15.75">
      <c r="A161" s="20"/>
      <c r="B161" s="20"/>
      <c r="C161" s="4" t="s">
        <v>24</v>
      </c>
      <c r="D161" s="23" t="s">
        <v>25</v>
      </c>
      <c r="E161" s="59">
        <f t="shared" si="9"/>
        <v>4983.97921</v>
      </c>
      <c r="F161" s="59">
        <f t="shared" si="9"/>
        <v>107932</v>
      </c>
      <c r="G161" s="59">
        <f t="shared" si="9"/>
        <v>6041.75142</v>
      </c>
      <c r="H161" s="53">
        <f t="shared" si="7"/>
        <v>5.597738779972575</v>
      </c>
      <c r="I161" s="59">
        <f t="shared" si="10"/>
        <v>18234</v>
      </c>
      <c r="J161" s="59">
        <f t="shared" si="10"/>
        <v>6041.75142</v>
      </c>
      <c r="K161" s="53">
        <f t="shared" si="6"/>
        <v>-12192.24858</v>
      </c>
      <c r="L161" s="75">
        <f t="shared" si="8"/>
        <v>33.13453668970055</v>
      </c>
      <c r="M161" s="3"/>
      <c r="N161" s="3"/>
    </row>
    <row r="162" spans="1:14" ht="31.5">
      <c r="A162" s="20"/>
      <c r="B162" s="20"/>
      <c r="C162" s="4" t="s">
        <v>31</v>
      </c>
      <c r="D162" s="23" t="s">
        <v>32</v>
      </c>
      <c r="E162" s="59">
        <f t="shared" si="9"/>
        <v>28.5</v>
      </c>
      <c r="F162" s="59">
        <f t="shared" si="9"/>
        <v>300</v>
      </c>
      <c r="G162" s="59">
        <f t="shared" si="9"/>
        <v>36</v>
      </c>
      <c r="H162" s="53">
        <f t="shared" si="7"/>
        <v>12</v>
      </c>
      <c r="I162" s="59">
        <f t="shared" si="10"/>
        <v>75</v>
      </c>
      <c r="J162" s="59">
        <f t="shared" si="10"/>
        <v>36</v>
      </c>
      <c r="K162" s="53">
        <f t="shared" si="6"/>
        <v>-39</v>
      </c>
      <c r="L162" s="75">
        <f t="shared" si="8"/>
        <v>48</v>
      </c>
      <c r="M162" s="3"/>
      <c r="N162" s="3"/>
    </row>
    <row r="163" spans="1:14" ht="15.75">
      <c r="A163" s="20"/>
      <c r="B163" s="20"/>
      <c r="C163" s="4" t="s">
        <v>19</v>
      </c>
      <c r="D163" s="23" t="s">
        <v>20</v>
      </c>
      <c r="E163" s="59">
        <f t="shared" si="9"/>
        <v>141.72371</v>
      </c>
      <c r="F163" s="59">
        <f t="shared" si="9"/>
        <v>0</v>
      </c>
      <c r="G163" s="59">
        <f t="shared" si="9"/>
        <v>10680.77949</v>
      </c>
      <c r="H163" s="53"/>
      <c r="I163" s="59">
        <f t="shared" si="10"/>
        <v>0</v>
      </c>
      <c r="J163" s="59">
        <f t="shared" si="10"/>
        <v>10680.77949</v>
      </c>
      <c r="K163" s="53">
        <f t="shared" si="6"/>
        <v>10680.77949</v>
      </c>
      <c r="L163" s="75"/>
      <c r="M163" s="3"/>
      <c r="N163" s="3"/>
    </row>
    <row r="164" spans="1:14" s="16" customFormat="1" ht="15.75">
      <c r="A164" s="20"/>
      <c r="B164" s="20"/>
      <c r="C164" s="32"/>
      <c r="D164" s="27" t="s">
        <v>33</v>
      </c>
      <c r="E164" s="60">
        <f>SUM(E165:E185)</f>
        <v>148525.13582</v>
      </c>
      <c r="F164" s="60">
        <f>SUM(F165:F185)</f>
        <v>3625442.4999999995</v>
      </c>
      <c r="G164" s="60">
        <f>SUM(G165:G185)</f>
        <v>134472.64735</v>
      </c>
      <c r="H164" s="58">
        <f t="shared" si="7"/>
        <v>3.7091375011464125</v>
      </c>
      <c r="I164" s="60">
        <f>SUM(I165:I185)</f>
        <v>660355.3219999999</v>
      </c>
      <c r="J164" s="60">
        <f>SUM(J165:J185)</f>
        <v>134472.64735</v>
      </c>
      <c r="K164" s="58">
        <f t="shared" si="6"/>
        <v>-525882.67465</v>
      </c>
      <c r="L164" s="76">
        <f>J164/I164*100</f>
        <v>20.363680411134784</v>
      </c>
      <c r="M164" s="38"/>
      <c r="N164" s="38"/>
    </row>
    <row r="165" spans="1:14" ht="15.75">
      <c r="A165" s="20"/>
      <c r="B165" s="20"/>
      <c r="C165" s="4" t="s">
        <v>40</v>
      </c>
      <c r="D165" s="23" t="s">
        <v>41</v>
      </c>
      <c r="E165" s="59">
        <f>SUMIF($C$5:$C$148,$C165,E$5:E$148)</f>
        <v>0</v>
      </c>
      <c r="F165" s="59">
        <f>SUMIF($C$5:$C$148,$C165,F$5:F$148)</f>
        <v>0</v>
      </c>
      <c r="G165" s="59">
        <f>SUMIF($C$5:$C$148,$C165,G$5:G$148)</f>
        <v>0</v>
      </c>
      <c r="H165" s="53"/>
      <c r="I165" s="59">
        <f aca="true" t="shared" si="11" ref="I165:J185">SUMIF($C$5:$C$143,$C165,I$5:I$143)</f>
        <v>0</v>
      </c>
      <c r="J165" s="59">
        <f t="shared" si="11"/>
        <v>0</v>
      </c>
      <c r="K165" s="53">
        <f t="shared" si="6"/>
        <v>0</v>
      </c>
      <c r="L165" s="75"/>
      <c r="M165" s="3"/>
      <c r="N165" s="3"/>
    </row>
    <row r="166" spans="1:14" ht="31.5">
      <c r="A166" s="20"/>
      <c r="B166" s="20"/>
      <c r="C166" s="4" t="s">
        <v>70</v>
      </c>
      <c r="D166" s="23" t="s">
        <v>71</v>
      </c>
      <c r="E166" s="59">
        <f aca="true" t="shared" si="12" ref="E166:G185">SUMIF($C$5:$C$148,$C166,E$5:E$148)</f>
        <v>0</v>
      </c>
      <c r="F166" s="59">
        <f t="shared" si="12"/>
        <v>0</v>
      </c>
      <c r="G166" s="59">
        <f t="shared" si="12"/>
        <v>0</v>
      </c>
      <c r="H166" s="53"/>
      <c r="I166" s="59">
        <f t="shared" si="11"/>
        <v>0</v>
      </c>
      <c r="J166" s="59">
        <f t="shared" si="11"/>
        <v>0</v>
      </c>
      <c r="K166" s="53">
        <f t="shared" si="6"/>
        <v>0</v>
      </c>
      <c r="L166" s="75"/>
      <c r="M166" s="3"/>
      <c r="N166" s="3"/>
    </row>
    <row r="167" spans="1:14" ht="94.5">
      <c r="A167" s="20"/>
      <c r="B167" s="20"/>
      <c r="C167" s="63" t="s">
        <v>132</v>
      </c>
      <c r="D167" s="65" t="s">
        <v>133</v>
      </c>
      <c r="E167" s="59">
        <f t="shared" si="12"/>
        <v>2981.53006</v>
      </c>
      <c r="F167" s="59">
        <f t="shared" si="12"/>
        <v>1187731</v>
      </c>
      <c r="G167" s="59">
        <f t="shared" si="12"/>
        <v>11595.635279999999</v>
      </c>
      <c r="H167" s="53">
        <f>G167/F167*100</f>
        <v>0.9762846368411701</v>
      </c>
      <c r="I167" s="59">
        <f t="shared" si="11"/>
        <v>272171.3</v>
      </c>
      <c r="J167" s="59">
        <f t="shared" si="11"/>
        <v>11595.635279999999</v>
      </c>
      <c r="K167" s="53">
        <f>J167-I167</f>
        <v>-260575.66472</v>
      </c>
      <c r="L167" s="75">
        <f>J167/I167*100</f>
        <v>4.260418082288617</v>
      </c>
      <c r="M167" s="3"/>
      <c r="N167" s="3"/>
    </row>
    <row r="168" spans="1:14" ht="31.5">
      <c r="A168" s="20"/>
      <c r="B168" s="20"/>
      <c r="C168" s="4" t="s">
        <v>54</v>
      </c>
      <c r="D168" s="23" t="s">
        <v>109</v>
      </c>
      <c r="E168" s="59">
        <f t="shared" si="12"/>
        <v>0</v>
      </c>
      <c r="F168" s="59">
        <f t="shared" si="12"/>
        <v>13857</v>
      </c>
      <c r="G168" s="59">
        <f t="shared" si="12"/>
        <v>0</v>
      </c>
      <c r="H168" s="53">
        <f t="shared" si="7"/>
        <v>0</v>
      </c>
      <c r="I168" s="59">
        <f t="shared" si="11"/>
        <v>0</v>
      </c>
      <c r="J168" s="59">
        <f t="shared" si="11"/>
        <v>0</v>
      </c>
      <c r="K168" s="53">
        <f t="shared" si="6"/>
        <v>0</v>
      </c>
      <c r="L168" s="75"/>
      <c r="M168" s="3"/>
      <c r="N168" s="3"/>
    </row>
    <row r="169" spans="1:14" ht="15.75">
      <c r="A169" s="20"/>
      <c r="B169" s="20"/>
      <c r="C169" s="4" t="s">
        <v>36</v>
      </c>
      <c r="D169" s="24" t="s">
        <v>37</v>
      </c>
      <c r="E169" s="59">
        <f t="shared" si="12"/>
        <v>15529.99759</v>
      </c>
      <c r="F169" s="59">
        <f t="shared" si="12"/>
        <v>535769</v>
      </c>
      <c r="G169" s="59">
        <f t="shared" si="12"/>
        <v>44983.221639999996</v>
      </c>
      <c r="H169" s="53">
        <f t="shared" si="7"/>
        <v>8.396010526924849</v>
      </c>
      <c r="I169" s="59">
        <f t="shared" si="11"/>
        <v>90000</v>
      </c>
      <c r="J169" s="59">
        <f t="shared" si="11"/>
        <v>44983.221639999996</v>
      </c>
      <c r="K169" s="53">
        <f t="shared" si="6"/>
        <v>-45016.778360000004</v>
      </c>
      <c r="L169" s="75">
        <f>J169/I169*100</f>
        <v>49.981357377777776</v>
      </c>
      <c r="M169" s="3"/>
      <c r="N169" s="3"/>
    </row>
    <row r="170" spans="1:14" ht="31.5">
      <c r="A170" s="20"/>
      <c r="B170" s="20"/>
      <c r="C170" s="4" t="s">
        <v>43</v>
      </c>
      <c r="D170" s="23" t="s">
        <v>44</v>
      </c>
      <c r="E170" s="59">
        <f t="shared" si="12"/>
        <v>0</v>
      </c>
      <c r="F170" s="59">
        <f t="shared" si="12"/>
        <v>3792.7</v>
      </c>
      <c r="G170" s="59">
        <f t="shared" si="12"/>
        <v>0</v>
      </c>
      <c r="H170" s="53">
        <f t="shared" si="7"/>
        <v>0</v>
      </c>
      <c r="I170" s="59">
        <f t="shared" si="11"/>
        <v>0</v>
      </c>
      <c r="J170" s="59">
        <f t="shared" si="11"/>
        <v>0</v>
      </c>
      <c r="K170" s="53">
        <f t="shared" si="6"/>
        <v>0</v>
      </c>
      <c r="L170" s="75"/>
      <c r="M170" s="3"/>
      <c r="N170" s="3"/>
    </row>
    <row r="171" spans="1:14" ht="15.75">
      <c r="A171" s="20"/>
      <c r="B171" s="20"/>
      <c r="C171" s="4" t="s">
        <v>34</v>
      </c>
      <c r="D171" s="23" t="s">
        <v>45</v>
      </c>
      <c r="E171" s="59">
        <f t="shared" si="12"/>
        <v>2942.3758100000005</v>
      </c>
      <c r="F171" s="59">
        <f t="shared" si="12"/>
        <v>0</v>
      </c>
      <c r="G171" s="59">
        <f t="shared" si="12"/>
        <v>0</v>
      </c>
      <c r="H171" s="53"/>
      <c r="I171" s="59">
        <f t="shared" si="11"/>
        <v>0</v>
      </c>
      <c r="J171" s="59">
        <f t="shared" si="11"/>
        <v>0</v>
      </c>
      <c r="K171" s="53">
        <f t="shared" si="6"/>
        <v>0</v>
      </c>
      <c r="L171" s="75"/>
      <c r="M171" s="3"/>
      <c r="N171" s="3"/>
    </row>
    <row r="172" spans="1:14" ht="78.75">
      <c r="A172" s="20"/>
      <c r="B172" s="20"/>
      <c r="C172" s="63" t="s">
        <v>128</v>
      </c>
      <c r="D172" s="64" t="s">
        <v>129</v>
      </c>
      <c r="E172" s="59">
        <f t="shared" si="12"/>
        <v>0</v>
      </c>
      <c r="F172" s="59">
        <f t="shared" si="12"/>
        <v>87876</v>
      </c>
      <c r="G172" s="59">
        <f t="shared" si="12"/>
        <v>1589.89849</v>
      </c>
      <c r="H172" s="53">
        <f>G172/F172*100</f>
        <v>1.8092522304155856</v>
      </c>
      <c r="I172" s="59">
        <f t="shared" si="11"/>
        <v>19359.464</v>
      </c>
      <c r="J172" s="59">
        <f t="shared" si="11"/>
        <v>1589.89849</v>
      </c>
      <c r="K172" s="53">
        <f>J172-I172</f>
        <v>-17769.56551</v>
      </c>
      <c r="L172" s="75">
        <f>J172/I172*100</f>
        <v>8.212512960069555</v>
      </c>
      <c r="M172" s="3"/>
      <c r="N172" s="3"/>
    </row>
    <row r="173" spans="1:14" ht="15.75">
      <c r="A173" s="20"/>
      <c r="B173" s="20"/>
      <c r="C173" s="4" t="s">
        <v>64</v>
      </c>
      <c r="D173" s="23" t="s">
        <v>65</v>
      </c>
      <c r="E173" s="59">
        <f t="shared" si="12"/>
        <v>2216.13963</v>
      </c>
      <c r="F173" s="59">
        <f t="shared" si="12"/>
        <v>18726.9</v>
      </c>
      <c r="G173" s="59">
        <f t="shared" si="12"/>
        <v>2490.14193</v>
      </c>
      <c r="H173" s="53">
        <f t="shared" si="7"/>
        <v>13.297139035291478</v>
      </c>
      <c r="I173" s="59">
        <f t="shared" si="11"/>
        <v>5093.7</v>
      </c>
      <c r="J173" s="59">
        <f t="shared" si="11"/>
        <v>2490.14193</v>
      </c>
      <c r="K173" s="53">
        <f t="shared" si="6"/>
        <v>-2603.55807</v>
      </c>
      <c r="L173" s="75">
        <f>J173/I173*100</f>
        <v>48.88670180811591</v>
      </c>
      <c r="M173" s="3"/>
      <c r="N173" s="3"/>
    </row>
    <row r="174" spans="1:14" ht="31.5">
      <c r="A174" s="20"/>
      <c r="B174" s="20"/>
      <c r="C174" s="4" t="s">
        <v>114</v>
      </c>
      <c r="D174" s="25" t="s">
        <v>119</v>
      </c>
      <c r="E174" s="59">
        <f t="shared" si="12"/>
        <v>26.65549</v>
      </c>
      <c r="F174" s="59">
        <f t="shared" si="12"/>
        <v>0</v>
      </c>
      <c r="G174" s="59">
        <f t="shared" si="12"/>
        <v>1.55158</v>
      </c>
      <c r="H174" s="53"/>
      <c r="I174" s="59">
        <f t="shared" si="11"/>
        <v>0</v>
      </c>
      <c r="J174" s="59">
        <f t="shared" si="11"/>
        <v>1.55158</v>
      </c>
      <c r="K174" s="53">
        <f t="shared" si="6"/>
        <v>1.55158</v>
      </c>
      <c r="L174" s="75"/>
      <c r="M174" s="3"/>
      <c r="N174" s="3"/>
    </row>
    <row r="175" spans="1:14" ht="15.75">
      <c r="A175" s="20"/>
      <c r="B175" s="20"/>
      <c r="C175" s="4" t="s">
        <v>66</v>
      </c>
      <c r="D175" s="23" t="s">
        <v>67</v>
      </c>
      <c r="E175" s="59">
        <f t="shared" si="12"/>
        <v>0</v>
      </c>
      <c r="F175" s="59">
        <f t="shared" si="12"/>
        <v>1460</v>
      </c>
      <c r="G175" s="59">
        <f t="shared" si="12"/>
        <v>0</v>
      </c>
      <c r="H175" s="53">
        <f t="shared" si="7"/>
        <v>0</v>
      </c>
      <c r="I175" s="59">
        <f t="shared" si="11"/>
        <v>0</v>
      </c>
      <c r="J175" s="59">
        <f t="shared" si="11"/>
        <v>0</v>
      </c>
      <c r="K175" s="53">
        <f t="shared" si="6"/>
        <v>0</v>
      </c>
      <c r="L175" s="75"/>
      <c r="M175" s="3"/>
      <c r="N175" s="3"/>
    </row>
    <row r="176" spans="1:14" ht="31.5">
      <c r="A176" s="20"/>
      <c r="B176" s="20"/>
      <c r="C176" s="4" t="s">
        <v>46</v>
      </c>
      <c r="D176" s="23" t="s">
        <v>47</v>
      </c>
      <c r="E176" s="59">
        <f t="shared" si="12"/>
        <v>0</v>
      </c>
      <c r="F176" s="59">
        <f t="shared" si="12"/>
        <v>0</v>
      </c>
      <c r="G176" s="59">
        <f t="shared" si="12"/>
        <v>0</v>
      </c>
      <c r="H176" s="53"/>
      <c r="I176" s="59">
        <f t="shared" si="11"/>
        <v>0</v>
      </c>
      <c r="J176" s="59">
        <f t="shared" si="11"/>
        <v>0</v>
      </c>
      <c r="K176" s="53">
        <f t="shared" si="6"/>
        <v>0</v>
      </c>
      <c r="L176" s="75"/>
      <c r="M176" s="3"/>
      <c r="N176" s="3"/>
    </row>
    <row r="177" spans="1:14" ht="47.25">
      <c r="A177" s="20"/>
      <c r="B177" s="20"/>
      <c r="C177" s="4" t="s">
        <v>48</v>
      </c>
      <c r="D177" s="23" t="s">
        <v>49</v>
      </c>
      <c r="E177" s="59">
        <f t="shared" si="12"/>
        <v>96515.535</v>
      </c>
      <c r="F177" s="59">
        <f t="shared" si="12"/>
        <v>0</v>
      </c>
      <c r="G177" s="59">
        <f t="shared" si="12"/>
        <v>6602.52083</v>
      </c>
      <c r="H177" s="53"/>
      <c r="I177" s="59">
        <f t="shared" si="11"/>
        <v>0</v>
      </c>
      <c r="J177" s="59">
        <f t="shared" si="11"/>
        <v>6602.52083</v>
      </c>
      <c r="K177" s="53">
        <f t="shared" si="6"/>
        <v>6602.52083</v>
      </c>
      <c r="L177" s="75"/>
      <c r="M177" s="3"/>
      <c r="N177" s="3"/>
    </row>
    <row r="178" spans="1:14" ht="94.5">
      <c r="A178" s="20"/>
      <c r="B178" s="20"/>
      <c r="C178" s="63" t="s">
        <v>131</v>
      </c>
      <c r="D178" s="64" t="s">
        <v>130</v>
      </c>
      <c r="E178" s="59">
        <f t="shared" si="12"/>
        <v>0</v>
      </c>
      <c r="F178" s="59">
        <f t="shared" si="12"/>
        <v>1122450.5</v>
      </c>
      <c r="G178" s="59">
        <f t="shared" si="12"/>
        <v>200</v>
      </c>
      <c r="H178" s="53">
        <f>G178/F178*100</f>
        <v>0.017818157682677322</v>
      </c>
      <c r="I178" s="59">
        <f t="shared" si="11"/>
        <v>147416</v>
      </c>
      <c r="J178" s="59">
        <f t="shared" si="11"/>
        <v>200</v>
      </c>
      <c r="K178" s="53">
        <f>J178-I178</f>
        <v>-147216</v>
      </c>
      <c r="L178" s="75">
        <f>J178/I178*100</f>
        <v>0.1356704835296033</v>
      </c>
      <c r="M178" s="3"/>
      <c r="N178" s="3"/>
    </row>
    <row r="179" spans="1:14" ht="47.25">
      <c r="A179" s="20"/>
      <c r="B179" s="20"/>
      <c r="C179" s="63" t="s">
        <v>134</v>
      </c>
      <c r="D179" s="64" t="s">
        <v>135</v>
      </c>
      <c r="E179" s="59">
        <f t="shared" si="12"/>
        <v>1255.4</v>
      </c>
      <c r="F179" s="59">
        <f t="shared" si="12"/>
        <v>528362.8</v>
      </c>
      <c r="G179" s="59">
        <f t="shared" si="12"/>
        <v>11133.62045</v>
      </c>
      <c r="H179" s="53">
        <f>G179/F179*100</f>
        <v>2.107192340187462</v>
      </c>
      <c r="I179" s="59">
        <f t="shared" si="11"/>
        <v>105753.928</v>
      </c>
      <c r="J179" s="59">
        <f t="shared" si="11"/>
        <v>11133.62045</v>
      </c>
      <c r="K179" s="53">
        <f>J179-I179</f>
        <v>-94620.30755</v>
      </c>
      <c r="L179" s="75">
        <f>J179/I179*100</f>
        <v>10.527855239570865</v>
      </c>
      <c r="M179" s="3"/>
      <c r="N179" s="3"/>
    </row>
    <row r="180" spans="1:14" ht="78.75">
      <c r="A180" s="20"/>
      <c r="B180" s="20"/>
      <c r="C180" s="63" t="s">
        <v>146</v>
      </c>
      <c r="D180" s="64" t="s">
        <v>147</v>
      </c>
      <c r="E180" s="59">
        <f t="shared" si="12"/>
        <v>1516.3</v>
      </c>
      <c r="F180" s="59">
        <f t="shared" si="12"/>
        <v>0</v>
      </c>
      <c r="G180" s="59">
        <f t="shared" si="12"/>
        <v>0</v>
      </c>
      <c r="H180" s="53"/>
      <c r="I180" s="59">
        <f t="shared" si="11"/>
        <v>0</v>
      </c>
      <c r="J180" s="59">
        <f t="shared" si="11"/>
        <v>0</v>
      </c>
      <c r="K180" s="53">
        <f>J180-I180</f>
        <v>0</v>
      </c>
      <c r="L180" s="75"/>
      <c r="M180" s="3"/>
      <c r="N180" s="3"/>
    </row>
    <row r="181" spans="1:14" ht="15.75">
      <c r="A181" s="20"/>
      <c r="B181" s="20"/>
      <c r="C181" s="4" t="s">
        <v>77</v>
      </c>
      <c r="D181" s="23" t="s">
        <v>78</v>
      </c>
      <c r="E181" s="59">
        <f t="shared" si="12"/>
        <v>4424.551299999999</v>
      </c>
      <c r="F181" s="59">
        <f t="shared" si="12"/>
        <v>125416.6</v>
      </c>
      <c r="G181" s="59">
        <f t="shared" si="12"/>
        <v>7689.222040000001</v>
      </c>
      <c r="H181" s="53">
        <f t="shared" si="7"/>
        <v>6.130944420435572</v>
      </c>
      <c r="I181" s="59">
        <f t="shared" si="11"/>
        <v>20560.93</v>
      </c>
      <c r="J181" s="59">
        <f t="shared" si="11"/>
        <v>7689.222040000001</v>
      </c>
      <c r="K181" s="53">
        <f t="shared" si="6"/>
        <v>-12871.70796</v>
      </c>
      <c r="L181" s="75">
        <f>J181/I181*100</f>
        <v>37.39724827622097</v>
      </c>
      <c r="M181" s="3"/>
      <c r="N181" s="3"/>
    </row>
    <row r="182" spans="1:14" ht="15.75">
      <c r="A182" s="20"/>
      <c r="B182" s="20"/>
      <c r="C182" s="4" t="s">
        <v>81</v>
      </c>
      <c r="D182" s="23" t="s">
        <v>82</v>
      </c>
      <c r="E182" s="59">
        <f t="shared" si="12"/>
        <v>21116.65094</v>
      </c>
      <c r="F182" s="59">
        <f t="shared" si="12"/>
        <v>0</v>
      </c>
      <c r="G182" s="59">
        <f t="shared" si="12"/>
        <v>48186.835110000015</v>
      </c>
      <c r="H182" s="53"/>
      <c r="I182" s="59">
        <f t="shared" si="11"/>
        <v>0</v>
      </c>
      <c r="J182" s="59">
        <f t="shared" si="11"/>
        <v>48186.835110000015</v>
      </c>
      <c r="K182" s="53">
        <f t="shared" si="6"/>
        <v>48186.835110000015</v>
      </c>
      <c r="L182" s="75"/>
      <c r="M182" s="3"/>
      <c r="N182" s="3"/>
    </row>
    <row r="183" spans="1:14" ht="15.75">
      <c r="A183" s="20"/>
      <c r="B183" s="20"/>
      <c r="C183" s="4" t="s">
        <v>79</v>
      </c>
      <c r="D183" s="23" t="s">
        <v>80</v>
      </c>
      <c r="E183" s="59">
        <f t="shared" si="12"/>
        <v>0</v>
      </c>
      <c r="F183" s="59">
        <f t="shared" si="12"/>
        <v>0</v>
      </c>
      <c r="G183" s="59">
        <f t="shared" si="12"/>
        <v>0</v>
      </c>
      <c r="H183" s="53"/>
      <c r="I183" s="59">
        <f t="shared" si="11"/>
        <v>0</v>
      </c>
      <c r="J183" s="59">
        <f t="shared" si="11"/>
        <v>0</v>
      </c>
      <c r="K183" s="53">
        <f t="shared" si="6"/>
        <v>0</v>
      </c>
      <c r="L183" s="75"/>
      <c r="M183" s="3"/>
      <c r="N183" s="3"/>
    </row>
    <row r="184" spans="1:14" ht="31.5">
      <c r="A184" s="20"/>
      <c r="B184" s="20"/>
      <c r="C184" s="4" t="s">
        <v>72</v>
      </c>
      <c r="D184" s="23" t="s">
        <v>73</v>
      </c>
      <c r="E184" s="59">
        <f t="shared" si="12"/>
        <v>0</v>
      </c>
      <c r="F184" s="59">
        <f t="shared" si="12"/>
        <v>0</v>
      </c>
      <c r="G184" s="59">
        <f t="shared" si="12"/>
        <v>0</v>
      </c>
      <c r="H184" s="53"/>
      <c r="I184" s="59">
        <f t="shared" si="11"/>
        <v>0</v>
      </c>
      <c r="J184" s="59">
        <f t="shared" si="11"/>
        <v>0</v>
      </c>
      <c r="K184" s="53">
        <f t="shared" si="6"/>
        <v>0</v>
      </c>
      <c r="L184" s="75"/>
      <c r="M184" s="3"/>
      <c r="N184" s="3"/>
    </row>
    <row r="185" spans="1:14" ht="15.75">
      <c r="A185" s="20"/>
      <c r="B185" s="20"/>
      <c r="C185" s="4" t="s">
        <v>74</v>
      </c>
      <c r="D185" s="23" t="s">
        <v>75</v>
      </c>
      <c r="E185" s="59">
        <f t="shared" si="12"/>
        <v>0</v>
      </c>
      <c r="F185" s="59">
        <f t="shared" si="12"/>
        <v>0</v>
      </c>
      <c r="G185" s="59">
        <f t="shared" si="12"/>
        <v>0</v>
      </c>
      <c r="H185" s="53"/>
      <c r="I185" s="59">
        <f t="shared" si="11"/>
        <v>0</v>
      </c>
      <c r="J185" s="59">
        <f t="shared" si="11"/>
        <v>0</v>
      </c>
      <c r="K185" s="53">
        <f t="shared" si="6"/>
        <v>0</v>
      </c>
      <c r="L185" s="75"/>
      <c r="M185" s="3"/>
      <c r="N185" s="3"/>
    </row>
    <row r="186" spans="1:14" s="16" customFormat="1" ht="15.75">
      <c r="A186" s="20"/>
      <c r="B186" s="20"/>
      <c r="C186" s="22" t="s">
        <v>118</v>
      </c>
      <c r="D186" s="27" t="s">
        <v>85</v>
      </c>
      <c r="E186" s="60">
        <f>SUM(E187:E192)</f>
        <v>208668.98700000002</v>
      </c>
      <c r="F186" s="60">
        <f>SUM(F187:F192)</f>
        <v>3096819.6</v>
      </c>
      <c r="G186" s="60">
        <f>SUM(G187:G192)</f>
        <v>225807.131</v>
      </c>
      <c r="H186" s="58">
        <f t="shared" si="7"/>
        <v>7.291581692391769</v>
      </c>
      <c r="I186" s="60">
        <f>SUM(I187:I192)</f>
        <v>541615.0889999999</v>
      </c>
      <c r="J186" s="60">
        <f>SUM(J187:J192)</f>
        <v>225807.131</v>
      </c>
      <c r="K186" s="58">
        <f t="shared" si="6"/>
        <v>-315807.9579999999</v>
      </c>
      <c r="L186" s="76">
        <f>J186/I186*100</f>
        <v>41.691440210226496</v>
      </c>
      <c r="M186" s="38"/>
      <c r="N186" s="38"/>
    </row>
    <row r="187" spans="1:14" ht="31.5">
      <c r="A187" s="20"/>
      <c r="B187" s="20"/>
      <c r="C187" s="4" t="s">
        <v>86</v>
      </c>
      <c r="D187" s="23" t="s">
        <v>150</v>
      </c>
      <c r="E187" s="59">
        <f aca="true" t="shared" si="13" ref="E187:G193">SUMIF($C$5:$C$143,$C187,E$5:E$143)</f>
        <v>4927.26</v>
      </c>
      <c r="F187" s="59">
        <f t="shared" si="13"/>
        <v>67236</v>
      </c>
      <c r="G187" s="59">
        <f t="shared" si="13"/>
        <v>6723.6</v>
      </c>
      <c r="H187" s="53">
        <f t="shared" si="7"/>
        <v>10</v>
      </c>
      <c r="I187" s="59">
        <f aca="true" t="shared" si="14" ref="I187:J193">SUMIF($C$5:$C$143,$C187,I$5:I$143)</f>
        <v>16809</v>
      </c>
      <c r="J187" s="59">
        <f t="shared" si="14"/>
        <v>6723.6</v>
      </c>
      <c r="K187" s="53">
        <f t="shared" si="6"/>
        <v>-10085.4</v>
      </c>
      <c r="L187" s="75">
        <f>J187/I187*100</f>
        <v>40</v>
      </c>
      <c r="M187" s="3"/>
      <c r="N187" s="3"/>
    </row>
    <row r="188" spans="1:14" ht="15.75">
      <c r="A188" s="20"/>
      <c r="B188" s="20"/>
      <c r="C188" s="4" t="s">
        <v>87</v>
      </c>
      <c r="D188" s="23" t="s">
        <v>156</v>
      </c>
      <c r="E188" s="59">
        <f t="shared" si="13"/>
        <v>0</v>
      </c>
      <c r="F188" s="59">
        <f t="shared" si="13"/>
        <v>1064970.5</v>
      </c>
      <c r="G188" s="59">
        <f t="shared" si="13"/>
        <v>0</v>
      </c>
      <c r="H188" s="53">
        <f t="shared" si="7"/>
        <v>0</v>
      </c>
      <c r="I188" s="59">
        <f t="shared" si="14"/>
        <v>100475.375</v>
      </c>
      <c r="J188" s="59">
        <f t="shared" si="14"/>
        <v>0</v>
      </c>
      <c r="K188" s="53">
        <f t="shared" si="6"/>
        <v>-100475.375</v>
      </c>
      <c r="L188" s="75">
        <f>J188/I188*100</f>
        <v>0</v>
      </c>
      <c r="M188" s="3"/>
      <c r="N188" s="3"/>
    </row>
    <row r="189" spans="1:14" ht="15.75">
      <c r="A189" s="20"/>
      <c r="B189" s="20"/>
      <c r="C189" s="4" t="s">
        <v>142</v>
      </c>
      <c r="D189" s="23" t="s">
        <v>153</v>
      </c>
      <c r="E189" s="59">
        <f t="shared" si="13"/>
        <v>202784.727</v>
      </c>
      <c r="F189" s="59">
        <f t="shared" si="13"/>
        <v>1758829.4999999998</v>
      </c>
      <c r="G189" s="59">
        <f t="shared" si="13"/>
        <v>209743.033</v>
      </c>
      <c r="H189" s="53">
        <f>G189/F189*100</f>
        <v>11.925148685532056</v>
      </c>
      <c r="I189" s="59">
        <f t="shared" si="14"/>
        <v>374664.18899999995</v>
      </c>
      <c r="J189" s="59">
        <f t="shared" si="14"/>
        <v>209743.033</v>
      </c>
      <c r="K189" s="53">
        <f>J189-I189</f>
        <v>-164921.15599999996</v>
      </c>
      <c r="L189" s="75">
        <f>J189/I189*100</f>
        <v>55.98160677160422</v>
      </c>
      <c r="M189" s="3"/>
      <c r="N189" s="3"/>
    </row>
    <row r="190" spans="1:14" ht="15.75">
      <c r="A190" s="20"/>
      <c r="B190" s="20"/>
      <c r="C190" s="4" t="s">
        <v>96</v>
      </c>
      <c r="D190" s="64" t="s">
        <v>141</v>
      </c>
      <c r="E190" s="59">
        <f t="shared" si="13"/>
        <v>0</v>
      </c>
      <c r="F190" s="59">
        <f t="shared" si="13"/>
        <v>205783.6</v>
      </c>
      <c r="G190" s="59">
        <f t="shared" si="13"/>
        <v>9340.498</v>
      </c>
      <c r="H190" s="53">
        <f t="shared" si="7"/>
        <v>4.538990473487683</v>
      </c>
      <c r="I190" s="59">
        <f t="shared" si="14"/>
        <v>49666.525</v>
      </c>
      <c r="J190" s="59">
        <f t="shared" si="14"/>
        <v>9340.498</v>
      </c>
      <c r="K190" s="53">
        <f t="shared" si="6"/>
        <v>-40326.027</v>
      </c>
      <c r="L190" s="75">
        <f>J190/I190*100</f>
        <v>18.806425454569247</v>
      </c>
      <c r="M190" s="3"/>
      <c r="N190" s="3"/>
    </row>
    <row r="191" spans="1:14" ht="31.5">
      <c r="A191" s="20"/>
      <c r="B191" s="20"/>
      <c r="C191" s="4" t="s">
        <v>113</v>
      </c>
      <c r="D191" s="24" t="s">
        <v>155</v>
      </c>
      <c r="E191" s="59">
        <f t="shared" si="13"/>
        <v>0</v>
      </c>
      <c r="F191" s="59">
        <f t="shared" si="13"/>
        <v>0</v>
      </c>
      <c r="G191" s="59">
        <f t="shared" si="13"/>
        <v>0</v>
      </c>
      <c r="H191" s="53"/>
      <c r="I191" s="59">
        <f t="shared" si="14"/>
        <v>0</v>
      </c>
      <c r="J191" s="59">
        <f t="shared" si="14"/>
        <v>0</v>
      </c>
      <c r="K191" s="53">
        <f t="shared" si="6"/>
        <v>0</v>
      </c>
      <c r="L191" s="75"/>
      <c r="M191" s="3"/>
      <c r="N191" s="3"/>
    </row>
    <row r="192" spans="1:14" ht="15.75">
      <c r="A192" s="20"/>
      <c r="B192" s="20"/>
      <c r="C192" s="4" t="s">
        <v>57</v>
      </c>
      <c r="D192" s="23" t="s">
        <v>58</v>
      </c>
      <c r="E192" s="59">
        <f t="shared" si="13"/>
        <v>957</v>
      </c>
      <c r="F192" s="59">
        <f t="shared" si="13"/>
        <v>0</v>
      </c>
      <c r="G192" s="59">
        <f t="shared" si="13"/>
        <v>0</v>
      </c>
      <c r="H192" s="53"/>
      <c r="I192" s="59">
        <f t="shared" si="14"/>
        <v>0</v>
      </c>
      <c r="J192" s="59">
        <f t="shared" si="14"/>
        <v>0</v>
      </c>
      <c r="K192" s="53">
        <f t="shared" si="6"/>
        <v>0</v>
      </c>
      <c r="L192" s="75"/>
      <c r="M192" s="3"/>
      <c r="N192" s="3"/>
    </row>
    <row r="193" spans="1:14" s="16" customFormat="1" ht="31.5">
      <c r="A193" s="20"/>
      <c r="B193" s="20"/>
      <c r="C193" s="22" t="s">
        <v>83</v>
      </c>
      <c r="D193" s="27" t="s">
        <v>84</v>
      </c>
      <c r="E193" s="60">
        <f t="shared" si="13"/>
        <v>52982.04504</v>
      </c>
      <c r="F193" s="60">
        <f t="shared" si="13"/>
        <v>1097930</v>
      </c>
      <c r="G193" s="60">
        <f t="shared" si="13"/>
        <v>55835.84478</v>
      </c>
      <c r="H193" s="58">
        <f t="shared" si="7"/>
        <v>5.085555980800233</v>
      </c>
      <c r="I193" s="60">
        <f t="shared" si="14"/>
        <v>260005.69999999998</v>
      </c>
      <c r="J193" s="60">
        <f t="shared" si="14"/>
        <v>55835.84478</v>
      </c>
      <c r="K193" s="58">
        <f t="shared" si="6"/>
        <v>-204169.85521999997</v>
      </c>
      <c r="L193" s="76">
        <f>J193/I193*100</f>
        <v>21.47485412050582</v>
      </c>
      <c r="M193" s="38"/>
      <c r="N193" s="38"/>
    </row>
    <row r="194" spans="1:14" s="16" customFormat="1" ht="15.75">
      <c r="A194" s="20"/>
      <c r="B194" s="20"/>
      <c r="C194" s="32"/>
      <c r="D194" s="17" t="s">
        <v>92</v>
      </c>
      <c r="E194" s="60">
        <f>SUM(E153,E164,E186,E193)</f>
        <v>804013.5014899999</v>
      </c>
      <c r="F194" s="60">
        <f>SUM(F153,F164,F186,F193)</f>
        <v>15687079.799999999</v>
      </c>
      <c r="G194" s="60">
        <f>SUM(G153,G164,G186,G193)</f>
        <v>967208.09398</v>
      </c>
      <c r="H194" s="58">
        <f t="shared" si="7"/>
        <v>6.165635072373381</v>
      </c>
      <c r="I194" s="60">
        <f>SUM(I153,I164,I186,I193)</f>
        <v>3022010.8310000002</v>
      </c>
      <c r="J194" s="60">
        <f>SUM(J153,J164,J186,J193)</f>
        <v>967208.09398</v>
      </c>
      <c r="K194" s="58">
        <f t="shared" si="6"/>
        <v>-2054802.7370200003</v>
      </c>
      <c r="L194" s="76">
        <f>J194/I194*100</f>
        <v>32.00544763302339</v>
      </c>
      <c r="M194" s="38"/>
      <c r="N194" s="38"/>
    </row>
    <row r="195" spans="1:14" s="16" customFormat="1" ht="31.5">
      <c r="A195" s="35"/>
      <c r="B195" s="36"/>
      <c r="C195" s="22"/>
      <c r="D195" s="27" t="s">
        <v>93</v>
      </c>
      <c r="E195" s="62">
        <f>E198</f>
        <v>0</v>
      </c>
      <c r="F195" s="62">
        <f>F198</f>
        <v>1598.9</v>
      </c>
      <c r="G195" s="62">
        <f>G198</f>
        <v>0</v>
      </c>
      <c r="H195" s="58">
        <f t="shared" si="7"/>
        <v>0</v>
      </c>
      <c r="I195" s="62">
        <f>I198</f>
        <v>0</v>
      </c>
      <c r="J195" s="62">
        <f>J198</f>
        <v>0</v>
      </c>
      <c r="K195" s="58">
        <f t="shared" si="6"/>
        <v>0</v>
      </c>
      <c r="L195" s="76"/>
      <c r="M195" s="38"/>
      <c r="N195" s="38"/>
    </row>
    <row r="196" spans="1:14" ht="15.75">
      <c r="A196" s="117"/>
      <c r="B196" s="120"/>
      <c r="C196" s="4" t="s">
        <v>94</v>
      </c>
      <c r="D196" s="23" t="s">
        <v>95</v>
      </c>
      <c r="E196" s="56"/>
      <c r="F196" s="56"/>
      <c r="G196" s="56"/>
      <c r="H196" s="53"/>
      <c r="I196" s="56"/>
      <c r="J196" s="56"/>
      <c r="K196" s="53">
        <f t="shared" si="6"/>
        <v>0</v>
      </c>
      <c r="L196" s="75"/>
      <c r="M196" s="3"/>
      <c r="N196" s="3"/>
    </row>
    <row r="197" spans="1:14" ht="31.5">
      <c r="A197" s="117"/>
      <c r="B197" s="120"/>
      <c r="C197" s="66" t="s">
        <v>136</v>
      </c>
      <c r="D197" s="64" t="s">
        <v>140</v>
      </c>
      <c r="E197" s="56"/>
      <c r="F197" s="56">
        <v>1598.9</v>
      </c>
      <c r="G197" s="56"/>
      <c r="H197" s="53">
        <f t="shared" si="7"/>
        <v>0</v>
      </c>
      <c r="I197" s="56"/>
      <c r="J197" s="56"/>
      <c r="K197" s="53">
        <f t="shared" si="6"/>
        <v>0</v>
      </c>
      <c r="L197" s="75"/>
      <c r="M197" s="3"/>
      <c r="N197" s="3"/>
    </row>
    <row r="198" spans="1:14" s="16" customFormat="1" ht="18.75">
      <c r="A198" s="118"/>
      <c r="B198" s="118"/>
      <c r="C198" s="22"/>
      <c r="D198" s="26" t="s">
        <v>21</v>
      </c>
      <c r="E198" s="62">
        <f>SUM(E196:E197)</f>
        <v>0</v>
      </c>
      <c r="F198" s="62">
        <f>SUM(F196:F197)</f>
        <v>1598.9</v>
      </c>
      <c r="G198" s="62">
        <f>SUM(G196:G197)</f>
        <v>0</v>
      </c>
      <c r="H198" s="58">
        <f t="shared" si="7"/>
        <v>0</v>
      </c>
      <c r="I198" s="80">
        <f>SUM(I196:I197)</f>
        <v>0</v>
      </c>
      <c r="J198" s="62">
        <f>SUM(J196:J197)</f>
        <v>0</v>
      </c>
      <c r="K198" s="58">
        <f>J198-I198</f>
        <v>0</v>
      </c>
      <c r="L198" s="76"/>
      <c r="M198" s="38"/>
      <c r="N198" s="38"/>
    </row>
    <row r="199" spans="1:14" ht="13.5" customHeight="1">
      <c r="A199" s="44"/>
      <c r="B199" s="18"/>
      <c r="C199" s="8"/>
      <c r="D199" s="29"/>
      <c r="E199" s="28"/>
      <c r="F199" s="29"/>
      <c r="G199" s="30"/>
      <c r="H199" s="30"/>
      <c r="I199" s="31"/>
      <c r="J199" s="31"/>
      <c r="K199" s="51"/>
      <c r="L199" s="51"/>
      <c r="M199" s="46"/>
      <c r="N199" s="3"/>
    </row>
    <row r="200" spans="1:14" ht="15" customHeight="1">
      <c r="A200" s="126"/>
      <c r="B200" s="127"/>
      <c r="C200" s="127"/>
      <c r="D200" s="127"/>
      <c r="E200" s="127"/>
      <c r="F200" s="127"/>
      <c r="G200" s="127"/>
      <c r="H200" s="127"/>
      <c r="I200" s="31"/>
      <c r="J200" s="31"/>
      <c r="K200" s="51"/>
      <c r="L200" s="51"/>
      <c r="M200" s="46"/>
      <c r="N200" s="3"/>
    </row>
    <row r="201" spans="1:14" ht="15.75" customHeight="1">
      <c r="A201" s="126"/>
      <c r="B201" s="127"/>
      <c r="C201" s="127"/>
      <c r="D201" s="127"/>
      <c r="E201" s="127"/>
      <c r="F201" s="127"/>
      <c r="G201" s="127"/>
      <c r="H201" s="127"/>
      <c r="I201" s="127"/>
      <c r="J201" s="127"/>
      <c r="K201" s="51"/>
      <c r="L201" s="51"/>
      <c r="M201" s="46"/>
      <c r="N201" s="3"/>
    </row>
    <row r="202" spans="1:14" ht="30.75" customHeight="1">
      <c r="A202" s="21"/>
      <c r="B202" s="21"/>
      <c r="C202" s="47"/>
      <c r="D202" s="48"/>
      <c r="E202" s="49"/>
      <c r="F202" s="49"/>
      <c r="G202" s="49"/>
      <c r="H202" s="45"/>
      <c r="I202" s="50"/>
      <c r="J202" s="50"/>
      <c r="K202" s="51"/>
      <c r="L202" s="51"/>
      <c r="M202" s="46"/>
      <c r="N202" s="3"/>
    </row>
    <row r="203" spans="1:14" ht="30.75" customHeight="1">
      <c r="A203" s="21"/>
      <c r="B203" s="21"/>
      <c r="C203" s="47"/>
      <c r="D203" s="48"/>
      <c r="E203" s="49"/>
      <c r="F203" s="49"/>
      <c r="G203" s="49"/>
      <c r="H203" s="45"/>
      <c r="I203" s="50"/>
      <c r="J203" s="50"/>
      <c r="K203" s="51"/>
      <c r="L203" s="51"/>
      <c r="M203" s="46"/>
      <c r="N203" s="3"/>
    </row>
    <row r="204" spans="1:14" ht="30.75" customHeight="1">
      <c r="A204" s="21"/>
      <c r="B204" s="21"/>
      <c r="C204" s="47"/>
      <c r="D204" s="48"/>
      <c r="E204" s="49"/>
      <c r="F204" s="49"/>
      <c r="G204" s="49"/>
      <c r="H204" s="45"/>
      <c r="I204" s="51"/>
      <c r="J204" s="51"/>
      <c r="K204" s="51"/>
      <c r="L204" s="51"/>
      <c r="M204" s="46"/>
      <c r="N204" s="3"/>
    </row>
    <row r="205" spans="1:14" ht="30.75" customHeight="1">
      <c r="A205" s="21"/>
      <c r="B205" s="21"/>
      <c r="C205" s="47"/>
      <c r="D205" s="48"/>
      <c r="E205" s="49"/>
      <c r="F205" s="49"/>
      <c r="G205" s="49"/>
      <c r="H205" s="45"/>
      <c r="I205" s="51"/>
      <c r="J205" s="51"/>
      <c r="K205" s="51"/>
      <c r="L205" s="51"/>
      <c r="M205" s="46"/>
      <c r="N205" s="3"/>
    </row>
    <row r="206" spans="1:13" ht="15.75">
      <c r="A206" s="44"/>
      <c r="B206" s="18"/>
      <c r="C206" s="8"/>
      <c r="D206" s="30"/>
      <c r="E206" s="29"/>
      <c r="F206" s="29"/>
      <c r="G206" s="30"/>
      <c r="H206" s="30"/>
      <c r="I206" s="31"/>
      <c r="J206" s="31"/>
      <c r="K206" s="31"/>
      <c r="L206" s="31"/>
      <c r="M206" s="52"/>
    </row>
    <row r="207" spans="1:13" ht="15.75">
      <c r="A207" s="44"/>
      <c r="B207" s="18"/>
      <c r="C207" s="8"/>
      <c r="D207" s="30"/>
      <c r="E207" s="29"/>
      <c r="F207" s="29"/>
      <c r="G207" s="30"/>
      <c r="H207" s="30"/>
      <c r="I207" s="31"/>
      <c r="J207" s="31"/>
      <c r="K207" s="31"/>
      <c r="L207" s="31"/>
      <c r="M207" s="52"/>
    </row>
    <row r="208" spans="1:13" ht="15.75">
      <c r="A208" s="44"/>
      <c r="B208" s="18"/>
      <c r="C208" s="8"/>
      <c r="D208" s="30"/>
      <c r="E208" s="29"/>
      <c r="F208" s="29"/>
      <c r="G208" s="30"/>
      <c r="H208" s="30"/>
      <c r="I208" s="31"/>
      <c r="J208" s="31"/>
      <c r="K208" s="31"/>
      <c r="L208" s="31"/>
      <c r="M208" s="52"/>
    </row>
    <row r="209" spans="1:13" ht="15.75">
      <c r="A209" s="44"/>
      <c r="B209" s="18"/>
      <c r="C209" s="8"/>
      <c r="D209" s="30"/>
      <c r="E209" s="29"/>
      <c r="F209" s="29"/>
      <c r="G209" s="30"/>
      <c r="H209" s="30"/>
      <c r="I209" s="31"/>
      <c r="J209" s="31"/>
      <c r="K209" s="31"/>
      <c r="L209" s="31"/>
      <c r="M209" s="52"/>
    </row>
    <row r="210" spans="1:13" ht="15.75">
      <c r="A210" s="44"/>
      <c r="B210" s="18"/>
      <c r="C210" s="8"/>
      <c r="D210" s="30"/>
      <c r="E210" s="29"/>
      <c r="F210" s="29"/>
      <c r="G210" s="30"/>
      <c r="H210" s="30"/>
      <c r="I210" s="31"/>
      <c r="J210" s="31"/>
      <c r="K210" s="31"/>
      <c r="L210" s="31"/>
      <c r="M210" s="52"/>
    </row>
    <row r="211" spans="1:12" ht="15.75">
      <c r="A211" s="40"/>
      <c r="B211" s="18"/>
      <c r="C211" s="8"/>
      <c r="D211" s="30"/>
      <c r="E211" s="29"/>
      <c r="F211" s="29"/>
      <c r="G211" s="30"/>
      <c r="H211" s="30"/>
      <c r="I211" s="31"/>
      <c r="J211" s="31"/>
      <c r="K211" s="31"/>
      <c r="L211" s="31"/>
    </row>
    <row r="212" spans="1:12" ht="15.75">
      <c r="A212" s="40"/>
      <c r="B212" s="18"/>
      <c r="C212" s="8"/>
      <c r="D212" s="30"/>
      <c r="E212" s="29"/>
      <c r="F212" s="29"/>
      <c r="G212" s="30"/>
      <c r="H212" s="30"/>
      <c r="I212" s="31"/>
      <c r="J212" s="31"/>
      <c r="K212" s="31"/>
      <c r="L212" s="31"/>
    </row>
    <row r="213" spans="1:12" ht="15.75">
      <c r="A213" s="40"/>
      <c r="B213" s="18"/>
      <c r="C213" s="8"/>
      <c r="D213" s="30"/>
      <c r="E213" s="29"/>
      <c r="F213" s="29"/>
      <c r="G213" s="30"/>
      <c r="H213" s="30"/>
      <c r="I213" s="31"/>
      <c r="J213" s="31"/>
      <c r="K213" s="31"/>
      <c r="L213" s="31"/>
    </row>
    <row r="214" spans="1:12" ht="15.75">
      <c r="A214" s="40"/>
      <c r="B214" s="18"/>
      <c r="C214" s="8"/>
      <c r="D214" s="30"/>
      <c r="E214" s="29"/>
      <c r="F214" s="29"/>
      <c r="G214" s="30"/>
      <c r="H214" s="30"/>
      <c r="I214" s="31"/>
      <c r="J214" s="31"/>
      <c r="K214" s="31"/>
      <c r="L214" s="31"/>
    </row>
    <row r="215" spans="1:12" ht="15.75">
      <c r="A215" s="40"/>
      <c r="B215" s="18"/>
      <c r="C215" s="8"/>
      <c r="D215" s="30"/>
      <c r="E215" s="29"/>
      <c r="F215" s="29"/>
      <c r="G215" s="30"/>
      <c r="H215" s="30"/>
      <c r="I215" s="31"/>
      <c r="J215" s="31"/>
      <c r="K215" s="31"/>
      <c r="L215" s="31"/>
    </row>
    <row r="216" spans="1:12" ht="15.75">
      <c r="A216" s="40"/>
      <c r="B216" s="18"/>
      <c r="C216" s="8"/>
      <c r="D216" s="30"/>
      <c r="E216" s="29"/>
      <c r="F216" s="29"/>
      <c r="G216" s="30"/>
      <c r="H216" s="30"/>
      <c r="I216" s="31"/>
      <c r="J216" s="31"/>
      <c r="K216" s="31"/>
      <c r="L216" s="31"/>
    </row>
    <row r="217" spans="1:12" ht="15.75">
      <c r="A217" s="40"/>
      <c r="B217" s="18"/>
      <c r="C217" s="8"/>
      <c r="D217" s="30"/>
      <c r="E217" s="29"/>
      <c r="F217" s="29"/>
      <c r="G217" s="30"/>
      <c r="H217" s="30"/>
      <c r="I217" s="31"/>
      <c r="J217" s="31"/>
      <c r="K217" s="31"/>
      <c r="L217" s="31"/>
    </row>
    <row r="218" spans="1:12" ht="15.75">
      <c r="A218" s="40"/>
      <c r="B218" s="18"/>
      <c r="C218" s="8"/>
      <c r="D218" s="30"/>
      <c r="E218" s="29"/>
      <c r="F218" s="29"/>
      <c r="G218" s="30"/>
      <c r="H218" s="30"/>
      <c r="I218" s="31"/>
      <c r="J218" s="31"/>
      <c r="K218" s="31"/>
      <c r="L218" s="31"/>
    </row>
    <row r="219" spans="1:12" ht="15.75">
      <c r="A219" s="40"/>
      <c r="B219" s="18"/>
      <c r="C219" s="8"/>
      <c r="D219" s="30"/>
      <c r="E219" s="29"/>
      <c r="F219" s="29"/>
      <c r="G219" s="30"/>
      <c r="H219" s="30"/>
      <c r="I219" s="31"/>
      <c r="J219" s="31"/>
      <c r="K219" s="31"/>
      <c r="L219" s="31"/>
    </row>
    <row r="220" spans="1:12" ht="15.75">
      <c r="A220" s="40"/>
      <c r="B220" s="18"/>
      <c r="C220" s="8"/>
      <c r="D220" s="30"/>
      <c r="E220" s="29"/>
      <c r="F220" s="29"/>
      <c r="G220" s="30"/>
      <c r="H220" s="30"/>
      <c r="I220" s="31"/>
      <c r="J220" s="31"/>
      <c r="K220" s="31"/>
      <c r="L220" s="31"/>
    </row>
    <row r="221" spans="1:12" ht="15.75">
      <c r="A221" s="40"/>
      <c r="B221" s="18"/>
      <c r="C221" s="8"/>
      <c r="D221" s="30"/>
      <c r="E221" s="29"/>
      <c r="F221" s="29"/>
      <c r="G221" s="30"/>
      <c r="H221" s="30"/>
      <c r="I221" s="31"/>
      <c r="J221" s="31"/>
      <c r="K221" s="31"/>
      <c r="L221" s="31"/>
    </row>
    <row r="222" spans="1:12" ht="15.75">
      <c r="A222" s="40"/>
      <c r="B222" s="18"/>
      <c r="C222" s="8"/>
      <c r="D222" s="29"/>
      <c r="E222" s="29"/>
      <c r="F222" s="29"/>
      <c r="G222" s="30"/>
      <c r="H222" s="30"/>
      <c r="I222" s="31"/>
      <c r="J222" s="31"/>
      <c r="K222" s="31"/>
      <c r="L222" s="31"/>
    </row>
    <row r="223" spans="1:12" ht="15.75">
      <c r="A223" s="40"/>
      <c r="B223" s="18"/>
      <c r="C223" s="8"/>
      <c r="D223" s="29"/>
      <c r="E223" s="29"/>
      <c r="F223" s="29"/>
      <c r="G223" s="30"/>
      <c r="H223" s="30"/>
      <c r="I223" s="31"/>
      <c r="J223" s="31"/>
      <c r="K223" s="31"/>
      <c r="L223" s="31"/>
    </row>
    <row r="224" spans="1:12" ht="15.75">
      <c r="A224" s="40"/>
      <c r="B224" s="18"/>
      <c r="C224" s="8"/>
      <c r="D224" s="29"/>
      <c r="E224" s="29"/>
      <c r="F224" s="29"/>
      <c r="G224" s="30"/>
      <c r="H224" s="30"/>
      <c r="I224" s="31"/>
      <c r="J224" s="31"/>
      <c r="K224" s="31"/>
      <c r="L224" s="31"/>
    </row>
    <row r="225" spans="1:12" ht="15.75">
      <c r="A225" s="40"/>
      <c r="B225" s="18"/>
      <c r="C225" s="8"/>
      <c r="D225" s="29"/>
      <c r="E225" s="29"/>
      <c r="F225" s="29"/>
      <c r="G225" s="30"/>
      <c r="H225" s="30"/>
      <c r="I225" s="31"/>
      <c r="J225" s="31"/>
      <c r="K225" s="31"/>
      <c r="L225" s="31"/>
    </row>
    <row r="226" spans="1:12" ht="15.75">
      <c r="A226" s="40"/>
      <c r="B226" s="18"/>
      <c r="C226" s="8"/>
      <c r="D226" s="29"/>
      <c r="E226" s="29"/>
      <c r="F226" s="29"/>
      <c r="G226" s="30"/>
      <c r="H226" s="30"/>
      <c r="I226" s="31"/>
      <c r="J226" s="31"/>
      <c r="K226" s="31"/>
      <c r="L226" s="31"/>
    </row>
    <row r="227" spans="1:12" ht="15.75">
      <c r="A227" s="40"/>
      <c r="B227" s="18"/>
      <c r="C227" s="8"/>
      <c r="D227" s="29"/>
      <c r="E227" s="29"/>
      <c r="F227" s="29"/>
      <c r="G227" s="30"/>
      <c r="H227" s="30"/>
      <c r="I227" s="31"/>
      <c r="J227" s="31"/>
      <c r="K227" s="31"/>
      <c r="L227" s="31"/>
    </row>
    <row r="228" spans="1:12" ht="15.75">
      <c r="A228" s="40"/>
      <c r="B228" s="18"/>
      <c r="C228" s="8"/>
      <c r="D228" s="29"/>
      <c r="E228" s="29"/>
      <c r="F228" s="29"/>
      <c r="G228" s="30"/>
      <c r="H228" s="30"/>
      <c r="I228" s="31"/>
      <c r="J228" s="31"/>
      <c r="K228" s="31"/>
      <c r="L228" s="31"/>
    </row>
    <row r="229" spans="1:12" ht="15.75">
      <c r="A229" s="40"/>
      <c r="B229" s="18"/>
      <c r="C229" s="8"/>
      <c r="D229" s="29"/>
      <c r="E229" s="29"/>
      <c r="F229" s="29"/>
      <c r="G229" s="30"/>
      <c r="H229" s="30"/>
      <c r="I229" s="31"/>
      <c r="J229" s="31"/>
      <c r="K229" s="31"/>
      <c r="L229" s="31"/>
    </row>
    <row r="230" spans="1:12" ht="15.75">
      <c r="A230" s="40"/>
      <c r="B230" s="18"/>
      <c r="C230" s="8"/>
      <c r="D230" s="29"/>
      <c r="E230" s="29"/>
      <c r="F230" s="29"/>
      <c r="G230" s="30"/>
      <c r="H230" s="30"/>
      <c r="I230" s="31"/>
      <c r="J230" s="31"/>
      <c r="K230" s="31"/>
      <c r="L230" s="31"/>
    </row>
    <row r="231" spans="1:12" ht="15.75">
      <c r="A231" s="40"/>
      <c r="B231" s="18"/>
      <c r="C231" s="8"/>
      <c r="D231" s="29"/>
      <c r="E231" s="29"/>
      <c r="F231" s="29"/>
      <c r="G231" s="30"/>
      <c r="H231" s="30"/>
      <c r="I231" s="31"/>
      <c r="J231" s="31"/>
      <c r="K231" s="31"/>
      <c r="L231" s="31"/>
    </row>
    <row r="232" spans="1:12" ht="15.75">
      <c r="A232" s="40"/>
      <c r="B232" s="18"/>
      <c r="C232" s="8"/>
      <c r="D232" s="29"/>
      <c r="E232" s="29"/>
      <c r="F232" s="29"/>
      <c r="G232" s="30"/>
      <c r="H232" s="30"/>
      <c r="I232" s="31"/>
      <c r="J232" s="31"/>
      <c r="K232" s="31"/>
      <c r="L232" s="31"/>
    </row>
    <row r="233" spans="1:12" ht="15.75">
      <c r="A233" s="40"/>
      <c r="B233" s="18"/>
      <c r="C233" s="8"/>
      <c r="D233" s="29"/>
      <c r="E233" s="29"/>
      <c r="F233" s="29"/>
      <c r="G233" s="30"/>
      <c r="H233" s="30"/>
      <c r="I233" s="31"/>
      <c r="J233" s="31"/>
      <c r="K233" s="31"/>
      <c r="L233" s="31"/>
    </row>
    <row r="234" spans="1:12" ht="15.75">
      <c r="A234" s="40"/>
      <c r="B234" s="18"/>
      <c r="C234" s="8"/>
      <c r="D234" s="29"/>
      <c r="E234" s="29"/>
      <c r="F234" s="29"/>
      <c r="G234" s="30"/>
      <c r="H234" s="30"/>
      <c r="I234" s="31"/>
      <c r="J234" s="31"/>
      <c r="K234" s="31"/>
      <c r="L234" s="31"/>
    </row>
    <row r="235" spans="2:12" ht="15.75">
      <c r="B235" s="19"/>
      <c r="C235" s="8"/>
      <c r="D235" s="29"/>
      <c r="E235" s="29"/>
      <c r="F235" s="29"/>
      <c r="G235" s="30"/>
      <c r="H235" s="30"/>
      <c r="I235" s="31"/>
      <c r="J235" s="31"/>
      <c r="K235" s="31"/>
      <c r="L235" s="31"/>
    </row>
    <row r="236" spans="2:12" ht="15.75">
      <c r="B236" s="19"/>
      <c r="C236" s="8"/>
      <c r="D236" s="29"/>
      <c r="E236" s="29"/>
      <c r="F236" s="29"/>
      <c r="G236" s="30"/>
      <c r="H236" s="30"/>
      <c r="I236" s="31"/>
      <c r="J236" s="31"/>
      <c r="K236" s="31"/>
      <c r="L236" s="31"/>
    </row>
    <row r="237" spans="2:12" ht="15.75">
      <c r="B237" s="19"/>
      <c r="C237" s="8"/>
      <c r="D237" s="29"/>
      <c r="E237" s="29"/>
      <c r="F237" s="29"/>
      <c r="G237" s="30"/>
      <c r="H237" s="30"/>
      <c r="I237" s="31"/>
      <c r="J237" s="31"/>
      <c r="K237" s="31"/>
      <c r="L237" s="31"/>
    </row>
    <row r="238" spans="2:12" ht="15.75">
      <c r="B238" s="19"/>
      <c r="C238" s="8"/>
      <c r="D238" s="29"/>
      <c r="E238" s="29"/>
      <c r="F238" s="29"/>
      <c r="G238" s="30"/>
      <c r="H238" s="30"/>
      <c r="I238" s="31"/>
      <c r="J238" s="31"/>
      <c r="K238" s="31"/>
      <c r="L238" s="31"/>
    </row>
    <row r="239" spans="2:12" ht="15.75">
      <c r="B239" s="19"/>
      <c r="C239" s="8"/>
      <c r="D239" s="29"/>
      <c r="E239" s="29"/>
      <c r="F239" s="29"/>
      <c r="G239" s="30"/>
      <c r="H239" s="30"/>
      <c r="I239" s="31"/>
      <c r="J239" s="31"/>
      <c r="K239" s="31"/>
      <c r="L239" s="31"/>
    </row>
    <row r="240" spans="2:12" ht="15.75">
      <c r="B240" s="19"/>
      <c r="C240" s="8"/>
      <c r="D240" s="29"/>
      <c r="E240" s="29"/>
      <c r="F240" s="29"/>
      <c r="G240" s="30"/>
      <c r="H240" s="30"/>
      <c r="I240" s="31"/>
      <c r="J240" s="31"/>
      <c r="K240" s="31"/>
      <c r="L240" s="31"/>
    </row>
    <row r="241" spans="2:12" ht="15.75">
      <c r="B241" s="19"/>
      <c r="C241" s="8"/>
      <c r="D241" s="29"/>
      <c r="E241" s="29"/>
      <c r="F241" s="29"/>
      <c r="G241" s="30"/>
      <c r="H241" s="30"/>
      <c r="I241" s="31"/>
      <c r="J241" s="31"/>
      <c r="K241" s="31"/>
      <c r="L241" s="31"/>
    </row>
    <row r="242" spans="2:12" ht="15.75">
      <c r="B242" s="19"/>
      <c r="C242" s="8"/>
      <c r="D242" s="29"/>
      <c r="E242" s="29"/>
      <c r="F242" s="29"/>
      <c r="G242" s="30"/>
      <c r="H242" s="30"/>
      <c r="I242" s="31"/>
      <c r="J242" s="31"/>
      <c r="K242" s="31"/>
      <c r="L242" s="31"/>
    </row>
    <row r="243" spans="2:12" ht="15.75">
      <c r="B243" s="19"/>
      <c r="C243" s="8"/>
      <c r="D243" s="29"/>
      <c r="E243" s="29"/>
      <c r="F243" s="29"/>
      <c r="G243" s="30"/>
      <c r="H243" s="30"/>
      <c r="I243" s="31"/>
      <c r="J243" s="31"/>
      <c r="K243" s="31"/>
      <c r="L243" s="31"/>
    </row>
    <row r="244" spans="2:12" ht="15.75">
      <c r="B244" s="19"/>
      <c r="C244" s="8"/>
      <c r="D244" s="29"/>
      <c r="E244" s="29"/>
      <c r="F244" s="29"/>
      <c r="G244" s="30"/>
      <c r="H244" s="30"/>
      <c r="I244" s="31"/>
      <c r="J244" s="31"/>
      <c r="K244" s="31"/>
      <c r="L244" s="31"/>
    </row>
    <row r="245" spans="2:12" ht="15.75">
      <c r="B245" s="19"/>
      <c r="C245" s="8"/>
      <c r="D245" s="29"/>
      <c r="E245" s="29"/>
      <c r="F245" s="29"/>
      <c r="G245" s="30"/>
      <c r="H245" s="30"/>
      <c r="I245" s="31"/>
      <c r="J245" s="31"/>
      <c r="K245" s="31"/>
      <c r="L245" s="31"/>
    </row>
    <row r="246" spans="2:12" ht="15.75">
      <c r="B246" s="19"/>
      <c r="C246" s="8"/>
      <c r="D246" s="29"/>
      <c r="E246" s="29"/>
      <c r="F246" s="29"/>
      <c r="G246" s="30"/>
      <c r="H246" s="30"/>
      <c r="I246" s="31"/>
      <c r="J246" s="31"/>
      <c r="K246" s="31"/>
      <c r="L246" s="31"/>
    </row>
    <row r="247" spans="2:12" ht="15.75">
      <c r="B247" s="19"/>
      <c r="C247" s="8"/>
      <c r="D247" s="29"/>
      <c r="E247" s="29"/>
      <c r="F247" s="29"/>
      <c r="G247" s="30"/>
      <c r="H247" s="30"/>
      <c r="I247" s="31"/>
      <c r="J247" s="31"/>
      <c r="K247" s="31"/>
      <c r="L247" s="31"/>
    </row>
    <row r="248" spans="2:12" ht="15.75">
      <c r="B248" s="19"/>
      <c r="C248" s="8"/>
      <c r="D248" s="29"/>
      <c r="E248" s="29"/>
      <c r="F248" s="29"/>
      <c r="G248" s="30"/>
      <c r="H248" s="30"/>
      <c r="I248" s="31"/>
      <c r="J248" s="31"/>
      <c r="K248" s="31"/>
      <c r="L248" s="31"/>
    </row>
    <row r="249" spans="2:12" ht="15.75">
      <c r="B249" s="19"/>
      <c r="C249" s="8"/>
      <c r="D249" s="29"/>
      <c r="E249" s="29"/>
      <c r="F249" s="29"/>
      <c r="G249" s="30"/>
      <c r="H249" s="30"/>
      <c r="I249" s="31"/>
      <c r="J249" s="31"/>
      <c r="K249" s="31"/>
      <c r="L249" s="31"/>
    </row>
    <row r="250" spans="2:12" ht="15.75">
      <c r="B250" s="19"/>
      <c r="C250" s="8"/>
      <c r="D250" s="29"/>
      <c r="E250" s="29"/>
      <c r="F250" s="29"/>
      <c r="G250" s="30"/>
      <c r="H250" s="30"/>
      <c r="I250" s="31"/>
      <c r="J250" s="31"/>
      <c r="K250" s="31"/>
      <c r="L250" s="31"/>
    </row>
    <row r="251" spans="2:12" ht="15.75">
      <c r="B251" s="19"/>
      <c r="C251" s="8"/>
      <c r="D251" s="29"/>
      <c r="E251" s="29"/>
      <c r="F251" s="29"/>
      <c r="G251" s="30"/>
      <c r="H251" s="30"/>
      <c r="I251" s="31"/>
      <c r="J251" s="31"/>
      <c r="K251" s="31"/>
      <c r="L251" s="31"/>
    </row>
    <row r="252" spans="2:12" ht="15.75">
      <c r="B252" s="19"/>
      <c r="C252" s="8"/>
      <c r="D252" s="29"/>
      <c r="E252" s="29"/>
      <c r="F252" s="29"/>
      <c r="G252" s="30"/>
      <c r="H252" s="30"/>
      <c r="I252" s="31"/>
      <c r="J252" s="31"/>
      <c r="K252" s="31"/>
      <c r="L252" s="31"/>
    </row>
    <row r="253" spans="2:12" ht="15.75">
      <c r="B253" s="19"/>
      <c r="C253" s="8"/>
      <c r="D253" s="29"/>
      <c r="E253" s="29"/>
      <c r="F253" s="29"/>
      <c r="G253" s="30"/>
      <c r="H253" s="30"/>
      <c r="I253" s="31"/>
      <c r="J253" s="31"/>
      <c r="K253" s="31"/>
      <c r="L253" s="31"/>
    </row>
    <row r="254" spans="2:12" ht="15.75">
      <c r="B254" s="19"/>
      <c r="C254" s="8"/>
      <c r="D254" s="29"/>
      <c r="E254" s="29"/>
      <c r="F254" s="29"/>
      <c r="G254" s="30"/>
      <c r="H254" s="30"/>
      <c r="I254" s="31"/>
      <c r="J254" s="31"/>
      <c r="K254" s="31"/>
      <c r="L254" s="31"/>
    </row>
    <row r="255" spans="2:12" ht="15.75">
      <c r="B255" s="19"/>
      <c r="C255" s="8"/>
      <c r="D255" s="29"/>
      <c r="E255" s="29"/>
      <c r="F255" s="29"/>
      <c r="G255" s="30"/>
      <c r="H255" s="30"/>
      <c r="I255" s="31"/>
      <c r="J255" s="31"/>
      <c r="K255" s="31"/>
      <c r="L255" s="31"/>
    </row>
    <row r="256" spans="2:12" ht="15.75">
      <c r="B256" s="19"/>
      <c r="C256" s="8"/>
      <c r="D256" s="29"/>
      <c r="E256" s="29"/>
      <c r="F256" s="29"/>
      <c r="G256" s="30"/>
      <c r="H256" s="30"/>
      <c r="I256" s="31"/>
      <c r="J256" s="31"/>
      <c r="K256" s="31"/>
      <c r="L256" s="31"/>
    </row>
    <row r="257" spans="2:12" ht="15.75">
      <c r="B257" s="19"/>
      <c r="C257" s="8"/>
      <c r="D257" s="29"/>
      <c r="E257" s="29"/>
      <c r="F257" s="29"/>
      <c r="G257" s="30"/>
      <c r="H257" s="30"/>
      <c r="I257" s="31"/>
      <c r="J257" s="31"/>
      <c r="K257" s="31"/>
      <c r="L257" s="31"/>
    </row>
    <row r="258" spans="2:12" ht="15.75">
      <c r="B258" s="19"/>
      <c r="C258" s="8"/>
      <c r="D258" s="29"/>
      <c r="E258" s="29"/>
      <c r="F258" s="29"/>
      <c r="G258" s="30"/>
      <c r="H258" s="30"/>
      <c r="I258" s="31"/>
      <c r="J258" s="31"/>
      <c r="K258" s="31"/>
      <c r="L258" s="31"/>
    </row>
    <row r="259" spans="2:12" ht="15.75">
      <c r="B259" s="19"/>
      <c r="C259" s="8"/>
      <c r="D259" s="29"/>
      <c r="E259" s="29"/>
      <c r="F259" s="29"/>
      <c r="G259" s="30"/>
      <c r="H259" s="30"/>
      <c r="I259" s="31"/>
      <c r="J259" s="31"/>
      <c r="K259" s="31"/>
      <c r="L259" s="31"/>
    </row>
    <row r="260" spans="2:12" ht="15.75">
      <c r="B260" s="19"/>
      <c r="C260" s="8"/>
      <c r="D260" s="29"/>
      <c r="E260" s="29"/>
      <c r="F260" s="29"/>
      <c r="G260" s="30"/>
      <c r="H260" s="30"/>
      <c r="I260" s="31"/>
      <c r="J260" s="31"/>
      <c r="K260" s="31"/>
      <c r="L260" s="31"/>
    </row>
    <row r="261" spans="2:12" ht="15.75">
      <c r="B261" s="19"/>
      <c r="C261" s="8"/>
      <c r="D261" s="29"/>
      <c r="E261" s="29"/>
      <c r="F261" s="29"/>
      <c r="G261" s="30"/>
      <c r="H261" s="30"/>
      <c r="I261" s="31"/>
      <c r="J261" s="31"/>
      <c r="K261" s="31"/>
      <c r="L261" s="31"/>
    </row>
    <row r="262" spans="2:12" ht="15.75">
      <c r="B262" s="19"/>
      <c r="C262" s="8"/>
      <c r="D262" s="29"/>
      <c r="E262" s="29"/>
      <c r="F262" s="29"/>
      <c r="G262" s="30"/>
      <c r="H262" s="30"/>
      <c r="I262" s="31"/>
      <c r="J262" s="31"/>
      <c r="K262" s="31"/>
      <c r="L262" s="31"/>
    </row>
    <row r="263" spans="2:12" ht="15.75">
      <c r="B263" s="19"/>
      <c r="C263" s="8"/>
      <c r="D263" s="29"/>
      <c r="E263" s="29"/>
      <c r="F263" s="29"/>
      <c r="G263" s="30"/>
      <c r="H263" s="30"/>
      <c r="I263" s="31"/>
      <c r="J263" s="31"/>
      <c r="K263" s="31"/>
      <c r="L263" s="31"/>
    </row>
    <row r="264" spans="2:12" ht="15.75">
      <c r="B264" s="19"/>
      <c r="C264" s="8"/>
      <c r="D264" s="29"/>
      <c r="E264" s="29"/>
      <c r="F264" s="29"/>
      <c r="G264" s="30"/>
      <c r="H264" s="30"/>
      <c r="I264" s="31"/>
      <c r="J264" s="31"/>
      <c r="K264" s="31"/>
      <c r="L264" s="31"/>
    </row>
    <row r="265" spans="2:12" ht="15.75">
      <c r="B265" s="19"/>
      <c r="C265" s="8"/>
      <c r="D265" s="29"/>
      <c r="E265" s="29"/>
      <c r="F265" s="29"/>
      <c r="G265" s="30"/>
      <c r="H265" s="30"/>
      <c r="I265" s="31"/>
      <c r="J265" s="31"/>
      <c r="K265" s="31"/>
      <c r="L265" s="31"/>
    </row>
    <row r="266" spans="2:12" ht="15.75">
      <c r="B266" s="19"/>
      <c r="C266" s="8"/>
      <c r="D266" s="29"/>
      <c r="E266" s="29"/>
      <c r="F266" s="29"/>
      <c r="G266" s="30"/>
      <c r="H266" s="30"/>
      <c r="I266" s="31"/>
      <c r="J266" s="31"/>
      <c r="K266" s="31"/>
      <c r="L266" s="31"/>
    </row>
    <row r="267" spans="2:12" ht="15.75">
      <c r="B267" s="19"/>
      <c r="C267" s="8"/>
      <c r="D267" s="29"/>
      <c r="E267" s="29"/>
      <c r="F267" s="29"/>
      <c r="G267" s="30"/>
      <c r="H267" s="30"/>
      <c r="I267" s="31"/>
      <c r="J267" s="31"/>
      <c r="K267" s="31"/>
      <c r="L267" s="31"/>
    </row>
    <row r="268" spans="2:12" ht="15.75">
      <c r="B268" s="19"/>
      <c r="C268" s="8"/>
      <c r="D268" s="29"/>
      <c r="E268" s="29"/>
      <c r="F268" s="29"/>
      <c r="G268" s="30"/>
      <c r="H268" s="30"/>
      <c r="I268" s="31"/>
      <c r="J268" s="31"/>
      <c r="K268" s="31"/>
      <c r="L268" s="31"/>
    </row>
    <row r="269" spans="2:12" ht="15.75">
      <c r="B269" s="19"/>
      <c r="C269" s="8"/>
      <c r="D269" s="29"/>
      <c r="E269" s="29"/>
      <c r="F269" s="29"/>
      <c r="G269" s="30"/>
      <c r="H269" s="30"/>
      <c r="I269" s="31"/>
      <c r="J269" s="31"/>
      <c r="K269" s="31"/>
      <c r="L269" s="31"/>
    </row>
    <row r="270" spans="2:12" ht="15.75">
      <c r="B270" s="19"/>
      <c r="C270" s="8"/>
      <c r="D270" s="29"/>
      <c r="E270" s="29"/>
      <c r="F270" s="29"/>
      <c r="G270" s="30"/>
      <c r="H270" s="30"/>
      <c r="I270" s="31"/>
      <c r="J270" s="31"/>
      <c r="K270" s="31"/>
      <c r="L270" s="31"/>
    </row>
    <row r="271" spans="2:12" ht="15.75">
      <c r="B271" s="19"/>
      <c r="C271" s="8"/>
      <c r="D271" s="29"/>
      <c r="E271" s="29"/>
      <c r="F271" s="29"/>
      <c r="G271" s="30"/>
      <c r="H271" s="30"/>
      <c r="I271" s="31"/>
      <c r="J271" s="31"/>
      <c r="K271" s="31"/>
      <c r="L271" s="31"/>
    </row>
    <row r="272" spans="2:12" ht="15.75">
      <c r="B272" s="19"/>
      <c r="C272" s="8"/>
      <c r="D272" s="29"/>
      <c r="E272" s="29"/>
      <c r="F272" s="29"/>
      <c r="G272" s="30"/>
      <c r="H272" s="30"/>
      <c r="I272" s="31"/>
      <c r="J272" s="31"/>
      <c r="K272" s="31"/>
      <c r="L272" s="31"/>
    </row>
    <row r="273" spans="2:12" ht="15.75">
      <c r="B273" s="19"/>
      <c r="C273" s="8"/>
      <c r="D273" s="29"/>
      <c r="E273" s="29"/>
      <c r="F273" s="29"/>
      <c r="G273" s="30"/>
      <c r="H273" s="30"/>
      <c r="I273" s="31"/>
      <c r="J273" s="31"/>
      <c r="K273" s="31"/>
      <c r="L273" s="31"/>
    </row>
    <row r="274" spans="2:12" ht="15.75">
      <c r="B274" s="19"/>
      <c r="C274" s="8"/>
      <c r="D274" s="29"/>
      <c r="E274" s="29"/>
      <c r="F274" s="29"/>
      <c r="G274" s="30"/>
      <c r="H274" s="30"/>
      <c r="I274" s="31"/>
      <c r="J274" s="31"/>
      <c r="K274" s="31"/>
      <c r="L274" s="31"/>
    </row>
    <row r="275" spans="2:12" ht="15.75">
      <c r="B275" s="19"/>
      <c r="C275" s="8"/>
      <c r="D275" s="29"/>
      <c r="E275" s="29"/>
      <c r="F275" s="29"/>
      <c r="G275" s="30"/>
      <c r="H275" s="30"/>
      <c r="I275" s="31"/>
      <c r="J275" s="31"/>
      <c r="K275" s="31"/>
      <c r="L275" s="31"/>
    </row>
    <row r="276" spans="2:12" ht="15.75">
      <c r="B276" s="19"/>
      <c r="C276" s="8"/>
      <c r="D276" s="29"/>
      <c r="E276" s="29"/>
      <c r="F276" s="29"/>
      <c r="G276" s="30"/>
      <c r="H276" s="30"/>
      <c r="I276" s="31"/>
      <c r="J276" s="31"/>
      <c r="K276" s="31"/>
      <c r="L276" s="31"/>
    </row>
    <row r="277" spans="2:12" ht="15.75">
      <c r="B277" s="19"/>
      <c r="C277" s="8"/>
      <c r="D277" s="29"/>
      <c r="E277" s="29"/>
      <c r="F277" s="29"/>
      <c r="G277" s="30"/>
      <c r="H277" s="30"/>
      <c r="I277" s="31"/>
      <c r="J277" s="31"/>
      <c r="K277" s="31"/>
      <c r="L277" s="31"/>
    </row>
    <row r="278" spans="2:12" ht="15.75">
      <c r="B278" s="19"/>
      <c r="C278" s="8"/>
      <c r="D278" s="29"/>
      <c r="E278" s="29"/>
      <c r="F278" s="29"/>
      <c r="G278" s="30"/>
      <c r="H278" s="30"/>
      <c r="I278" s="31"/>
      <c r="J278" s="31"/>
      <c r="K278" s="31"/>
      <c r="L278" s="31"/>
    </row>
    <row r="279" spans="2:12" ht="15.75">
      <c r="B279" s="19"/>
      <c r="C279" s="8"/>
      <c r="D279" s="29"/>
      <c r="E279" s="29"/>
      <c r="F279" s="29"/>
      <c r="G279" s="30"/>
      <c r="H279" s="30"/>
      <c r="I279" s="31"/>
      <c r="J279" s="31"/>
      <c r="K279" s="31"/>
      <c r="L279" s="31"/>
    </row>
    <row r="280" spans="2:12" ht="15.75">
      <c r="B280" s="19"/>
      <c r="C280" s="8"/>
      <c r="D280" s="29"/>
      <c r="E280" s="29"/>
      <c r="F280" s="29"/>
      <c r="G280" s="30"/>
      <c r="H280" s="30"/>
      <c r="I280" s="31"/>
      <c r="J280" s="31"/>
      <c r="K280" s="31"/>
      <c r="L280" s="31"/>
    </row>
    <row r="281" spans="2:12" ht="15.75">
      <c r="B281" s="19"/>
      <c r="C281" s="8"/>
      <c r="D281" s="29"/>
      <c r="E281" s="29"/>
      <c r="F281" s="29"/>
      <c r="G281" s="30"/>
      <c r="H281" s="30"/>
      <c r="I281" s="31"/>
      <c r="J281" s="31"/>
      <c r="K281" s="31"/>
      <c r="L281" s="31"/>
    </row>
    <row r="282" spans="2:12" ht="15.75">
      <c r="B282" s="19"/>
      <c r="C282" s="8"/>
      <c r="D282" s="29"/>
      <c r="E282" s="29"/>
      <c r="F282" s="29"/>
      <c r="G282" s="30"/>
      <c r="H282" s="30"/>
      <c r="I282" s="31"/>
      <c r="J282" s="31"/>
      <c r="K282" s="31"/>
      <c r="L282" s="31"/>
    </row>
    <row r="283" spans="2:12" ht="15.75">
      <c r="B283" s="19"/>
      <c r="C283" s="8"/>
      <c r="D283" s="29"/>
      <c r="E283" s="29"/>
      <c r="F283" s="29"/>
      <c r="G283" s="30"/>
      <c r="H283" s="30"/>
      <c r="I283" s="31"/>
      <c r="J283" s="31"/>
      <c r="K283" s="31"/>
      <c r="L283" s="31"/>
    </row>
    <row r="284" spans="2:12" ht="15.75">
      <c r="B284" s="19"/>
      <c r="C284" s="8"/>
      <c r="D284" s="29"/>
      <c r="E284" s="29"/>
      <c r="F284" s="29"/>
      <c r="G284" s="30"/>
      <c r="H284" s="30"/>
      <c r="I284" s="31"/>
      <c r="J284" s="31"/>
      <c r="K284" s="31"/>
      <c r="L284" s="31"/>
    </row>
    <row r="285" spans="2:12" ht="15.75">
      <c r="B285" s="19"/>
      <c r="C285" s="8"/>
      <c r="D285" s="29"/>
      <c r="E285" s="29"/>
      <c r="F285" s="29"/>
      <c r="G285" s="30"/>
      <c r="H285" s="30"/>
      <c r="I285" s="31"/>
      <c r="J285" s="31"/>
      <c r="K285" s="31"/>
      <c r="L285" s="31"/>
    </row>
    <row r="286" spans="2:12" ht="15.75">
      <c r="B286" s="19"/>
      <c r="C286" s="8"/>
      <c r="D286" s="5"/>
      <c r="E286" s="5"/>
      <c r="F286" s="5"/>
      <c r="G286" s="6"/>
      <c r="H286" s="6"/>
      <c r="I286" s="7"/>
      <c r="J286" s="7"/>
      <c r="K286" s="7"/>
      <c r="L286" s="7"/>
    </row>
    <row r="287" spans="2:12" ht="15.75">
      <c r="B287" s="19"/>
      <c r="C287" s="8"/>
      <c r="D287" s="5"/>
      <c r="E287" s="5"/>
      <c r="F287" s="5"/>
      <c r="G287" s="6"/>
      <c r="H287" s="6"/>
      <c r="I287" s="7"/>
      <c r="J287" s="7"/>
      <c r="K287" s="7"/>
      <c r="L287" s="7"/>
    </row>
    <row r="288" spans="2:12" ht="15.75">
      <c r="B288" s="19"/>
      <c r="C288" s="8"/>
      <c r="D288" s="5"/>
      <c r="E288" s="5"/>
      <c r="F288" s="5"/>
      <c r="G288" s="6"/>
      <c r="H288" s="6"/>
      <c r="I288" s="7"/>
      <c r="J288" s="7"/>
      <c r="K288" s="7"/>
      <c r="L288" s="7"/>
    </row>
    <row r="289" spans="2:12" ht="15.75">
      <c r="B289" s="19"/>
      <c r="C289" s="8"/>
      <c r="D289" s="5"/>
      <c r="E289" s="5"/>
      <c r="F289" s="5"/>
      <c r="G289" s="6"/>
      <c r="H289" s="6"/>
      <c r="I289" s="7"/>
      <c r="J289" s="7"/>
      <c r="K289" s="7"/>
      <c r="L289" s="7"/>
    </row>
    <row r="290" spans="2:12" ht="15.75">
      <c r="B290" s="19"/>
      <c r="C290" s="8"/>
      <c r="D290" s="5"/>
      <c r="E290" s="5"/>
      <c r="F290" s="5"/>
      <c r="G290" s="6"/>
      <c r="H290" s="6"/>
      <c r="I290" s="7"/>
      <c r="J290" s="7"/>
      <c r="K290" s="7"/>
      <c r="L290" s="7"/>
    </row>
    <row r="291" spans="2:12" ht="15.75">
      <c r="B291" s="19"/>
      <c r="C291" s="8"/>
      <c r="D291" s="5"/>
      <c r="E291" s="5"/>
      <c r="F291" s="5"/>
      <c r="G291" s="6"/>
      <c r="H291" s="6"/>
      <c r="I291" s="7"/>
      <c r="J291" s="7"/>
      <c r="K291" s="7"/>
      <c r="L291" s="7"/>
    </row>
    <row r="292" spans="2:12" ht="15.75">
      <c r="B292" s="19"/>
      <c r="C292" s="8"/>
      <c r="D292" s="5"/>
      <c r="E292" s="5"/>
      <c r="F292" s="5"/>
      <c r="G292" s="6"/>
      <c r="H292" s="6"/>
      <c r="I292" s="7"/>
      <c r="J292" s="7"/>
      <c r="K292" s="7"/>
      <c r="L292" s="7"/>
    </row>
    <row r="293" spans="2:12" ht="15.75">
      <c r="B293" s="19"/>
      <c r="C293" s="8"/>
      <c r="D293" s="5"/>
      <c r="E293" s="5"/>
      <c r="F293" s="5"/>
      <c r="G293" s="6"/>
      <c r="H293" s="6"/>
      <c r="I293" s="7"/>
      <c r="J293" s="7"/>
      <c r="K293" s="7"/>
      <c r="L293" s="7"/>
    </row>
    <row r="294" spans="2:12" ht="15.75">
      <c r="B294" s="19"/>
      <c r="C294" s="8"/>
      <c r="D294" s="5"/>
      <c r="E294" s="5"/>
      <c r="F294" s="5"/>
      <c r="G294" s="6"/>
      <c r="H294" s="6"/>
      <c r="I294" s="7"/>
      <c r="J294" s="7"/>
      <c r="K294" s="7"/>
      <c r="L294" s="7"/>
    </row>
    <row r="295" spans="2:12" ht="15.75">
      <c r="B295" s="19"/>
      <c r="C295" s="8"/>
      <c r="D295" s="5"/>
      <c r="E295" s="5"/>
      <c r="F295" s="5"/>
      <c r="G295" s="6"/>
      <c r="H295" s="6"/>
      <c r="I295" s="7"/>
      <c r="J295" s="7"/>
      <c r="K295" s="7"/>
      <c r="L295" s="7"/>
    </row>
    <row r="296" spans="2:12" ht="15.75">
      <c r="B296" s="19"/>
      <c r="C296" s="8"/>
      <c r="D296" s="5"/>
      <c r="E296" s="5"/>
      <c r="F296" s="5"/>
      <c r="G296" s="6"/>
      <c r="H296" s="6"/>
      <c r="I296" s="7"/>
      <c r="J296" s="7"/>
      <c r="K296" s="7"/>
      <c r="L296" s="7"/>
    </row>
    <row r="297" spans="2:12" ht="15.75">
      <c r="B297" s="19"/>
      <c r="C297" s="8"/>
      <c r="D297" s="5"/>
      <c r="E297" s="5"/>
      <c r="F297" s="5"/>
      <c r="G297" s="6"/>
      <c r="H297" s="6"/>
      <c r="I297" s="7"/>
      <c r="J297" s="7"/>
      <c r="K297" s="7"/>
      <c r="L297" s="7"/>
    </row>
    <row r="298" spans="2:12" ht="15.75">
      <c r="B298" s="19"/>
      <c r="C298" s="8"/>
      <c r="D298" s="5"/>
      <c r="E298" s="5"/>
      <c r="F298" s="5"/>
      <c r="G298" s="6"/>
      <c r="H298" s="6"/>
      <c r="I298" s="7"/>
      <c r="J298" s="7"/>
      <c r="K298" s="7"/>
      <c r="L298" s="7"/>
    </row>
    <row r="299" spans="2:12" ht="15.75">
      <c r="B299" s="19"/>
      <c r="C299" s="8"/>
      <c r="D299" s="5"/>
      <c r="E299" s="5"/>
      <c r="F299" s="5"/>
      <c r="G299" s="6"/>
      <c r="H299" s="6"/>
      <c r="I299" s="7"/>
      <c r="J299" s="7"/>
      <c r="K299" s="7"/>
      <c r="L299" s="7"/>
    </row>
    <row r="300" spans="2:12" ht="15.75">
      <c r="B300" s="19"/>
      <c r="C300" s="8"/>
      <c r="D300" s="5"/>
      <c r="E300" s="5"/>
      <c r="F300" s="5"/>
      <c r="G300" s="6"/>
      <c r="H300" s="6"/>
      <c r="I300" s="7"/>
      <c r="J300" s="7"/>
      <c r="K300" s="7"/>
      <c r="L300" s="7"/>
    </row>
    <row r="301" spans="2:12" ht="15.75">
      <c r="B301" s="19"/>
      <c r="C301" s="8"/>
      <c r="D301" s="5"/>
      <c r="E301" s="5"/>
      <c r="F301" s="5"/>
      <c r="G301" s="6"/>
      <c r="H301" s="6"/>
      <c r="I301" s="7"/>
      <c r="J301" s="7"/>
      <c r="K301" s="7"/>
      <c r="L301" s="7"/>
    </row>
    <row r="302" spans="2:12" ht="15.75">
      <c r="B302" s="19"/>
      <c r="C302" s="8"/>
      <c r="D302" s="5"/>
      <c r="E302" s="5"/>
      <c r="F302" s="5"/>
      <c r="G302" s="6"/>
      <c r="H302" s="6"/>
      <c r="I302" s="7"/>
      <c r="J302" s="7"/>
      <c r="K302" s="7"/>
      <c r="L302" s="7"/>
    </row>
    <row r="303" spans="2:12" ht="15.75">
      <c r="B303" s="19"/>
      <c r="C303" s="8"/>
      <c r="D303" s="5"/>
      <c r="E303" s="5"/>
      <c r="F303" s="5"/>
      <c r="G303" s="6"/>
      <c r="H303" s="6"/>
      <c r="I303" s="7"/>
      <c r="J303" s="7"/>
      <c r="K303" s="7"/>
      <c r="L303" s="7"/>
    </row>
    <row r="304" spans="2:12" ht="15.75">
      <c r="B304" s="19"/>
      <c r="C304" s="8"/>
      <c r="D304" s="5"/>
      <c r="E304" s="5"/>
      <c r="F304" s="5"/>
      <c r="G304" s="6"/>
      <c r="H304" s="6"/>
      <c r="I304" s="7"/>
      <c r="J304" s="7"/>
      <c r="K304" s="7"/>
      <c r="L304" s="7"/>
    </row>
    <row r="305" spans="2:12" ht="15.75">
      <c r="B305" s="19"/>
      <c r="C305" s="8"/>
      <c r="D305" s="5"/>
      <c r="E305" s="5"/>
      <c r="F305" s="5"/>
      <c r="G305" s="6"/>
      <c r="H305" s="6"/>
      <c r="I305" s="7"/>
      <c r="J305" s="7"/>
      <c r="K305" s="7"/>
      <c r="L305" s="7"/>
    </row>
    <row r="306" spans="2:12" ht="15.75">
      <c r="B306" s="19"/>
      <c r="C306" s="8"/>
      <c r="D306" s="5"/>
      <c r="E306" s="5"/>
      <c r="F306" s="5"/>
      <c r="G306" s="6"/>
      <c r="H306" s="6"/>
      <c r="I306" s="7"/>
      <c r="J306" s="7"/>
      <c r="K306" s="7"/>
      <c r="L306" s="7"/>
    </row>
    <row r="307" spans="2:12" ht="15.75">
      <c r="B307" s="19"/>
      <c r="C307" s="8"/>
      <c r="D307" s="5"/>
      <c r="E307" s="5"/>
      <c r="F307" s="5"/>
      <c r="G307" s="6"/>
      <c r="H307" s="6"/>
      <c r="I307" s="7"/>
      <c r="J307" s="7"/>
      <c r="K307" s="7"/>
      <c r="L307" s="7"/>
    </row>
    <row r="308" spans="2:12" ht="15.75">
      <c r="B308" s="19"/>
      <c r="C308" s="8"/>
      <c r="D308" s="5"/>
      <c r="E308" s="5"/>
      <c r="F308" s="5"/>
      <c r="G308" s="6"/>
      <c r="H308" s="6"/>
      <c r="I308" s="7"/>
      <c r="J308" s="7"/>
      <c r="K308" s="7"/>
      <c r="L308" s="7"/>
    </row>
    <row r="309" spans="2:12" ht="15.75">
      <c r="B309" s="19"/>
      <c r="C309" s="8"/>
      <c r="D309" s="5"/>
      <c r="E309" s="5"/>
      <c r="F309" s="5"/>
      <c r="G309" s="6"/>
      <c r="H309" s="6"/>
      <c r="I309" s="7"/>
      <c r="J309" s="7"/>
      <c r="K309" s="7"/>
      <c r="L309" s="7"/>
    </row>
    <row r="310" spans="2:12" ht="15.75">
      <c r="B310" s="19"/>
      <c r="C310" s="8"/>
      <c r="D310" s="5"/>
      <c r="E310" s="5"/>
      <c r="F310" s="5"/>
      <c r="G310" s="6"/>
      <c r="H310" s="6"/>
      <c r="I310" s="7"/>
      <c r="J310" s="7"/>
      <c r="K310" s="7"/>
      <c r="L310" s="7"/>
    </row>
    <row r="311" spans="2:12" ht="15.75">
      <c r="B311" s="19"/>
      <c r="C311" s="8"/>
      <c r="D311" s="5"/>
      <c r="E311" s="5"/>
      <c r="F311" s="5"/>
      <c r="G311" s="6"/>
      <c r="H311" s="6"/>
      <c r="I311" s="7"/>
      <c r="J311" s="7"/>
      <c r="K311" s="7"/>
      <c r="L311" s="7"/>
    </row>
    <row r="312" spans="2:12" ht="15.75">
      <c r="B312" s="19"/>
      <c r="C312" s="8"/>
      <c r="D312" s="5"/>
      <c r="E312" s="5"/>
      <c r="F312" s="5"/>
      <c r="G312" s="6"/>
      <c r="H312" s="6"/>
      <c r="I312" s="7"/>
      <c r="J312" s="7"/>
      <c r="K312" s="7"/>
      <c r="L312" s="7"/>
    </row>
    <row r="313" spans="2:12" ht="15.75">
      <c r="B313" s="19"/>
      <c r="C313" s="8"/>
      <c r="D313" s="5"/>
      <c r="E313" s="5"/>
      <c r="F313" s="5"/>
      <c r="G313" s="6"/>
      <c r="H313" s="6"/>
      <c r="I313" s="7"/>
      <c r="J313" s="7"/>
      <c r="K313" s="7"/>
      <c r="L313" s="7"/>
    </row>
    <row r="314" spans="2:12" ht="15.75">
      <c r="B314" s="19"/>
      <c r="C314" s="8"/>
      <c r="D314" s="5"/>
      <c r="E314" s="5"/>
      <c r="F314" s="5"/>
      <c r="G314" s="6"/>
      <c r="H314" s="6"/>
      <c r="I314" s="7"/>
      <c r="J314" s="7"/>
      <c r="K314" s="7"/>
      <c r="L314" s="7"/>
    </row>
    <row r="315" spans="2:12" ht="15.75">
      <c r="B315" s="19"/>
      <c r="C315" s="8"/>
      <c r="D315" s="5"/>
      <c r="E315" s="5"/>
      <c r="F315" s="5"/>
      <c r="G315" s="6"/>
      <c r="H315" s="6"/>
      <c r="I315" s="7"/>
      <c r="J315" s="7"/>
      <c r="K315" s="7"/>
      <c r="L315" s="7"/>
    </row>
    <row r="316" spans="2:12" ht="15.75">
      <c r="B316" s="19"/>
      <c r="C316" s="8"/>
      <c r="D316" s="5"/>
      <c r="E316" s="5"/>
      <c r="F316" s="5"/>
      <c r="G316" s="6"/>
      <c r="H316" s="6"/>
      <c r="I316" s="7"/>
      <c r="J316" s="7"/>
      <c r="K316" s="7"/>
      <c r="L316" s="7"/>
    </row>
    <row r="317" spans="2:12" ht="15.75">
      <c r="B317" s="19"/>
      <c r="C317" s="8"/>
      <c r="D317" s="5"/>
      <c r="E317" s="5"/>
      <c r="F317" s="5"/>
      <c r="G317" s="6"/>
      <c r="H317" s="6"/>
      <c r="I317" s="7"/>
      <c r="J317" s="7"/>
      <c r="K317" s="7"/>
      <c r="L317" s="7"/>
    </row>
    <row r="318" spans="2:12" ht="15.75">
      <c r="B318" s="19"/>
      <c r="C318" s="8"/>
      <c r="D318" s="5"/>
      <c r="E318" s="5"/>
      <c r="F318" s="5"/>
      <c r="G318" s="6"/>
      <c r="H318" s="6"/>
      <c r="I318" s="7"/>
      <c r="J318" s="7"/>
      <c r="K318" s="7"/>
      <c r="L318" s="7"/>
    </row>
    <row r="319" spans="2:12" ht="15.75">
      <c r="B319" s="19"/>
      <c r="C319" s="8"/>
      <c r="D319" s="5"/>
      <c r="E319" s="5"/>
      <c r="F319" s="5"/>
      <c r="G319" s="6"/>
      <c r="H319" s="6"/>
      <c r="I319" s="7"/>
      <c r="J319" s="7"/>
      <c r="K319" s="7"/>
      <c r="L319" s="7"/>
    </row>
    <row r="320" spans="2:12" ht="15.75">
      <c r="B320" s="19"/>
      <c r="C320" s="8"/>
      <c r="D320" s="5"/>
      <c r="E320" s="5"/>
      <c r="F320" s="5"/>
      <c r="G320" s="6"/>
      <c r="H320" s="6"/>
      <c r="I320" s="7"/>
      <c r="J320" s="7"/>
      <c r="K320" s="7"/>
      <c r="L320" s="7"/>
    </row>
    <row r="321" spans="2:12" ht="15.75">
      <c r="B321" s="19"/>
      <c r="C321" s="8"/>
      <c r="D321" s="5"/>
      <c r="E321" s="5"/>
      <c r="F321" s="5"/>
      <c r="G321" s="6"/>
      <c r="H321" s="6"/>
      <c r="I321" s="7"/>
      <c r="J321" s="7"/>
      <c r="K321" s="7"/>
      <c r="L321" s="7"/>
    </row>
    <row r="322" spans="2:12" ht="15.75">
      <c r="B322" s="19"/>
      <c r="C322" s="8"/>
      <c r="D322" s="5"/>
      <c r="E322" s="5"/>
      <c r="F322" s="5"/>
      <c r="G322" s="6"/>
      <c r="H322" s="6"/>
      <c r="I322" s="7"/>
      <c r="J322" s="7"/>
      <c r="K322" s="7"/>
      <c r="L322" s="7"/>
    </row>
    <row r="323" spans="2:12" ht="15.75">
      <c r="B323" s="19"/>
      <c r="C323" s="8"/>
      <c r="D323" s="5"/>
      <c r="E323" s="5"/>
      <c r="F323" s="5"/>
      <c r="G323" s="6"/>
      <c r="H323" s="6"/>
      <c r="I323" s="7"/>
      <c r="J323" s="7"/>
      <c r="K323" s="7"/>
      <c r="L323" s="7"/>
    </row>
    <row r="324" spans="2:12" ht="15.75">
      <c r="B324" s="19"/>
      <c r="C324" s="8"/>
      <c r="D324" s="5"/>
      <c r="E324" s="5"/>
      <c r="F324" s="5"/>
      <c r="G324" s="6"/>
      <c r="H324" s="6"/>
      <c r="I324" s="7"/>
      <c r="J324" s="7"/>
      <c r="K324" s="7"/>
      <c r="L324" s="7"/>
    </row>
    <row r="325" spans="2:12" ht="15.75">
      <c r="B325" s="19"/>
      <c r="C325" s="8"/>
      <c r="D325" s="5"/>
      <c r="E325" s="5"/>
      <c r="F325" s="5"/>
      <c r="G325" s="6"/>
      <c r="H325" s="6"/>
      <c r="I325" s="7"/>
      <c r="J325" s="7"/>
      <c r="K325" s="7"/>
      <c r="L325" s="7"/>
    </row>
    <row r="326" spans="2:12" ht="15.75">
      <c r="B326" s="19"/>
      <c r="C326" s="8"/>
      <c r="D326" s="5"/>
      <c r="E326" s="5"/>
      <c r="F326" s="5"/>
      <c r="G326" s="6"/>
      <c r="H326" s="6"/>
      <c r="I326" s="7"/>
      <c r="J326" s="7"/>
      <c r="K326" s="7"/>
      <c r="L326" s="7"/>
    </row>
    <row r="327" spans="2:12" ht="15.75">
      <c r="B327" s="19"/>
      <c r="C327" s="8"/>
      <c r="D327" s="5"/>
      <c r="E327" s="5"/>
      <c r="F327" s="5"/>
      <c r="G327" s="6"/>
      <c r="H327" s="6"/>
      <c r="I327" s="7"/>
      <c r="J327" s="7"/>
      <c r="K327" s="7"/>
      <c r="L327" s="7"/>
    </row>
    <row r="328" spans="2:12" ht="15.75">
      <c r="B328" s="19"/>
      <c r="C328" s="8"/>
      <c r="D328" s="5"/>
      <c r="E328" s="5"/>
      <c r="F328" s="5"/>
      <c r="G328" s="6"/>
      <c r="H328" s="6"/>
      <c r="I328" s="7"/>
      <c r="J328" s="7"/>
      <c r="K328" s="7"/>
      <c r="L328" s="7"/>
    </row>
    <row r="329" spans="2:12" ht="15.75">
      <c r="B329" s="19"/>
      <c r="C329" s="8"/>
      <c r="D329" s="5"/>
      <c r="E329" s="5"/>
      <c r="F329" s="5"/>
      <c r="G329" s="6"/>
      <c r="H329" s="6"/>
      <c r="I329" s="7"/>
      <c r="J329" s="7"/>
      <c r="K329" s="7"/>
      <c r="L329" s="7"/>
    </row>
    <row r="330" spans="2:12" ht="15.75">
      <c r="B330" s="19"/>
      <c r="C330" s="8"/>
      <c r="D330" s="5"/>
      <c r="E330" s="5"/>
      <c r="F330" s="5"/>
      <c r="G330" s="6"/>
      <c r="H330" s="6"/>
      <c r="I330" s="7"/>
      <c r="J330" s="7"/>
      <c r="K330" s="7"/>
      <c r="L330" s="7"/>
    </row>
    <row r="331" spans="2:12" ht="15.75">
      <c r="B331" s="19"/>
      <c r="C331" s="8"/>
      <c r="D331" s="5"/>
      <c r="E331" s="5"/>
      <c r="F331" s="5"/>
      <c r="G331" s="6"/>
      <c r="H331" s="6"/>
      <c r="I331" s="7"/>
      <c r="J331" s="7"/>
      <c r="K331" s="7"/>
      <c r="L331" s="7"/>
    </row>
    <row r="332" spans="2:12" ht="15.75">
      <c r="B332" s="19"/>
      <c r="C332" s="8"/>
      <c r="D332" s="5"/>
      <c r="E332" s="5"/>
      <c r="F332" s="5"/>
      <c r="G332" s="6"/>
      <c r="H332" s="6"/>
      <c r="I332" s="7"/>
      <c r="J332" s="7"/>
      <c r="K332" s="7"/>
      <c r="L332" s="7"/>
    </row>
    <row r="333" spans="2:12" ht="15.75">
      <c r="B333" s="19"/>
      <c r="C333" s="8"/>
      <c r="D333" s="5"/>
      <c r="E333" s="5"/>
      <c r="F333" s="5"/>
      <c r="G333" s="6"/>
      <c r="H333" s="6"/>
      <c r="I333" s="7"/>
      <c r="J333" s="7"/>
      <c r="K333" s="7"/>
      <c r="L333" s="7"/>
    </row>
    <row r="334" spans="2:12" ht="15.75">
      <c r="B334" s="19"/>
      <c r="C334" s="8"/>
      <c r="D334" s="5"/>
      <c r="E334" s="5"/>
      <c r="F334" s="5"/>
      <c r="G334" s="6"/>
      <c r="H334" s="6"/>
      <c r="I334" s="7"/>
      <c r="J334" s="7"/>
      <c r="K334" s="7"/>
      <c r="L334" s="7"/>
    </row>
    <row r="335" spans="2:12" ht="15.75">
      <c r="B335" s="19"/>
      <c r="C335" s="8"/>
      <c r="D335" s="5"/>
      <c r="E335" s="5"/>
      <c r="F335" s="5"/>
      <c r="G335" s="6"/>
      <c r="H335" s="6"/>
      <c r="I335" s="7"/>
      <c r="J335" s="7"/>
      <c r="K335" s="7"/>
      <c r="L335" s="7"/>
    </row>
    <row r="336" spans="2:12" ht="15.75">
      <c r="B336" s="19"/>
      <c r="C336" s="8"/>
      <c r="D336" s="5"/>
      <c r="E336" s="5"/>
      <c r="F336" s="5"/>
      <c r="G336" s="6"/>
      <c r="H336" s="6"/>
      <c r="I336" s="7"/>
      <c r="J336" s="7"/>
      <c r="K336" s="7"/>
      <c r="L336" s="7"/>
    </row>
    <row r="337" spans="2:12" ht="15.75">
      <c r="B337" s="19"/>
      <c r="C337" s="8"/>
      <c r="D337" s="5"/>
      <c r="E337" s="5"/>
      <c r="F337" s="5"/>
      <c r="G337" s="6"/>
      <c r="H337" s="6"/>
      <c r="I337" s="7"/>
      <c r="J337" s="7"/>
      <c r="K337" s="7"/>
      <c r="L337" s="7"/>
    </row>
    <row r="338" spans="2:12" ht="15.75">
      <c r="B338" s="19"/>
      <c r="C338" s="8"/>
      <c r="D338" s="5"/>
      <c r="E338" s="5"/>
      <c r="F338" s="5"/>
      <c r="G338" s="6"/>
      <c r="H338" s="6"/>
      <c r="I338" s="7"/>
      <c r="J338" s="7"/>
      <c r="K338" s="7"/>
      <c r="L338" s="7"/>
    </row>
    <row r="339" spans="2:12" ht="15.75">
      <c r="B339" s="19"/>
      <c r="C339" s="8"/>
      <c r="D339" s="5"/>
      <c r="E339" s="5"/>
      <c r="F339" s="5"/>
      <c r="G339" s="6"/>
      <c r="H339" s="6"/>
      <c r="I339" s="7"/>
      <c r="J339" s="7"/>
      <c r="K339" s="7"/>
      <c r="L339" s="7"/>
    </row>
    <row r="340" spans="2:12" ht="15.75">
      <c r="B340" s="19"/>
      <c r="C340" s="8"/>
      <c r="D340" s="5"/>
      <c r="E340" s="5"/>
      <c r="F340" s="5"/>
      <c r="G340" s="6"/>
      <c r="H340" s="6"/>
      <c r="I340" s="7"/>
      <c r="J340" s="7"/>
      <c r="K340" s="7"/>
      <c r="L340" s="7"/>
    </row>
    <row r="341" spans="2:12" ht="15.75">
      <c r="B341" s="19"/>
      <c r="C341" s="8"/>
      <c r="D341" s="5"/>
      <c r="E341" s="5"/>
      <c r="F341" s="5"/>
      <c r="G341" s="6"/>
      <c r="H341" s="6"/>
      <c r="I341" s="7"/>
      <c r="J341" s="7"/>
      <c r="K341" s="7"/>
      <c r="L341" s="7"/>
    </row>
    <row r="342" spans="2:12" ht="15.75">
      <c r="B342" s="19"/>
      <c r="C342" s="8"/>
      <c r="D342" s="5"/>
      <c r="E342" s="5"/>
      <c r="F342" s="5"/>
      <c r="G342" s="6"/>
      <c r="H342" s="6"/>
      <c r="I342" s="7"/>
      <c r="J342" s="7"/>
      <c r="K342" s="7"/>
      <c r="L342" s="7"/>
    </row>
    <row r="343" spans="2:12" ht="15.75">
      <c r="B343" s="19"/>
      <c r="C343" s="8"/>
      <c r="D343" s="5"/>
      <c r="E343" s="5"/>
      <c r="F343" s="5"/>
      <c r="G343" s="6"/>
      <c r="H343" s="6"/>
      <c r="I343" s="7"/>
      <c r="J343" s="7"/>
      <c r="K343" s="7"/>
      <c r="L343" s="7"/>
    </row>
    <row r="344" spans="2:12" ht="15.75">
      <c r="B344" s="19"/>
      <c r="C344" s="8"/>
      <c r="D344" s="5"/>
      <c r="E344" s="5"/>
      <c r="F344" s="5"/>
      <c r="G344" s="6"/>
      <c r="H344" s="6"/>
      <c r="I344" s="7"/>
      <c r="J344" s="7"/>
      <c r="K344" s="7"/>
      <c r="L344" s="7"/>
    </row>
    <row r="345" spans="2:12" ht="15.75">
      <c r="B345" s="19"/>
      <c r="C345" s="8"/>
      <c r="D345" s="5"/>
      <c r="E345" s="5"/>
      <c r="F345" s="5"/>
      <c r="G345" s="6"/>
      <c r="H345" s="6"/>
      <c r="I345" s="7"/>
      <c r="J345" s="7"/>
      <c r="K345" s="7"/>
      <c r="L345" s="7"/>
    </row>
    <row r="346" spans="2:12" ht="15.75">
      <c r="B346" s="19"/>
      <c r="C346" s="8"/>
      <c r="D346" s="5"/>
      <c r="E346" s="5"/>
      <c r="F346" s="5"/>
      <c r="G346" s="6"/>
      <c r="H346" s="6"/>
      <c r="I346" s="7"/>
      <c r="J346" s="7"/>
      <c r="K346" s="7"/>
      <c r="L346" s="7"/>
    </row>
    <row r="347" spans="2:12" ht="15.75">
      <c r="B347" s="19"/>
      <c r="C347" s="8"/>
      <c r="D347" s="5"/>
      <c r="E347" s="5"/>
      <c r="F347" s="5"/>
      <c r="G347" s="6"/>
      <c r="H347" s="6"/>
      <c r="I347" s="7"/>
      <c r="J347" s="7"/>
      <c r="K347" s="7"/>
      <c r="L347" s="7"/>
    </row>
    <row r="348" spans="2:12" ht="15.75">
      <c r="B348" s="19"/>
      <c r="C348" s="8"/>
      <c r="D348" s="5"/>
      <c r="E348" s="5"/>
      <c r="F348" s="5"/>
      <c r="G348" s="6"/>
      <c r="H348" s="6"/>
      <c r="I348" s="7"/>
      <c r="J348" s="7"/>
      <c r="K348" s="7"/>
      <c r="L348" s="7"/>
    </row>
    <row r="349" spans="2:12" ht="15.75">
      <c r="B349" s="19"/>
      <c r="C349" s="8"/>
      <c r="D349" s="5"/>
      <c r="E349" s="5"/>
      <c r="F349" s="5"/>
      <c r="G349" s="6"/>
      <c r="H349" s="6"/>
      <c r="I349" s="7"/>
      <c r="J349" s="7"/>
      <c r="K349" s="7"/>
      <c r="L349" s="7"/>
    </row>
    <row r="350" spans="2:12" ht="15.75">
      <c r="B350" s="19"/>
      <c r="C350" s="8"/>
      <c r="D350" s="5"/>
      <c r="E350" s="5"/>
      <c r="F350" s="5"/>
      <c r="G350" s="6"/>
      <c r="H350" s="6"/>
      <c r="I350" s="7"/>
      <c r="J350" s="7"/>
      <c r="K350" s="7"/>
      <c r="L350" s="7"/>
    </row>
    <row r="351" spans="2:12" ht="15.75">
      <c r="B351" s="19"/>
      <c r="C351" s="8"/>
      <c r="D351" s="5"/>
      <c r="E351" s="5"/>
      <c r="F351" s="5"/>
      <c r="G351" s="6"/>
      <c r="H351" s="6"/>
      <c r="I351" s="7"/>
      <c r="J351" s="7"/>
      <c r="K351" s="7"/>
      <c r="L351" s="7"/>
    </row>
    <row r="352" spans="2:12" ht="15.75">
      <c r="B352" s="19"/>
      <c r="C352" s="8"/>
      <c r="D352" s="5"/>
      <c r="E352" s="5"/>
      <c r="F352" s="5"/>
      <c r="G352" s="6"/>
      <c r="H352" s="6"/>
      <c r="I352" s="7"/>
      <c r="J352" s="7"/>
      <c r="K352" s="7"/>
      <c r="L352" s="7"/>
    </row>
    <row r="353" spans="2:12" ht="15.75">
      <c r="B353" s="19"/>
      <c r="C353" s="8"/>
      <c r="D353" s="5"/>
      <c r="E353" s="5"/>
      <c r="F353" s="5"/>
      <c r="G353" s="6"/>
      <c r="H353" s="6"/>
      <c r="I353" s="7"/>
      <c r="J353" s="7"/>
      <c r="K353" s="7"/>
      <c r="L353" s="7"/>
    </row>
    <row r="354" spans="2:12" ht="15.75">
      <c r="B354" s="19"/>
      <c r="C354" s="8"/>
      <c r="D354" s="5"/>
      <c r="E354" s="5"/>
      <c r="F354" s="5"/>
      <c r="G354" s="6"/>
      <c r="H354" s="6"/>
      <c r="I354" s="7"/>
      <c r="J354" s="7"/>
      <c r="K354" s="7"/>
      <c r="L354" s="7"/>
    </row>
    <row r="355" spans="2:12" ht="15.75">
      <c r="B355" s="19"/>
      <c r="C355" s="8"/>
      <c r="D355" s="5"/>
      <c r="E355" s="5"/>
      <c r="F355" s="5"/>
      <c r="G355" s="6"/>
      <c r="H355" s="6"/>
      <c r="I355" s="7"/>
      <c r="J355" s="7"/>
      <c r="K355" s="7"/>
      <c r="L355" s="7"/>
    </row>
    <row r="356" spans="2:12" ht="15.75">
      <c r="B356" s="19"/>
      <c r="C356" s="8"/>
      <c r="D356" s="5"/>
      <c r="E356" s="5"/>
      <c r="F356" s="5"/>
      <c r="G356" s="6"/>
      <c r="H356" s="6"/>
      <c r="I356" s="7"/>
      <c r="J356" s="7"/>
      <c r="K356" s="7"/>
      <c r="L356" s="7"/>
    </row>
    <row r="357" spans="2:12" ht="15.75">
      <c r="B357" s="19"/>
      <c r="C357" s="8"/>
      <c r="D357" s="5"/>
      <c r="E357" s="5"/>
      <c r="F357" s="5"/>
      <c r="G357" s="6"/>
      <c r="H357" s="6"/>
      <c r="I357" s="7"/>
      <c r="J357" s="7"/>
      <c r="K357" s="7"/>
      <c r="L357" s="7"/>
    </row>
    <row r="358" spans="2:12" ht="15.75">
      <c r="B358" s="19"/>
      <c r="C358" s="8"/>
      <c r="D358" s="5"/>
      <c r="E358" s="5"/>
      <c r="F358" s="5"/>
      <c r="G358" s="6"/>
      <c r="H358" s="6"/>
      <c r="I358" s="7"/>
      <c r="J358" s="7"/>
      <c r="K358" s="7"/>
      <c r="L358" s="7"/>
    </row>
    <row r="359" spans="2:12" ht="15.75">
      <c r="B359" s="19"/>
      <c r="C359" s="8"/>
      <c r="D359" s="5"/>
      <c r="E359" s="5"/>
      <c r="F359" s="5"/>
      <c r="G359" s="6"/>
      <c r="H359" s="6"/>
      <c r="I359" s="7"/>
      <c r="J359" s="7"/>
      <c r="K359" s="7"/>
      <c r="L359" s="7"/>
    </row>
    <row r="360" spans="2:12" ht="15.75">
      <c r="B360" s="19"/>
      <c r="C360" s="8"/>
      <c r="D360" s="5"/>
      <c r="E360" s="5"/>
      <c r="F360" s="5"/>
      <c r="G360" s="6"/>
      <c r="H360" s="6"/>
      <c r="I360" s="7"/>
      <c r="J360" s="7"/>
      <c r="K360" s="7"/>
      <c r="L360" s="7"/>
    </row>
    <row r="361" spans="2:12" ht="15.75">
      <c r="B361" s="19"/>
      <c r="C361" s="8"/>
      <c r="D361" s="5"/>
      <c r="E361" s="5"/>
      <c r="F361" s="5"/>
      <c r="G361" s="6"/>
      <c r="H361" s="6"/>
      <c r="I361" s="7"/>
      <c r="J361" s="7"/>
      <c r="K361" s="7"/>
      <c r="L361" s="7"/>
    </row>
    <row r="362" spans="2:12" ht="15.75">
      <c r="B362" s="19"/>
      <c r="C362" s="8"/>
      <c r="D362" s="5"/>
      <c r="E362" s="5"/>
      <c r="F362" s="5"/>
      <c r="G362" s="6"/>
      <c r="H362" s="6"/>
      <c r="I362" s="7"/>
      <c r="J362" s="7"/>
      <c r="K362" s="7"/>
      <c r="L362" s="7"/>
    </row>
    <row r="363" spans="2:12" ht="15.75">
      <c r="B363" s="19"/>
      <c r="C363" s="8"/>
      <c r="D363" s="5"/>
      <c r="E363" s="5"/>
      <c r="F363" s="5"/>
      <c r="G363" s="6"/>
      <c r="H363" s="6"/>
      <c r="I363" s="7"/>
      <c r="J363" s="7"/>
      <c r="K363" s="7"/>
      <c r="L363" s="7"/>
    </row>
    <row r="364" spans="2:12" ht="15.75">
      <c r="B364" s="19"/>
      <c r="C364" s="8"/>
      <c r="D364" s="5"/>
      <c r="E364" s="5"/>
      <c r="F364" s="5"/>
      <c r="G364" s="6"/>
      <c r="H364" s="6"/>
      <c r="I364" s="7"/>
      <c r="J364" s="7"/>
      <c r="K364" s="7"/>
      <c r="L364" s="7"/>
    </row>
    <row r="365" spans="2:12" ht="15.75">
      <c r="B365" s="19"/>
      <c r="C365" s="8"/>
      <c r="D365" s="5"/>
      <c r="E365" s="5"/>
      <c r="F365" s="5"/>
      <c r="G365" s="6"/>
      <c r="H365" s="6"/>
      <c r="I365" s="7"/>
      <c r="J365" s="7"/>
      <c r="K365" s="7"/>
      <c r="L365" s="7"/>
    </row>
    <row r="366" spans="2:12" ht="15.75">
      <c r="B366" s="19"/>
      <c r="C366" s="8"/>
      <c r="D366" s="5"/>
      <c r="E366" s="5"/>
      <c r="F366" s="5"/>
      <c r="G366" s="6"/>
      <c r="H366" s="6"/>
      <c r="I366" s="7"/>
      <c r="J366" s="7"/>
      <c r="K366" s="7"/>
      <c r="L366" s="7"/>
    </row>
    <row r="367" spans="2:12" ht="15.75">
      <c r="B367" s="19"/>
      <c r="C367" s="8"/>
      <c r="D367" s="5"/>
      <c r="E367" s="5"/>
      <c r="F367" s="5"/>
      <c r="G367" s="6"/>
      <c r="H367" s="6"/>
      <c r="I367" s="7"/>
      <c r="J367" s="7"/>
      <c r="K367" s="7"/>
      <c r="L367" s="7"/>
    </row>
    <row r="368" spans="2:12" ht="15.75">
      <c r="B368" s="19"/>
      <c r="C368" s="8"/>
      <c r="D368" s="5"/>
      <c r="E368" s="5"/>
      <c r="F368" s="5"/>
      <c r="G368" s="6"/>
      <c r="H368" s="6"/>
      <c r="I368" s="7"/>
      <c r="J368" s="7"/>
      <c r="K368" s="7"/>
      <c r="L368" s="7"/>
    </row>
    <row r="369" spans="2:12" ht="15.75">
      <c r="B369" s="19"/>
      <c r="C369" s="8"/>
      <c r="D369" s="5"/>
      <c r="E369" s="5"/>
      <c r="F369" s="5"/>
      <c r="G369" s="6"/>
      <c r="H369" s="6"/>
      <c r="I369" s="7"/>
      <c r="J369" s="7"/>
      <c r="K369" s="7"/>
      <c r="L369" s="7"/>
    </row>
    <row r="370" spans="2:12" ht="15.75">
      <c r="B370" s="19"/>
      <c r="C370" s="8"/>
      <c r="D370" s="5"/>
      <c r="E370" s="5"/>
      <c r="F370" s="5"/>
      <c r="G370" s="6"/>
      <c r="H370" s="6"/>
      <c r="I370" s="7"/>
      <c r="J370" s="7"/>
      <c r="K370" s="7"/>
      <c r="L370" s="7"/>
    </row>
    <row r="371" spans="2:12" ht="15.75">
      <c r="B371" s="19"/>
      <c r="C371" s="8"/>
      <c r="D371" s="5"/>
      <c r="E371" s="5"/>
      <c r="F371" s="5"/>
      <c r="G371" s="6"/>
      <c r="H371" s="6"/>
      <c r="I371" s="7"/>
      <c r="J371" s="7"/>
      <c r="K371" s="7"/>
      <c r="L371" s="7"/>
    </row>
    <row r="372" spans="2:12" ht="15.75">
      <c r="B372" s="19"/>
      <c r="C372" s="8"/>
      <c r="D372" s="5"/>
      <c r="E372" s="5"/>
      <c r="F372" s="5"/>
      <c r="G372" s="6"/>
      <c r="H372" s="6"/>
      <c r="I372" s="7"/>
      <c r="J372" s="7"/>
      <c r="K372" s="7"/>
      <c r="L372" s="7"/>
    </row>
    <row r="373" spans="2:12" ht="15.75">
      <c r="B373" s="19"/>
      <c r="C373" s="8"/>
      <c r="D373" s="5"/>
      <c r="E373" s="5"/>
      <c r="F373" s="5"/>
      <c r="G373" s="6"/>
      <c r="H373" s="6"/>
      <c r="I373" s="7"/>
      <c r="J373" s="7"/>
      <c r="K373" s="7"/>
      <c r="L373" s="7"/>
    </row>
    <row r="374" spans="2:12" ht="15.75">
      <c r="B374" s="19"/>
      <c r="C374" s="8"/>
      <c r="D374" s="5"/>
      <c r="E374" s="5"/>
      <c r="F374" s="5"/>
      <c r="G374" s="6"/>
      <c r="H374" s="6"/>
      <c r="I374" s="7"/>
      <c r="J374" s="7"/>
      <c r="K374" s="7"/>
      <c r="L374" s="7"/>
    </row>
    <row r="375" spans="2:12" ht="15.75">
      <c r="B375" s="19"/>
      <c r="C375" s="8"/>
      <c r="D375" s="5"/>
      <c r="E375" s="5"/>
      <c r="F375" s="5"/>
      <c r="G375" s="6"/>
      <c r="H375" s="6"/>
      <c r="I375" s="7"/>
      <c r="J375" s="7"/>
      <c r="K375" s="7"/>
      <c r="L375" s="7"/>
    </row>
    <row r="376" spans="2:12" ht="15.75">
      <c r="B376" s="19"/>
      <c r="C376" s="8"/>
      <c r="D376" s="5"/>
      <c r="E376" s="5"/>
      <c r="F376" s="5"/>
      <c r="G376" s="6"/>
      <c r="H376" s="6"/>
      <c r="I376" s="7"/>
      <c r="J376" s="7"/>
      <c r="K376" s="7"/>
      <c r="L376" s="7"/>
    </row>
    <row r="377" spans="2:12" ht="15.75">
      <c r="B377" s="19"/>
      <c r="C377" s="8"/>
      <c r="D377" s="5"/>
      <c r="E377" s="5"/>
      <c r="F377" s="5"/>
      <c r="G377" s="6"/>
      <c r="H377" s="6"/>
      <c r="I377" s="7"/>
      <c r="J377" s="7"/>
      <c r="K377" s="7"/>
      <c r="L377" s="7"/>
    </row>
    <row r="378" spans="2:12" ht="15.75">
      <c r="B378" s="19"/>
      <c r="C378" s="8"/>
      <c r="D378" s="5"/>
      <c r="E378" s="5"/>
      <c r="F378" s="5"/>
      <c r="G378" s="6"/>
      <c r="H378" s="6"/>
      <c r="I378" s="7"/>
      <c r="J378" s="7"/>
      <c r="K378" s="7"/>
      <c r="L378" s="7"/>
    </row>
    <row r="379" spans="2:12" ht="15.75">
      <c r="B379" s="19"/>
      <c r="C379" s="8"/>
      <c r="D379" s="5"/>
      <c r="E379" s="5"/>
      <c r="F379" s="5"/>
      <c r="G379" s="6"/>
      <c r="H379" s="6"/>
      <c r="I379" s="7"/>
      <c r="J379" s="7"/>
      <c r="K379" s="7"/>
      <c r="L379" s="7"/>
    </row>
    <row r="380" spans="2:12" ht="15.75">
      <c r="B380" s="19"/>
      <c r="C380" s="8"/>
      <c r="D380" s="5"/>
      <c r="E380" s="5"/>
      <c r="F380" s="5"/>
      <c r="G380" s="6"/>
      <c r="H380" s="6"/>
      <c r="I380" s="7"/>
      <c r="J380" s="7"/>
      <c r="K380" s="7"/>
      <c r="L380" s="7"/>
    </row>
    <row r="381" spans="2:12" ht="15.75">
      <c r="B381" s="19"/>
      <c r="C381" s="8"/>
      <c r="D381" s="5"/>
      <c r="E381" s="5"/>
      <c r="F381" s="5"/>
      <c r="G381" s="6"/>
      <c r="H381" s="6"/>
      <c r="I381" s="7"/>
      <c r="J381" s="7"/>
      <c r="K381" s="7"/>
      <c r="L381" s="7"/>
    </row>
    <row r="382" spans="2:12" ht="15.75">
      <c r="B382" s="19"/>
      <c r="C382" s="8"/>
      <c r="D382" s="5"/>
      <c r="E382" s="5"/>
      <c r="F382" s="5"/>
      <c r="G382" s="6"/>
      <c r="H382" s="6"/>
      <c r="I382" s="7"/>
      <c r="J382" s="7"/>
      <c r="K382" s="7"/>
      <c r="L382" s="7"/>
    </row>
    <row r="383" spans="2:12" ht="15.75">
      <c r="B383" s="19"/>
      <c r="C383" s="8"/>
      <c r="D383" s="5"/>
      <c r="E383" s="5"/>
      <c r="F383" s="5"/>
      <c r="G383" s="6"/>
      <c r="H383" s="6"/>
      <c r="I383" s="7"/>
      <c r="J383" s="7"/>
      <c r="K383" s="7"/>
      <c r="L383" s="7"/>
    </row>
    <row r="384" spans="2:12" ht="15.75">
      <c r="B384" s="19"/>
      <c r="C384" s="8"/>
      <c r="D384" s="5"/>
      <c r="E384" s="5"/>
      <c r="F384" s="5"/>
      <c r="G384" s="6"/>
      <c r="H384" s="6"/>
      <c r="I384" s="7"/>
      <c r="J384" s="7"/>
      <c r="K384" s="7"/>
      <c r="L384" s="7"/>
    </row>
    <row r="385" spans="2:12" ht="15.75">
      <c r="B385" s="19"/>
      <c r="C385" s="8"/>
      <c r="D385" s="5"/>
      <c r="E385" s="5"/>
      <c r="F385" s="5"/>
      <c r="G385" s="6"/>
      <c r="H385" s="6"/>
      <c r="I385" s="7"/>
      <c r="J385" s="7"/>
      <c r="K385" s="7"/>
      <c r="L385" s="7"/>
    </row>
    <row r="386" spans="2:12" ht="15.75">
      <c r="B386" s="19"/>
      <c r="C386" s="8"/>
      <c r="D386" s="5"/>
      <c r="E386" s="5"/>
      <c r="F386" s="5"/>
      <c r="G386" s="6"/>
      <c r="H386" s="6"/>
      <c r="I386" s="7"/>
      <c r="J386" s="7"/>
      <c r="K386" s="7"/>
      <c r="L386" s="7"/>
    </row>
    <row r="387" spans="2:12" ht="15.75">
      <c r="B387" s="19"/>
      <c r="C387" s="8"/>
      <c r="D387" s="5"/>
      <c r="E387" s="5"/>
      <c r="F387" s="5"/>
      <c r="G387" s="6"/>
      <c r="H387" s="6"/>
      <c r="I387" s="7"/>
      <c r="J387" s="7"/>
      <c r="K387" s="7"/>
      <c r="L387" s="7"/>
    </row>
    <row r="388" spans="2:12" ht="15.75">
      <c r="B388" s="19"/>
      <c r="C388" s="8"/>
      <c r="D388" s="5"/>
      <c r="E388" s="5"/>
      <c r="F388" s="5"/>
      <c r="G388" s="6"/>
      <c r="H388" s="6"/>
      <c r="I388" s="7"/>
      <c r="J388" s="7"/>
      <c r="K388" s="7"/>
      <c r="L388" s="7"/>
    </row>
    <row r="389" spans="2:12" ht="15.75">
      <c r="B389" s="19"/>
      <c r="C389" s="8"/>
      <c r="D389" s="5"/>
      <c r="E389" s="5"/>
      <c r="F389" s="5"/>
      <c r="G389" s="6"/>
      <c r="H389" s="6"/>
      <c r="I389" s="7"/>
      <c r="J389" s="7"/>
      <c r="K389" s="7"/>
      <c r="L389" s="7"/>
    </row>
    <row r="390" spans="2:12" ht="15.75">
      <c r="B390" s="19"/>
      <c r="C390" s="8"/>
      <c r="D390" s="5"/>
      <c r="E390" s="5"/>
      <c r="F390" s="5"/>
      <c r="G390" s="6"/>
      <c r="H390" s="6"/>
      <c r="I390" s="7"/>
      <c r="J390" s="7"/>
      <c r="K390" s="7"/>
      <c r="L390" s="7"/>
    </row>
    <row r="391" spans="2:12" ht="15.75">
      <c r="B391" s="19"/>
      <c r="C391" s="8"/>
      <c r="D391" s="5"/>
      <c r="E391" s="5"/>
      <c r="F391" s="5"/>
      <c r="G391" s="6"/>
      <c r="H391" s="6"/>
      <c r="I391" s="7"/>
      <c r="J391" s="7"/>
      <c r="K391" s="7"/>
      <c r="L391" s="7"/>
    </row>
    <row r="392" spans="2:12" ht="15.75">
      <c r="B392" s="19"/>
      <c r="C392" s="8"/>
      <c r="D392" s="5"/>
      <c r="E392" s="5"/>
      <c r="F392" s="5"/>
      <c r="G392" s="6"/>
      <c r="H392" s="6"/>
      <c r="I392" s="7"/>
      <c r="J392" s="7"/>
      <c r="K392" s="7"/>
      <c r="L392" s="7"/>
    </row>
    <row r="393" spans="2:12" ht="15.75">
      <c r="B393" s="19"/>
      <c r="C393" s="8"/>
      <c r="D393" s="5"/>
      <c r="E393" s="5"/>
      <c r="F393" s="5"/>
      <c r="G393" s="6"/>
      <c r="H393" s="6"/>
      <c r="I393" s="7"/>
      <c r="J393" s="7"/>
      <c r="K393" s="7"/>
      <c r="L393" s="7"/>
    </row>
    <row r="394" spans="2:12" ht="15.75">
      <c r="B394" s="19"/>
      <c r="C394" s="8"/>
      <c r="D394" s="5"/>
      <c r="E394" s="5"/>
      <c r="F394" s="5"/>
      <c r="G394" s="6"/>
      <c r="H394" s="6"/>
      <c r="I394" s="7"/>
      <c r="J394" s="7"/>
      <c r="K394" s="7"/>
      <c r="L394" s="7"/>
    </row>
    <row r="395" spans="2:12" ht="15.75">
      <c r="B395" s="19"/>
      <c r="C395" s="8"/>
      <c r="D395" s="5"/>
      <c r="E395" s="5"/>
      <c r="F395" s="5"/>
      <c r="G395" s="6"/>
      <c r="H395" s="6"/>
      <c r="I395" s="7"/>
      <c r="J395" s="7"/>
      <c r="K395" s="7"/>
      <c r="L395" s="7"/>
    </row>
    <row r="396" spans="2:12" ht="15.75">
      <c r="B396" s="19"/>
      <c r="C396" s="8"/>
      <c r="D396" s="5"/>
      <c r="E396" s="5"/>
      <c r="F396" s="5"/>
      <c r="G396" s="6"/>
      <c r="H396" s="6"/>
      <c r="I396" s="7"/>
      <c r="J396" s="7"/>
      <c r="K396" s="7"/>
      <c r="L396" s="7"/>
    </row>
    <row r="397" spans="2:12" ht="15.75">
      <c r="B397" s="19"/>
      <c r="C397" s="8"/>
      <c r="D397" s="5"/>
      <c r="E397" s="5"/>
      <c r="F397" s="5"/>
      <c r="G397" s="6"/>
      <c r="H397" s="6"/>
      <c r="I397" s="7"/>
      <c r="J397" s="7"/>
      <c r="K397" s="7"/>
      <c r="L397" s="7"/>
    </row>
    <row r="398" spans="2:12" ht="15.75">
      <c r="B398" s="19"/>
      <c r="C398" s="8"/>
      <c r="D398" s="5"/>
      <c r="E398" s="5"/>
      <c r="F398" s="5"/>
      <c r="G398" s="6"/>
      <c r="H398" s="6"/>
      <c r="I398" s="7"/>
      <c r="J398" s="7"/>
      <c r="K398" s="7"/>
      <c r="L398" s="7"/>
    </row>
    <row r="399" spans="2:12" ht="15.75">
      <c r="B399" s="19"/>
      <c r="C399" s="8"/>
      <c r="D399" s="5"/>
      <c r="E399" s="5"/>
      <c r="F399" s="5"/>
      <c r="G399" s="6"/>
      <c r="H399" s="6"/>
      <c r="I399" s="7"/>
      <c r="J399" s="7"/>
      <c r="K399" s="7"/>
      <c r="L399" s="7"/>
    </row>
    <row r="400" spans="2:12" ht="15.75">
      <c r="B400" s="19"/>
      <c r="C400" s="8"/>
      <c r="D400" s="5"/>
      <c r="E400" s="5"/>
      <c r="F400" s="5"/>
      <c r="G400" s="6"/>
      <c r="H400" s="6"/>
      <c r="I400" s="7"/>
      <c r="J400" s="7"/>
      <c r="K400" s="7"/>
      <c r="L400" s="7"/>
    </row>
    <row r="401" spans="2:12" ht="15.75">
      <c r="B401" s="19"/>
      <c r="C401" s="8"/>
      <c r="D401" s="5"/>
      <c r="E401" s="5"/>
      <c r="F401" s="5"/>
      <c r="G401" s="6"/>
      <c r="H401" s="6"/>
      <c r="I401" s="7"/>
      <c r="J401" s="7"/>
      <c r="K401" s="7"/>
      <c r="L401" s="7"/>
    </row>
    <row r="402" spans="2:12" ht="15.75">
      <c r="B402" s="19"/>
      <c r="C402" s="8"/>
      <c r="D402" s="5"/>
      <c r="E402" s="5"/>
      <c r="F402" s="5"/>
      <c r="G402" s="6"/>
      <c r="H402" s="6"/>
      <c r="I402" s="7"/>
      <c r="J402" s="7"/>
      <c r="K402" s="7"/>
      <c r="L402" s="7"/>
    </row>
    <row r="403" spans="2:12" ht="15.75">
      <c r="B403" s="19"/>
      <c r="C403" s="8"/>
      <c r="D403" s="5"/>
      <c r="E403" s="5"/>
      <c r="F403" s="5"/>
      <c r="G403" s="6"/>
      <c r="H403" s="6"/>
      <c r="I403" s="7"/>
      <c r="J403" s="7"/>
      <c r="K403" s="7"/>
      <c r="L403" s="7"/>
    </row>
    <row r="404" spans="2:12" ht="15.75">
      <c r="B404" s="19"/>
      <c r="C404" s="8"/>
      <c r="D404" s="5"/>
      <c r="E404" s="5"/>
      <c r="F404" s="5"/>
      <c r="G404" s="6"/>
      <c r="H404" s="6"/>
      <c r="I404" s="7"/>
      <c r="J404" s="7"/>
      <c r="K404" s="7"/>
      <c r="L404" s="7"/>
    </row>
    <row r="405" spans="2:12" ht="15.75">
      <c r="B405" s="19"/>
      <c r="C405" s="8"/>
      <c r="D405" s="5"/>
      <c r="E405" s="5"/>
      <c r="F405" s="5"/>
      <c r="G405" s="6"/>
      <c r="H405" s="6"/>
      <c r="I405" s="7"/>
      <c r="J405" s="7"/>
      <c r="K405" s="7"/>
      <c r="L405" s="7"/>
    </row>
    <row r="406" spans="2:12" ht="15.75">
      <c r="B406" s="19"/>
      <c r="C406" s="8"/>
      <c r="D406" s="5"/>
      <c r="E406" s="5"/>
      <c r="F406" s="5"/>
      <c r="G406" s="6"/>
      <c r="H406" s="6"/>
      <c r="I406" s="7"/>
      <c r="J406" s="7"/>
      <c r="K406" s="7"/>
      <c r="L406" s="7"/>
    </row>
    <row r="407" spans="2:12" ht="15.75">
      <c r="B407" s="19"/>
      <c r="C407" s="8"/>
      <c r="D407" s="5"/>
      <c r="E407" s="5"/>
      <c r="F407" s="5"/>
      <c r="G407" s="6"/>
      <c r="H407" s="6"/>
      <c r="I407" s="7"/>
      <c r="J407" s="7"/>
      <c r="K407" s="7"/>
      <c r="L407" s="7"/>
    </row>
    <row r="408" spans="2:12" ht="15.75">
      <c r="B408" s="19"/>
      <c r="C408" s="8"/>
      <c r="D408" s="5"/>
      <c r="E408" s="5"/>
      <c r="F408" s="5"/>
      <c r="G408" s="6"/>
      <c r="H408" s="6"/>
      <c r="I408" s="7"/>
      <c r="J408" s="7"/>
      <c r="K408" s="7"/>
      <c r="L408" s="7"/>
    </row>
    <row r="409" spans="2:12" ht="15.75">
      <c r="B409" s="19"/>
      <c r="C409" s="8"/>
      <c r="D409" s="5"/>
      <c r="E409" s="5"/>
      <c r="F409" s="5"/>
      <c r="G409" s="6"/>
      <c r="H409" s="6"/>
      <c r="I409" s="7"/>
      <c r="J409" s="7"/>
      <c r="K409" s="7"/>
      <c r="L409" s="7"/>
    </row>
    <row r="410" spans="2:12" ht="15.75">
      <c r="B410" s="19"/>
      <c r="C410" s="8"/>
      <c r="D410" s="5"/>
      <c r="E410" s="5"/>
      <c r="F410" s="5"/>
      <c r="G410" s="6"/>
      <c r="H410" s="6"/>
      <c r="I410" s="7"/>
      <c r="J410" s="7"/>
      <c r="K410" s="7"/>
      <c r="L410" s="7"/>
    </row>
    <row r="411" spans="2:12" ht="15.75">
      <c r="B411" s="19"/>
      <c r="C411" s="8"/>
      <c r="D411" s="5"/>
      <c r="E411" s="5"/>
      <c r="F411" s="5"/>
      <c r="G411" s="6"/>
      <c r="H411" s="6"/>
      <c r="I411" s="7"/>
      <c r="J411" s="7"/>
      <c r="K411" s="7"/>
      <c r="L411" s="7"/>
    </row>
    <row r="412" spans="2:12" ht="15.75">
      <c r="B412" s="19"/>
      <c r="C412" s="8"/>
      <c r="D412" s="5"/>
      <c r="E412" s="5"/>
      <c r="F412" s="5"/>
      <c r="G412" s="6"/>
      <c r="H412" s="6"/>
      <c r="I412" s="7"/>
      <c r="J412" s="7"/>
      <c r="K412" s="7"/>
      <c r="L412" s="7"/>
    </row>
    <row r="413" spans="2:12" ht="15.75">
      <c r="B413" s="19"/>
      <c r="C413" s="8"/>
      <c r="D413" s="5"/>
      <c r="E413" s="5"/>
      <c r="F413" s="5"/>
      <c r="G413" s="6"/>
      <c r="H413" s="6"/>
      <c r="I413" s="7"/>
      <c r="J413" s="7"/>
      <c r="K413" s="7"/>
      <c r="L413" s="7"/>
    </row>
    <row r="414" spans="2:12" ht="15.75">
      <c r="B414" s="19"/>
      <c r="C414" s="8"/>
      <c r="D414" s="5"/>
      <c r="E414" s="5"/>
      <c r="F414" s="5"/>
      <c r="G414" s="6"/>
      <c r="H414" s="6"/>
      <c r="I414" s="7"/>
      <c r="J414" s="7"/>
      <c r="K414" s="7"/>
      <c r="L414" s="7"/>
    </row>
    <row r="415" spans="2:12" ht="15.75">
      <c r="B415" s="19"/>
      <c r="C415" s="8"/>
      <c r="D415" s="5"/>
      <c r="E415" s="5"/>
      <c r="F415" s="5"/>
      <c r="G415" s="6"/>
      <c r="H415" s="6"/>
      <c r="I415" s="7"/>
      <c r="J415" s="7"/>
      <c r="K415" s="7"/>
      <c r="L415" s="7"/>
    </row>
  </sheetData>
  <mergeCells count="59">
    <mergeCell ref="A196:A198"/>
    <mergeCell ref="B196:B198"/>
    <mergeCell ref="A200:H200"/>
    <mergeCell ref="A201:J201"/>
    <mergeCell ref="A136:A143"/>
    <mergeCell ref="B136:B143"/>
    <mergeCell ref="A147:A149"/>
    <mergeCell ref="B147:B149"/>
    <mergeCell ref="A128:A129"/>
    <mergeCell ref="B128:B129"/>
    <mergeCell ref="A130:A135"/>
    <mergeCell ref="B130:B135"/>
    <mergeCell ref="A113:A121"/>
    <mergeCell ref="B113:B121"/>
    <mergeCell ref="A122:A127"/>
    <mergeCell ref="B122:B127"/>
    <mergeCell ref="A100:A105"/>
    <mergeCell ref="B100:B105"/>
    <mergeCell ref="A106:A112"/>
    <mergeCell ref="B106:B112"/>
    <mergeCell ref="A86:A92"/>
    <mergeCell ref="B86:B92"/>
    <mergeCell ref="A93:A99"/>
    <mergeCell ref="B93:B99"/>
    <mergeCell ref="A75:A77"/>
    <mergeCell ref="B75:B77"/>
    <mergeCell ref="A78:A85"/>
    <mergeCell ref="B78:B85"/>
    <mergeCell ref="A60:A64"/>
    <mergeCell ref="B60:B64"/>
    <mergeCell ref="A65:A74"/>
    <mergeCell ref="B65:B74"/>
    <mergeCell ref="A41:A52"/>
    <mergeCell ref="B41:B52"/>
    <mergeCell ref="A53:A59"/>
    <mergeCell ref="B53:B59"/>
    <mergeCell ref="A35:A37"/>
    <mergeCell ref="B35:B37"/>
    <mergeCell ref="A38:A40"/>
    <mergeCell ref="B38:B40"/>
    <mergeCell ref="A19:A27"/>
    <mergeCell ref="B19:B27"/>
    <mergeCell ref="A28:A34"/>
    <mergeCell ref="B28:B34"/>
    <mergeCell ref="J3:J4"/>
    <mergeCell ref="K3:K4"/>
    <mergeCell ref="L3:L4"/>
    <mergeCell ref="A5:A18"/>
    <mergeCell ref="B5:B18"/>
    <mergeCell ref="B1:I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7"/>
  <sheetViews>
    <sheetView tabSelected="1" zoomScale="75" zoomScaleNormal="75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M4" sqref="M4"/>
    </sheetView>
  </sheetViews>
  <sheetFormatPr defaultColWidth="9.00390625" defaultRowHeight="12.75"/>
  <cols>
    <col min="1" max="1" width="7.00390625" style="33" customWidth="1"/>
    <col min="2" max="2" width="18.00390625" style="34" customWidth="1"/>
    <col min="3" max="3" width="25.75390625" style="12" hidden="1" customWidth="1"/>
    <col min="4" max="4" width="83.75390625" style="1" customWidth="1"/>
    <col min="5" max="5" width="14.625" style="1" customWidth="1"/>
    <col min="6" max="6" width="14.875" style="1" customWidth="1"/>
    <col min="7" max="7" width="14.75390625" style="104" customWidth="1"/>
    <col min="8" max="8" width="14.375" style="13" hidden="1" customWidth="1"/>
    <col min="9" max="9" width="10.125" style="13" hidden="1" customWidth="1"/>
    <col min="10" max="10" width="14.75390625" style="9" customWidth="1"/>
    <col min="11" max="11" width="9.75390625" style="9" customWidth="1"/>
    <col min="12" max="12" width="16.00390625" style="9" customWidth="1"/>
    <col min="13" max="16384" width="17.375" style="9" customWidth="1"/>
  </cols>
  <sheetData>
    <row r="1" spans="11:12" ht="15.75">
      <c r="K1" s="157" t="s">
        <v>199</v>
      </c>
      <c r="L1" s="157"/>
    </row>
    <row r="2" spans="1:12" ht="20.25" customHeight="1">
      <c r="A2" s="109" t="s">
        <v>200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7:12" ht="15.75">
      <c r="G3" s="82"/>
      <c r="H3" s="11"/>
      <c r="I3" s="3"/>
      <c r="K3" s="3"/>
      <c r="L3" s="3" t="s">
        <v>201</v>
      </c>
    </row>
    <row r="4" spans="1:12" ht="58.5" customHeight="1">
      <c r="A4" s="140" t="s">
        <v>1</v>
      </c>
      <c r="B4" s="141" t="s">
        <v>2</v>
      </c>
      <c r="C4" s="140" t="s">
        <v>3</v>
      </c>
      <c r="D4" s="141" t="s">
        <v>4</v>
      </c>
      <c r="E4" s="151" t="s">
        <v>197</v>
      </c>
      <c r="F4" s="142" t="s">
        <v>167</v>
      </c>
      <c r="G4" s="147" t="s">
        <v>198</v>
      </c>
      <c r="H4" s="154" t="s">
        <v>169</v>
      </c>
      <c r="I4" s="149" t="s">
        <v>170</v>
      </c>
      <c r="J4" s="152" t="s">
        <v>171</v>
      </c>
      <c r="K4" s="149" t="s">
        <v>166</v>
      </c>
      <c r="L4" s="129" t="s">
        <v>172</v>
      </c>
    </row>
    <row r="5" spans="1:12" ht="36.75" customHeight="1">
      <c r="A5" s="140"/>
      <c r="B5" s="141"/>
      <c r="C5" s="140"/>
      <c r="D5" s="141"/>
      <c r="E5" s="151"/>
      <c r="F5" s="143"/>
      <c r="G5" s="148"/>
      <c r="H5" s="150"/>
      <c r="I5" s="150"/>
      <c r="J5" s="153"/>
      <c r="K5" s="150"/>
      <c r="L5" s="130"/>
    </row>
    <row r="6" spans="1:12" ht="15.75" customHeight="1">
      <c r="A6" s="144" t="s">
        <v>38</v>
      </c>
      <c r="B6" s="119" t="s">
        <v>137</v>
      </c>
      <c r="C6" s="14" t="s">
        <v>40</v>
      </c>
      <c r="D6" s="41" t="s">
        <v>41</v>
      </c>
      <c r="E6" s="53">
        <v>300</v>
      </c>
      <c r="F6" s="53"/>
      <c r="G6" s="83"/>
      <c r="H6" s="54" t="e">
        <f>G6-#REF!</f>
        <v>#REF!</v>
      </c>
      <c r="I6" s="53"/>
      <c r="K6" s="84"/>
      <c r="L6" s="84"/>
    </row>
    <row r="7" spans="1:12" ht="15.75">
      <c r="A7" s="145"/>
      <c r="B7" s="118"/>
      <c r="C7" s="4" t="s">
        <v>36</v>
      </c>
      <c r="D7" s="24" t="s">
        <v>42</v>
      </c>
      <c r="E7" s="55">
        <v>541949.3</v>
      </c>
      <c r="F7" s="55">
        <v>535769</v>
      </c>
      <c r="G7" s="55">
        <v>560224.5</v>
      </c>
      <c r="H7" s="54" t="e">
        <f>G7-#REF!</f>
        <v>#REF!</v>
      </c>
      <c r="I7" s="85" t="e">
        <f>G7/#REF!*100</f>
        <v>#REF!</v>
      </c>
      <c r="J7" s="87">
        <f>G7-F7</f>
        <v>24455.5</v>
      </c>
      <c r="K7" s="86">
        <f>G7/F7*100</f>
        <v>104.56456047289038</v>
      </c>
      <c r="L7" s="86">
        <v>681947.1</v>
      </c>
    </row>
    <row r="8" spans="1:13" ht="16.5" customHeight="1">
      <c r="A8" s="145"/>
      <c r="B8" s="118"/>
      <c r="C8" s="4" t="s">
        <v>43</v>
      </c>
      <c r="D8" s="23" t="s">
        <v>44</v>
      </c>
      <c r="E8" s="55">
        <v>4291.6</v>
      </c>
      <c r="F8" s="55">
        <v>3792.7</v>
      </c>
      <c r="G8" s="55">
        <v>6153.9</v>
      </c>
      <c r="H8" s="54" t="e">
        <f>G8-#REF!</f>
        <v>#REF!</v>
      </c>
      <c r="I8" s="85" t="e">
        <f>G8/#REF!*100</f>
        <v>#REF!</v>
      </c>
      <c r="J8" s="87">
        <f>G8-F8</f>
        <v>2361.2</v>
      </c>
      <c r="K8" s="86">
        <f>G8/F8*100</f>
        <v>162.25644000316396</v>
      </c>
      <c r="L8" s="86">
        <v>6162</v>
      </c>
      <c r="M8" s="52"/>
    </row>
    <row r="9" spans="1:13" ht="31.5">
      <c r="A9" s="145"/>
      <c r="B9" s="118"/>
      <c r="C9" s="63" t="s">
        <v>128</v>
      </c>
      <c r="D9" s="64" t="s">
        <v>157</v>
      </c>
      <c r="E9" s="55">
        <v>45100.3</v>
      </c>
      <c r="F9" s="55"/>
      <c r="G9" s="55">
        <v>13552.8</v>
      </c>
      <c r="H9" s="54" t="e">
        <f>G9-#REF!</f>
        <v>#REF!</v>
      </c>
      <c r="I9" s="85"/>
      <c r="J9" s="87">
        <f>G9-F9</f>
        <v>13552.8</v>
      </c>
      <c r="K9" s="86"/>
      <c r="L9" s="86">
        <v>8411.5</v>
      </c>
      <c r="M9" s="52"/>
    </row>
    <row r="10" spans="1:13" ht="31.5">
      <c r="A10" s="145"/>
      <c r="B10" s="118"/>
      <c r="C10" s="4" t="s">
        <v>114</v>
      </c>
      <c r="D10" s="25" t="s">
        <v>119</v>
      </c>
      <c r="E10" s="55">
        <v>15.4</v>
      </c>
      <c r="F10" s="55"/>
      <c r="G10" s="55">
        <v>92</v>
      </c>
      <c r="H10" s="54" t="e">
        <f>G10-#REF!</f>
        <v>#REF!</v>
      </c>
      <c r="I10" s="85"/>
      <c r="J10" s="87">
        <f>G10-F10</f>
        <v>92</v>
      </c>
      <c r="K10" s="86"/>
      <c r="L10" s="86">
        <v>92</v>
      </c>
      <c r="M10" s="52"/>
    </row>
    <row r="11" spans="1:13" ht="63">
      <c r="A11" s="145"/>
      <c r="B11" s="118"/>
      <c r="C11" s="63" t="s">
        <v>168</v>
      </c>
      <c r="D11" s="88" t="s">
        <v>173</v>
      </c>
      <c r="E11" s="55"/>
      <c r="F11" s="55"/>
      <c r="G11" s="55">
        <v>148.8</v>
      </c>
      <c r="H11" s="54" t="e">
        <f>G11-#REF!</f>
        <v>#REF!</v>
      </c>
      <c r="I11" s="85"/>
      <c r="J11" s="87">
        <f>G11-F11</f>
        <v>148.8</v>
      </c>
      <c r="K11" s="86"/>
      <c r="L11" s="55"/>
      <c r="M11" s="52"/>
    </row>
    <row r="12" spans="1:13" ht="31.5" customHeight="1">
      <c r="A12" s="145"/>
      <c r="B12" s="118"/>
      <c r="C12" s="63" t="s">
        <v>131</v>
      </c>
      <c r="D12" s="64" t="s">
        <v>159</v>
      </c>
      <c r="E12" s="55">
        <v>745731.7</v>
      </c>
      <c r="F12" s="55">
        <v>1122450.5</v>
      </c>
      <c r="G12" s="55">
        <v>346175.1</v>
      </c>
      <c r="H12" s="54" t="e">
        <f>G12-#REF!</f>
        <v>#REF!</v>
      </c>
      <c r="I12" s="85" t="e">
        <f>G12/#REF!*100</f>
        <v>#REF!</v>
      </c>
      <c r="J12" s="87">
        <f>G12-F12</f>
        <v>-776275.4</v>
      </c>
      <c r="K12" s="86">
        <f>G12/F12*100</f>
        <v>30.841012588082943</v>
      </c>
      <c r="L12" s="86">
        <v>416175</v>
      </c>
      <c r="M12" s="52"/>
    </row>
    <row r="13" spans="1:12" ht="31.5">
      <c r="A13" s="145"/>
      <c r="B13" s="118"/>
      <c r="C13" s="63" t="s">
        <v>146</v>
      </c>
      <c r="D13" s="64" t="s">
        <v>160</v>
      </c>
      <c r="E13" s="55">
        <v>2217.4</v>
      </c>
      <c r="F13" s="55"/>
      <c r="G13" s="55"/>
      <c r="H13" s="54" t="e">
        <f>G13-#REF!</f>
        <v>#REF!</v>
      </c>
      <c r="I13" s="85"/>
      <c r="J13" s="87">
        <f>G13-F13</f>
        <v>0</v>
      </c>
      <c r="K13" s="86"/>
      <c r="L13" s="86"/>
    </row>
    <row r="14" spans="1:12" ht="15.75">
      <c r="A14" s="145"/>
      <c r="B14" s="118"/>
      <c r="C14" s="4" t="s">
        <v>77</v>
      </c>
      <c r="D14" s="23" t="s">
        <v>78</v>
      </c>
      <c r="E14" s="55"/>
      <c r="F14" s="55"/>
      <c r="G14" s="55">
        <v>505.6</v>
      </c>
      <c r="H14" s="54" t="e">
        <f>G14-#REF!</f>
        <v>#REF!</v>
      </c>
      <c r="I14" s="85"/>
      <c r="J14" s="87">
        <f>G14-F14</f>
        <v>505.6</v>
      </c>
      <c r="K14" s="86"/>
      <c r="L14" s="55">
        <v>501.8</v>
      </c>
    </row>
    <row r="15" spans="1:12" ht="15.75">
      <c r="A15" s="145"/>
      <c r="B15" s="118"/>
      <c r="C15" s="4" t="s">
        <v>81</v>
      </c>
      <c r="D15" s="23" t="s">
        <v>82</v>
      </c>
      <c r="E15" s="55">
        <v>-2360.7</v>
      </c>
      <c r="F15" s="55"/>
      <c r="G15" s="55">
        <v>-433.2</v>
      </c>
      <c r="H15" s="54" t="e">
        <f>G15-#REF!</f>
        <v>#REF!</v>
      </c>
      <c r="I15" s="85"/>
      <c r="J15" s="87">
        <f>G15-F15</f>
        <v>-433.2</v>
      </c>
      <c r="K15" s="86"/>
      <c r="L15" s="86"/>
    </row>
    <row r="16" spans="1:12" ht="15.75">
      <c r="A16" s="145"/>
      <c r="B16" s="118"/>
      <c r="C16" s="4" t="s">
        <v>79</v>
      </c>
      <c r="D16" s="23" t="s">
        <v>117</v>
      </c>
      <c r="E16" s="55">
        <v>236.2</v>
      </c>
      <c r="F16" s="55"/>
      <c r="G16" s="55">
        <v>28324.9</v>
      </c>
      <c r="H16" s="54" t="e">
        <f>G16-#REF!</f>
        <v>#REF!</v>
      </c>
      <c r="I16" s="85"/>
      <c r="J16" s="87">
        <f>G16-F16</f>
        <v>28324.9</v>
      </c>
      <c r="K16" s="86"/>
      <c r="L16" s="86">
        <v>29000</v>
      </c>
    </row>
    <row r="17" spans="1:12" ht="15.75">
      <c r="A17" s="145"/>
      <c r="B17" s="118"/>
      <c r="C17" s="4" t="s">
        <v>83</v>
      </c>
      <c r="D17" s="23" t="s">
        <v>121</v>
      </c>
      <c r="E17" s="55">
        <v>676.9</v>
      </c>
      <c r="F17" s="55">
        <v>6254.7</v>
      </c>
      <c r="G17" s="55">
        <v>1380.1</v>
      </c>
      <c r="H17" s="54" t="e">
        <f>G17-#REF!</f>
        <v>#REF!</v>
      </c>
      <c r="I17" s="85" t="e">
        <f>G17/#REF!*100</f>
        <v>#REF!</v>
      </c>
      <c r="J17" s="87">
        <f>G17-F17</f>
        <v>-4874.6</v>
      </c>
      <c r="K17" s="86">
        <f>G17/F17*100</f>
        <v>22.06500711464978</v>
      </c>
      <c r="L17" s="86">
        <v>2937.6</v>
      </c>
    </row>
    <row r="18" spans="1:12" s="16" customFormat="1" ht="15.75">
      <c r="A18" s="146"/>
      <c r="B18" s="118"/>
      <c r="C18" s="15"/>
      <c r="D18" s="26" t="s">
        <v>21</v>
      </c>
      <c r="E18" s="57">
        <f>SUM(E6:E17)</f>
        <v>1338158.0999999999</v>
      </c>
      <c r="F18" s="57">
        <f>SUM(F6:F17)</f>
        <v>1668266.9</v>
      </c>
      <c r="G18" s="57">
        <f>SUM(G6:G17)</f>
        <v>956124.5000000001</v>
      </c>
      <c r="H18" s="89" t="e">
        <f>G18-#REF!</f>
        <v>#REF!</v>
      </c>
      <c r="I18" s="90" t="e">
        <f>G18/#REF!*100</f>
        <v>#REF!</v>
      </c>
      <c r="J18" s="92">
        <f>G18-F18</f>
        <v>-712142.3999999998</v>
      </c>
      <c r="K18" s="91">
        <f>G18/F18*100</f>
        <v>57.312442031907494</v>
      </c>
      <c r="L18" s="57">
        <f>SUM(L6:L17)</f>
        <v>1145227.0000000002</v>
      </c>
    </row>
    <row r="19" spans="1:12" ht="15.75">
      <c r="A19" s="117" t="s">
        <v>7</v>
      </c>
      <c r="B19" s="120" t="s">
        <v>8</v>
      </c>
      <c r="C19" s="4" t="s">
        <v>9</v>
      </c>
      <c r="D19" s="23" t="s">
        <v>10</v>
      </c>
      <c r="E19" s="55">
        <v>3184294</v>
      </c>
      <c r="F19" s="56">
        <v>5757879.3</v>
      </c>
      <c r="G19" s="55">
        <v>4744134.2</v>
      </c>
      <c r="H19" s="54" t="e">
        <f>G19-#REF!</f>
        <v>#REF!</v>
      </c>
      <c r="I19" s="85" t="e">
        <f>G19/#REF!*100</f>
        <v>#REF!</v>
      </c>
      <c r="J19" s="87">
        <f>G19-F19</f>
        <v>-1013745.0999999996</v>
      </c>
      <c r="K19" s="86">
        <f>G19/F19*100</f>
        <v>82.3937764725287</v>
      </c>
      <c r="L19" s="86">
        <v>5523849.9</v>
      </c>
    </row>
    <row r="20" spans="1:12" ht="15.75">
      <c r="A20" s="118"/>
      <c r="B20" s="120"/>
      <c r="C20" s="4" t="s">
        <v>11</v>
      </c>
      <c r="D20" s="23" t="s">
        <v>120</v>
      </c>
      <c r="E20" s="55">
        <v>374468.6</v>
      </c>
      <c r="F20" s="55">
        <v>431806</v>
      </c>
      <c r="G20" s="55">
        <v>431250.8</v>
      </c>
      <c r="H20" s="54" t="e">
        <f>G20-#REF!</f>
        <v>#REF!</v>
      </c>
      <c r="I20" s="85" t="e">
        <f>G20/#REF!*100</f>
        <v>#REF!</v>
      </c>
      <c r="J20" s="87">
        <f>G20-F20</f>
        <v>-555.2000000000116</v>
      </c>
      <c r="K20" s="86">
        <f>G20/F20*100</f>
        <v>99.87142374121711</v>
      </c>
      <c r="L20" s="86">
        <v>444803</v>
      </c>
    </row>
    <row r="21" spans="1:12" ht="15.75">
      <c r="A21" s="118"/>
      <c r="B21" s="120"/>
      <c r="C21" s="4" t="s">
        <v>12</v>
      </c>
      <c r="D21" s="23" t="s">
        <v>13</v>
      </c>
      <c r="E21" s="55">
        <v>626.3</v>
      </c>
      <c r="F21" s="55">
        <v>1208</v>
      </c>
      <c r="G21" s="55">
        <v>210.2</v>
      </c>
      <c r="H21" s="54" t="e">
        <f>G21-#REF!</f>
        <v>#REF!</v>
      </c>
      <c r="I21" s="85" t="e">
        <f>G21/#REF!*100</f>
        <v>#REF!</v>
      </c>
      <c r="J21" s="87">
        <f>G21-F21</f>
        <v>-997.8</v>
      </c>
      <c r="K21" s="86">
        <f>G21/F21*100</f>
        <v>17.40066225165563</v>
      </c>
      <c r="L21" s="86">
        <v>205.4</v>
      </c>
    </row>
    <row r="22" spans="1:12" ht="15.75">
      <c r="A22" s="118"/>
      <c r="B22" s="120"/>
      <c r="C22" s="4" t="s">
        <v>14</v>
      </c>
      <c r="D22" s="23" t="s">
        <v>15</v>
      </c>
      <c r="E22" s="55">
        <v>79966.9</v>
      </c>
      <c r="F22" s="55">
        <v>110629.4</v>
      </c>
      <c r="G22" s="55">
        <v>95466.7</v>
      </c>
      <c r="H22" s="54" t="e">
        <f>G22-#REF!</f>
        <v>#REF!</v>
      </c>
      <c r="I22" s="85" t="e">
        <f>G22/#REF!*100</f>
        <v>#REF!</v>
      </c>
      <c r="J22" s="87">
        <f>G22-F22</f>
        <v>-15162.699999999997</v>
      </c>
      <c r="K22" s="86">
        <f>G22/F22*100</f>
        <v>86.29414965642044</v>
      </c>
      <c r="L22" s="86">
        <v>113391</v>
      </c>
    </row>
    <row r="23" spans="1:12" ht="15.75">
      <c r="A23" s="118"/>
      <c r="B23" s="120"/>
      <c r="C23" s="4" t="s">
        <v>16</v>
      </c>
      <c r="D23" s="23" t="s">
        <v>17</v>
      </c>
      <c r="E23" s="55">
        <v>1884590.7</v>
      </c>
      <c r="F23" s="55">
        <v>2131261</v>
      </c>
      <c r="G23" s="55">
        <v>2199913.7</v>
      </c>
      <c r="H23" s="54" t="e">
        <f>G23-#REF!</f>
        <v>#REF!</v>
      </c>
      <c r="I23" s="85" t="e">
        <f>G23/#REF!*100</f>
        <v>#REF!</v>
      </c>
      <c r="J23" s="87">
        <f>G23-F23</f>
        <v>68652.70000000019</v>
      </c>
      <c r="K23" s="86">
        <f>G23/F23*100</f>
        <v>103.221224430044</v>
      </c>
      <c r="L23" s="86">
        <v>2320048</v>
      </c>
    </row>
    <row r="24" spans="1:12" ht="15.75">
      <c r="A24" s="118"/>
      <c r="B24" s="120"/>
      <c r="C24" s="4" t="s">
        <v>115</v>
      </c>
      <c r="D24" s="23" t="s">
        <v>18</v>
      </c>
      <c r="E24" s="55">
        <v>29619.3</v>
      </c>
      <c r="F24" s="55">
        <v>35895</v>
      </c>
      <c r="G24" s="55">
        <v>44189.6</v>
      </c>
      <c r="H24" s="54" t="e">
        <f>G24-#REF!</f>
        <v>#REF!</v>
      </c>
      <c r="I24" s="85" t="e">
        <f>G24/#REF!*100</f>
        <v>#REF!</v>
      </c>
      <c r="J24" s="87">
        <f>G24-F24</f>
        <v>8294.599999999999</v>
      </c>
      <c r="K24" s="86">
        <f>G24/F24*100</f>
        <v>123.10795375400474</v>
      </c>
      <c r="L24" s="86">
        <v>45051.9</v>
      </c>
    </row>
    <row r="25" spans="1:12" ht="15.75">
      <c r="A25" s="118"/>
      <c r="B25" s="120"/>
      <c r="C25" s="4" t="s">
        <v>19</v>
      </c>
      <c r="D25" s="23" t="s">
        <v>20</v>
      </c>
      <c r="E25" s="55">
        <v>29148</v>
      </c>
      <c r="F25" s="55"/>
      <c r="G25" s="55">
        <v>67473.7</v>
      </c>
      <c r="H25" s="54" t="e">
        <f>G25-#REF!</f>
        <v>#REF!</v>
      </c>
      <c r="I25" s="85"/>
      <c r="J25" s="87">
        <f>G25-F25</f>
        <v>67473.7</v>
      </c>
      <c r="K25" s="86"/>
      <c r="L25" s="86">
        <v>65172.2</v>
      </c>
    </row>
    <row r="26" spans="1:12" ht="15.75">
      <c r="A26" s="118"/>
      <c r="B26" s="120"/>
      <c r="C26" s="4" t="s">
        <v>77</v>
      </c>
      <c r="D26" s="23" t="s">
        <v>78</v>
      </c>
      <c r="E26" s="59">
        <v>13724.2</v>
      </c>
      <c r="F26" s="55">
        <v>10841</v>
      </c>
      <c r="G26" s="55">
        <v>13346.6</v>
      </c>
      <c r="H26" s="54" t="e">
        <f>G26-#REF!</f>
        <v>#REF!</v>
      </c>
      <c r="I26" s="85" t="e">
        <f>G26/#REF!*100</f>
        <v>#REF!</v>
      </c>
      <c r="J26" s="87">
        <f>G26-F26</f>
        <v>2505.6000000000004</v>
      </c>
      <c r="K26" s="86">
        <f>G26/F26*100</f>
        <v>123.11225901669589</v>
      </c>
      <c r="L26" s="86">
        <v>14046.1</v>
      </c>
    </row>
    <row r="27" spans="1:12" s="16" customFormat="1" ht="15.75">
      <c r="A27" s="118"/>
      <c r="B27" s="120"/>
      <c r="C27" s="22"/>
      <c r="D27" s="26" t="s">
        <v>21</v>
      </c>
      <c r="E27" s="57">
        <f>SUM(E19:E26)</f>
        <v>5596438</v>
      </c>
      <c r="F27" s="57">
        <f>SUM(F19:F26)</f>
        <v>8479519.7</v>
      </c>
      <c r="G27" s="57">
        <f>SUM(G19:G26)</f>
        <v>7595985.5</v>
      </c>
      <c r="H27" s="89" t="e">
        <f>G27-#REF!</f>
        <v>#REF!</v>
      </c>
      <c r="I27" s="90" t="e">
        <f>G27/#REF!*100</f>
        <v>#REF!</v>
      </c>
      <c r="J27" s="92">
        <f>G27-F27</f>
        <v>-883534.1999999993</v>
      </c>
      <c r="K27" s="91">
        <f>G27/F27*100</f>
        <v>89.58037446389801</v>
      </c>
      <c r="L27" s="57">
        <f>SUM(L19:L26)</f>
        <v>8526567.5</v>
      </c>
    </row>
    <row r="28" spans="1:12" ht="15.75">
      <c r="A28" s="121" t="s">
        <v>164</v>
      </c>
      <c r="B28" s="120" t="s">
        <v>174</v>
      </c>
      <c r="C28" s="4" t="s">
        <v>24</v>
      </c>
      <c r="D28" s="23" t="s">
        <v>25</v>
      </c>
      <c r="E28" s="55">
        <v>82383</v>
      </c>
      <c r="F28" s="55">
        <v>107932</v>
      </c>
      <c r="G28" s="55">
        <v>85973.9</v>
      </c>
      <c r="H28" s="54" t="e">
        <f>G28-#REF!</f>
        <v>#REF!</v>
      </c>
      <c r="I28" s="85" t="e">
        <f>G28/#REF!*100</f>
        <v>#REF!</v>
      </c>
      <c r="J28" s="87">
        <f>G28-F28</f>
        <v>-21958.100000000006</v>
      </c>
      <c r="K28" s="86">
        <f>G28/F28*100</f>
        <v>79.65561649927731</v>
      </c>
      <c r="L28" s="86">
        <v>101511.4</v>
      </c>
    </row>
    <row r="29" spans="1:12" ht="31.5">
      <c r="A29" s="121"/>
      <c r="B29" s="120"/>
      <c r="C29" s="4" t="s">
        <v>114</v>
      </c>
      <c r="D29" s="25" t="s">
        <v>119</v>
      </c>
      <c r="E29" s="59">
        <v>90.7</v>
      </c>
      <c r="F29" s="55"/>
      <c r="G29" s="55">
        <v>10.3</v>
      </c>
      <c r="H29" s="54" t="e">
        <f>G29-#REF!</f>
        <v>#REF!</v>
      </c>
      <c r="I29" s="85"/>
      <c r="J29" s="87">
        <f>G29-F29</f>
        <v>10.3</v>
      </c>
      <c r="K29" s="86"/>
      <c r="L29" s="86">
        <v>10.3</v>
      </c>
    </row>
    <row r="30" spans="1:12" ht="15.75">
      <c r="A30" s="121"/>
      <c r="B30" s="120"/>
      <c r="C30" s="4" t="s">
        <v>77</v>
      </c>
      <c r="D30" s="23" t="s">
        <v>78</v>
      </c>
      <c r="E30" s="59">
        <v>36656.5</v>
      </c>
      <c r="F30" s="55">
        <v>66043.5</v>
      </c>
      <c r="G30" s="55">
        <v>58405</v>
      </c>
      <c r="H30" s="54" t="e">
        <f>G30-#REF!</f>
        <v>#REF!</v>
      </c>
      <c r="I30" s="85" t="e">
        <f>G30/#REF!*100</f>
        <v>#REF!</v>
      </c>
      <c r="J30" s="87">
        <f>G30-F30</f>
        <v>-7638.5</v>
      </c>
      <c r="K30" s="86">
        <f>G30/F30*100</f>
        <v>88.43413810594532</v>
      </c>
      <c r="L30" s="86">
        <v>69043.5</v>
      </c>
    </row>
    <row r="31" spans="1:12" ht="15.75">
      <c r="A31" s="121"/>
      <c r="B31" s="120"/>
      <c r="C31" s="4" t="s">
        <v>96</v>
      </c>
      <c r="D31" s="64" t="s">
        <v>141</v>
      </c>
      <c r="E31" s="59"/>
      <c r="F31" s="55">
        <v>249291.4</v>
      </c>
      <c r="G31" s="55">
        <v>249291.4</v>
      </c>
      <c r="H31" s="54" t="e">
        <f>G31-#REF!</f>
        <v>#REF!</v>
      </c>
      <c r="I31" s="85" t="e">
        <f>G31/#REF!*100</f>
        <v>#REF!</v>
      </c>
      <c r="J31" s="87">
        <f>G31-F31</f>
        <v>0</v>
      </c>
      <c r="K31" s="86">
        <f>G31/F31*100</f>
        <v>100</v>
      </c>
      <c r="L31" s="55">
        <v>228676.8</v>
      </c>
    </row>
    <row r="32" spans="1:12" s="16" customFormat="1" ht="15.75">
      <c r="A32" s="137"/>
      <c r="B32" s="137"/>
      <c r="C32" s="42"/>
      <c r="D32" s="26" t="s">
        <v>21</v>
      </c>
      <c r="E32" s="57">
        <f>SUM(E28:E31)</f>
        <v>119130.2</v>
      </c>
      <c r="F32" s="57">
        <f>SUM(F28:F31)</f>
        <v>423266.9</v>
      </c>
      <c r="G32" s="57">
        <f>SUM(G28:G31)</f>
        <v>393680.6</v>
      </c>
      <c r="H32" s="89" t="e">
        <f>G32-#REF!</f>
        <v>#REF!</v>
      </c>
      <c r="I32" s="90" t="e">
        <f>G32/#REF!*100</f>
        <v>#REF!</v>
      </c>
      <c r="J32" s="92">
        <f>G32-F32</f>
        <v>-29586.300000000047</v>
      </c>
      <c r="K32" s="91">
        <f>G32/F32*100</f>
        <v>93.01001330366252</v>
      </c>
      <c r="L32" s="91">
        <f>SUM(L28:L31)</f>
        <v>399242</v>
      </c>
    </row>
    <row r="33" spans="1:12" ht="67.5" customHeight="1">
      <c r="A33" s="121" t="s">
        <v>195</v>
      </c>
      <c r="B33" s="120" t="s">
        <v>196</v>
      </c>
      <c r="C33" s="93" t="s">
        <v>116</v>
      </c>
      <c r="D33" s="81" t="s">
        <v>165</v>
      </c>
      <c r="E33" s="55">
        <v>271.6</v>
      </c>
      <c r="F33" s="55">
        <v>198</v>
      </c>
      <c r="G33" s="55">
        <v>195.8</v>
      </c>
      <c r="H33" s="54" t="e">
        <f>G33-#REF!</f>
        <v>#REF!</v>
      </c>
      <c r="I33" s="85" t="e">
        <f>G33/#REF!*100</f>
        <v>#REF!</v>
      </c>
      <c r="J33" s="87">
        <f>G33-F33</f>
        <v>-2.1999999999999886</v>
      </c>
      <c r="K33" s="86">
        <f>G33/F33*100</f>
        <v>98.88888888888889</v>
      </c>
      <c r="L33" s="86">
        <v>350</v>
      </c>
    </row>
    <row r="34" spans="1:12" ht="63">
      <c r="A34" s="121"/>
      <c r="B34" s="120"/>
      <c r="C34" s="95" t="s">
        <v>162</v>
      </c>
      <c r="D34" s="81" t="s">
        <v>177</v>
      </c>
      <c r="E34" s="55"/>
      <c r="F34" s="55"/>
      <c r="G34" s="55">
        <v>306.3</v>
      </c>
      <c r="H34" s="54" t="e">
        <f>G34-#REF!</f>
        <v>#REF!</v>
      </c>
      <c r="I34" s="85"/>
      <c r="J34" s="87">
        <f>G34-F34</f>
        <v>306.3</v>
      </c>
      <c r="K34" s="86"/>
      <c r="L34" s="86">
        <v>300</v>
      </c>
    </row>
    <row r="35" spans="1:12" ht="21.75" customHeight="1">
      <c r="A35" s="121"/>
      <c r="B35" s="120"/>
      <c r="C35" s="96" t="s">
        <v>77</v>
      </c>
      <c r="D35" s="23" t="s">
        <v>78</v>
      </c>
      <c r="E35" s="59">
        <v>96.1</v>
      </c>
      <c r="F35" s="55">
        <v>80</v>
      </c>
      <c r="G35" s="55">
        <v>1415.5</v>
      </c>
      <c r="H35" s="54" t="e">
        <f>G35-#REF!</f>
        <v>#REF!</v>
      </c>
      <c r="I35" s="85" t="e">
        <f>G35/#REF!*100</f>
        <v>#REF!</v>
      </c>
      <c r="J35" s="87">
        <f>G35-F35</f>
        <v>1335.5</v>
      </c>
      <c r="K35" s="86">
        <f>G35/F35*100</f>
        <v>1769.3750000000002</v>
      </c>
      <c r="L35" s="86">
        <v>1623.4</v>
      </c>
    </row>
    <row r="36" spans="1:12" s="16" customFormat="1" ht="22.5" customHeight="1">
      <c r="A36" s="137"/>
      <c r="B36" s="137"/>
      <c r="C36" s="42"/>
      <c r="D36" s="26" t="s">
        <v>21</v>
      </c>
      <c r="E36" s="57">
        <f>SUM(E33:E35)</f>
        <v>367.70000000000005</v>
      </c>
      <c r="F36" s="57">
        <f>SUM(F33:F35)</f>
        <v>278</v>
      </c>
      <c r="G36" s="57">
        <f>SUM(G33:G35)</f>
        <v>1917.6</v>
      </c>
      <c r="H36" s="89" t="e">
        <f>G36-#REF!</f>
        <v>#REF!</v>
      </c>
      <c r="I36" s="90" t="e">
        <f>G36/#REF!*100</f>
        <v>#REF!</v>
      </c>
      <c r="J36" s="92">
        <f>G36-F36</f>
        <v>1639.6</v>
      </c>
      <c r="K36" s="91">
        <f>G36/F36*100</f>
        <v>689.7841726618705</v>
      </c>
      <c r="L36" s="91">
        <f>SUM(L33:L35)</f>
        <v>2273.4</v>
      </c>
    </row>
    <row r="37" spans="1:12" ht="15.75">
      <c r="A37" s="117" t="s">
        <v>62</v>
      </c>
      <c r="B37" s="120" t="s">
        <v>63</v>
      </c>
      <c r="C37" s="4" t="s">
        <v>64</v>
      </c>
      <c r="D37" s="23" t="s">
        <v>65</v>
      </c>
      <c r="E37" s="59">
        <v>15870.2</v>
      </c>
      <c r="F37" s="55">
        <v>18726.9</v>
      </c>
      <c r="G37" s="55">
        <v>17576.2</v>
      </c>
      <c r="H37" s="54" t="e">
        <f>G37-#REF!</f>
        <v>#REF!</v>
      </c>
      <c r="I37" s="85" t="e">
        <f>G37/#REF!*100</f>
        <v>#REF!</v>
      </c>
      <c r="J37" s="87">
        <f>G37-F37</f>
        <v>-1150.7000000000007</v>
      </c>
      <c r="K37" s="86">
        <f>G37/F37*100</f>
        <v>93.8553631407227</v>
      </c>
      <c r="L37" s="86">
        <v>21649.9</v>
      </c>
    </row>
    <row r="38" spans="1:12" ht="15.75">
      <c r="A38" s="117"/>
      <c r="B38" s="120"/>
      <c r="C38" s="4" t="s">
        <v>77</v>
      </c>
      <c r="D38" s="23" t="s">
        <v>78</v>
      </c>
      <c r="E38" s="59">
        <v>4597.4</v>
      </c>
      <c r="F38" s="55">
        <v>825</v>
      </c>
      <c r="G38" s="55">
        <v>7146.1</v>
      </c>
      <c r="H38" s="54" t="e">
        <f>G38-#REF!</f>
        <v>#REF!</v>
      </c>
      <c r="I38" s="85" t="e">
        <f>G38/#REF!*100</f>
        <v>#REF!</v>
      </c>
      <c r="J38" s="87">
        <f>G38-F38</f>
        <v>6321.1</v>
      </c>
      <c r="K38" s="86">
        <f>G38/F38*100</f>
        <v>866.1939393939396</v>
      </c>
      <c r="L38" s="86">
        <v>7635.6</v>
      </c>
    </row>
    <row r="39" spans="1:12" s="16" customFormat="1" ht="15.75">
      <c r="A39" s="117"/>
      <c r="B39" s="118"/>
      <c r="C39" s="15"/>
      <c r="D39" s="26" t="s">
        <v>21</v>
      </c>
      <c r="E39" s="57">
        <f>SUM(E37:E38)</f>
        <v>20467.6</v>
      </c>
      <c r="F39" s="57">
        <f>SUM(F37:F38)</f>
        <v>19551.9</v>
      </c>
      <c r="G39" s="57">
        <f>SUM(G37:G38)</f>
        <v>24722.300000000003</v>
      </c>
      <c r="H39" s="89" t="e">
        <f>G39-#REF!</f>
        <v>#REF!</v>
      </c>
      <c r="I39" s="90" t="e">
        <f>G39/#REF!*100</f>
        <v>#REF!</v>
      </c>
      <c r="J39" s="92">
        <f>G39-F39</f>
        <v>5170.4000000000015</v>
      </c>
      <c r="K39" s="91">
        <f>G39/F39*100</f>
        <v>126.4444887709123</v>
      </c>
      <c r="L39" s="97">
        <f>SUM(L37:L38)</f>
        <v>29285.5</v>
      </c>
    </row>
    <row r="40" spans="1:12" ht="31.5">
      <c r="A40" s="117"/>
      <c r="B40" s="120"/>
      <c r="C40" s="4" t="s">
        <v>114</v>
      </c>
      <c r="D40" s="25" t="s">
        <v>119</v>
      </c>
      <c r="E40" s="55">
        <v>22.9</v>
      </c>
      <c r="F40" s="55"/>
      <c r="G40" s="55">
        <v>0.8</v>
      </c>
      <c r="H40" s="54" t="e">
        <f>G40-#REF!</f>
        <v>#REF!</v>
      </c>
      <c r="I40" s="90"/>
      <c r="J40" s="87">
        <f>G40-F40</f>
        <v>0.8</v>
      </c>
      <c r="K40" s="86"/>
      <c r="L40" s="55">
        <v>0.8</v>
      </c>
    </row>
    <row r="41" spans="1:12" ht="15.75">
      <c r="A41" s="117"/>
      <c r="B41" s="120"/>
      <c r="C41" s="4" t="s">
        <v>77</v>
      </c>
      <c r="D41" s="23" t="s">
        <v>78</v>
      </c>
      <c r="E41" s="55">
        <v>1663.3</v>
      </c>
      <c r="F41" s="55">
        <v>3000</v>
      </c>
      <c r="G41" s="55">
        <v>5600.5</v>
      </c>
      <c r="H41" s="54" t="e">
        <f>G41-#REF!</f>
        <v>#REF!</v>
      </c>
      <c r="I41" s="85" t="e">
        <f>G41/#REF!*100</f>
        <v>#REF!</v>
      </c>
      <c r="J41" s="87">
        <f>G41-F41</f>
        <v>2600.5</v>
      </c>
      <c r="K41" s="86">
        <f>G41/F41*100</f>
        <v>186.68333333333334</v>
      </c>
      <c r="L41" s="86">
        <v>5477</v>
      </c>
    </row>
    <row r="42" spans="1:12" ht="15.75">
      <c r="A42" s="117"/>
      <c r="B42" s="120"/>
      <c r="C42" s="4" t="s">
        <v>81</v>
      </c>
      <c r="D42" s="23" t="s">
        <v>82</v>
      </c>
      <c r="E42" s="55">
        <v>1307.8</v>
      </c>
      <c r="F42" s="55"/>
      <c r="G42" s="55">
        <v>5022</v>
      </c>
      <c r="H42" s="54" t="e">
        <f>G42-#REF!</f>
        <v>#REF!</v>
      </c>
      <c r="I42" s="85"/>
      <c r="J42" s="87">
        <f>G42-F42</f>
        <v>5022</v>
      </c>
      <c r="K42" s="86"/>
      <c r="L42" s="86"/>
    </row>
    <row r="43" spans="1:12" ht="15.75">
      <c r="A43" s="117"/>
      <c r="B43" s="120"/>
      <c r="C43" s="4" t="s">
        <v>79</v>
      </c>
      <c r="D43" s="23" t="s">
        <v>117</v>
      </c>
      <c r="E43" s="55">
        <v>-10.1</v>
      </c>
      <c r="F43" s="55"/>
      <c r="G43" s="55"/>
      <c r="H43" s="54" t="e">
        <f>G43-#REF!</f>
        <v>#REF!</v>
      </c>
      <c r="I43" s="85"/>
      <c r="J43" s="87">
        <f>G43-F43</f>
        <v>0</v>
      </c>
      <c r="K43" s="86"/>
      <c r="L43" s="86"/>
    </row>
    <row r="44" spans="1:12" ht="31.5">
      <c r="A44" s="118"/>
      <c r="B44" s="118"/>
      <c r="C44" s="4" t="s">
        <v>72</v>
      </c>
      <c r="D44" s="23" t="s">
        <v>73</v>
      </c>
      <c r="E44" s="55">
        <v>51.2</v>
      </c>
      <c r="F44" s="55"/>
      <c r="G44" s="55">
        <v>-38.1</v>
      </c>
      <c r="H44" s="54" t="e">
        <f>G44-#REF!</f>
        <v>#REF!</v>
      </c>
      <c r="I44" s="85"/>
      <c r="J44" s="87">
        <f>G44-F44</f>
        <v>-38.1</v>
      </c>
      <c r="K44" s="86"/>
      <c r="L44" s="86">
        <v>-38.1</v>
      </c>
    </row>
    <row r="45" spans="1:12" ht="15.75">
      <c r="A45" s="118"/>
      <c r="B45" s="118"/>
      <c r="C45" s="4" t="s">
        <v>74</v>
      </c>
      <c r="D45" s="23" t="s">
        <v>75</v>
      </c>
      <c r="E45" s="55">
        <v>-642.4</v>
      </c>
      <c r="F45" s="55"/>
      <c r="G45" s="55"/>
      <c r="H45" s="54" t="e">
        <f>G45-#REF!</f>
        <v>#REF!</v>
      </c>
      <c r="I45" s="85"/>
      <c r="J45" s="87">
        <f>G45-F45</f>
        <v>0</v>
      </c>
      <c r="K45" s="86"/>
      <c r="L45" s="86"/>
    </row>
    <row r="46" spans="1:12" ht="31.5">
      <c r="A46" s="137"/>
      <c r="B46" s="137"/>
      <c r="C46" s="4" t="s">
        <v>86</v>
      </c>
      <c r="D46" s="23" t="s">
        <v>150</v>
      </c>
      <c r="E46" s="55">
        <v>58504</v>
      </c>
      <c r="F46" s="55">
        <v>169646</v>
      </c>
      <c r="G46" s="55">
        <v>162489.9</v>
      </c>
      <c r="H46" s="54" t="e">
        <f>G46-#REF!</f>
        <v>#REF!</v>
      </c>
      <c r="I46" s="85" t="e">
        <f>G46/#REF!*100</f>
        <v>#REF!</v>
      </c>
      <c r="J46" s="87">
        <f>G46-F46</f>
        <v>-7156.100000000006</v>
      </c>
      <c r="K46" s="86">
        <f>G46/F46*100</f>
        <v>95.78174551713568</v>
      </c>
      <c r="L46" s="86">
        <v>192500.4</v>
      </c>
    </row>
    <row r="47" spans="1:12" ht="15.75">
      <c r="A47" s="137"/>
      <c r="B47" s="137"/>
      <c r="C47" s="4" t="s">
        <v>96</v>
      </c>
      <c r="D47" s="64" t="s">
        <v>141</v>
      </c>
      <c r="E47" s="55"/>
      <c r="F47" s="55">
        <v>100490</v>
      </c>
      <c r="G47" s="55">
        <v>100490</v>
      </c>
      <c r="H47" s="54" t="e">
        <f>G47-#REF!</f>
        <v>#REF!</v>
      </c>
      <c r="I47" s="85" t="e">
        <f>G47/#REF!*100</f>
        <v>#REF!</v>
      </c>
      <c r="J47" s="87">
        <f>G47-F47</f>
        <v>0</v>
      </c>
      <c r="K47" s="86">
        <f>G47/F47*100</f>
        <v>100</v>
      </c>
      <c r="L47" s="86">
        <v>100490</v>
      </c>
    </row>
    <row r="48" spans="1:12" s="16" customFormat="1" ht="15.75">
      <c r="A48" s="137"/>
      <c r="B48" s="137"/>
      <c r="C48" s="22"/>
      <c r="D48" s="26" t="s">
        <v>21</v>
      </c>
      <c r="E48" s="57">
        <f>SUM(E40:E47)</f>
        <v>60896.7</v>
      </c>
      <c r="F48" s="57">
        <f>SUM(F40:F47)</f>
        <v>273136</v>
      </c>
      <c r="G48" s="57">
        <f>SUM(G40:G47)</f>
        <v>273565.1</v>
      </c>
      <c r="H48" s="89" t="e">
        <f>G48-#REF!</f>
        <v>#REF!</v>
      </c>
      <c r="I48" s="90" t="e">
        <f>G48/#REF!*100</f>
        <v>#REF!</v>
      </c>
      <c r="J48" s="92">
        <f>G48-F48</f>
        <v>429.0999999999767</v>
      </c>
      <c r="K48" s="91">
        <f>G48/F48*100</f>
        <v>100.1571012242985</v>
      </c>
      <c r="L48" s="97">
        <f>SUM(L40:L47)</f>
        <v>298430.1</v>
      </c>
    </row>
    <row r="49" spans="1:12" ht="47.25">
      <c r="A49" s="117" t="s">
        <v>55</v>
      </c>
      <c r="B49" s="135" t="s">
        <v>178</v>
      </c>
      <c r="C49" s="63" t="s">
        <v>132</v>
      </c>
      <c r="D49" s="65" t="s">
        <v>161</v>
      </c>
      <c r="E49" s="55">
        <v>424287</v>
      </c>
      <c r="F49" s="55">
        <v>461956</v>
      </c>
      <c r="G49" s="59">
        <v>308132.3</v>
      </c>
      <c r="H49" s="54" t="e">
        <f>G49-#REF!</f>
        <v>#REF!</v>
      </c>
      <c r="I49" s="85" t="e">
        <f>G49/#REF!*100</f>
        <v>#REF!</v>
      </c>
      <c r="J49" s="87">
        <f>G49-F49</f>
        <v>-153823.7</v>
      </c>
      <c r="K49" s="86">
        <f>G49/F49*100</f>
        <v>66.70165556892864</v>
      </c>
      <c r="L49" s="55">
        <v>308132.3</v>
      </c>
    </row>
    <row r="50" spans="1:12" ht="31.5" customHeight="1">
      <c r="A50" s="117"/>
      <c r="B50" s="138"/>
      <c r="C50" s="4" t="s">
        <v>114</v>
      </c>
      <c r="D50" s="25" t="s">
        <v>119</v>
      </c>
      <c r="E50" s="59">
        <v>2.2</v>
      </c>
      <c r="F50" s="59"/>
      <c r="G50" s="59"/>
      <c r="H50" s="54" t="e">
        <f>G50-#REF!</f>
        <v>#REF!</v>
      </c>
      <c r="I50" s="85"/>
      <c r="J50" s="87">
        <f>G50-F50</f>
        <v>0</v>
      </c>
      <c r="K50" s="86"/>
      <c r="L50" s="59"/>
    </row>
    <row r="51" spans="1:12" ht="31.5">
      <c r="A51" s="117"/>
      <c r="B51" s="138"/>
      <c r="C51" s="63" t="s">
        <v>134</v>
      </c>
      <c r="D51" s="64" t="s">
        <v>135</v>
      </c>
      <c r="E51" s="59">
        <v>107997.4</v>
      </c>
      <c r="F51" s="59">
        <v>283980</v>
      </c>
      <c r="G51" s="59">
        <v>60150.3</v>
      </c>
      <c r="H51" s="54" t="e">
        <f>G51-#REF!</f>
        <v>#REF!</v>
      </c>
      <c r="I51" s="85" t="e">
        <f>G51/#REF!*100</f>
        <v>#REF!</v>
      </c>
      <c r="J51" s="87">
        <f>G51-F51</f>
        <v>-223829.7</v>
      </c>
      <c r="K51" s="86">
        <f>G51/F51*100</f>
        <v>21.18117473061483</v>
      </c>
      <c r="L51" s="59">
        <v>60150.3</v>
      </c>
    </row>
    <row r="52" spans="1:12" ht="31.5">
      <c r="A52" s="117"/>
      <c r="B52" s="138"/>
      <c r="C52" s="63" t="s">
        <v>146</v>
      </c>
      <c r="D52" s="64" t="s">
        <v>160</v>
      </c>
      <c r="E52" s="59">
        <v>75470.5</v>
      </c>
      <c r="F52" s="59"/>
      <c r="G52" s="59"/>
      <c r="H52" s="54" t="e">
        <f>G52-#REF!</f>
        <v>#REF!</v>
      </c>
      <c r="I52" s="85"/>
      <c r="J52" s="87">
        <f>G52-F52</f>
        <v>0</v>
      </c>
      <c r="K52" s="86"/>
      <c r="L52" s="86"/>
    </row>
    <row r="53" spans="1:12" ht="15.75">
      <c r="A53" s="117"/>
      <c r="B53" s="138"/>
      <c r="C53" s="4" t="s">
        <v>81</v>
      </c>
      <c r="D53" s="23" t="s">
        <v>82</v>
      </c>
      <c r="E53" s="59"/>
      <c r="F53" s="59"/>
      <c r="G53" s="59"/>
      <c r="H53" s="54" t="e">
        <f>G53-#REF!</f>
        <v>#REF!</v>
      </c>
      <c r="I53" s="85"/>
      <c r="J53" s="87">
        <f>G53-F53</f>
        <v>0</v>
      </c>
      <c r="K53" s="86"/>
      <c r="L53" s="86"/>
    </row>
    <row r="54" spans="1:12" ht="15.75">
      <c r="A54" s="117"/>
      <c r="B54" s="138"/>
      <c r="C54" s="4" t="s">
        <v>57</v>
      </c>
      <c r="D54" s="23" t="s">
        <v>58</v>
      </c>
      <c r="E54" s="59">
        <v>9052.4</v>
      </c>
      <c r="F54" s="59"/>
      <c r="G54" s="55">
        <v>-3349.2</v>
      </c>
      <c r="H54" s="54" t="e">
        <f>G54-#REF!</f>
        <v>#REF!</v>
      </c>
      <c r="I54" s="85"/>
      <c r="J54" s="87">
        <f>G54-F54</f>
        <v>-3349.2</v>
      </c>
      <c r="K54" s="86"/>
      <c r="L54" s="86">
        <v>-3349.2</v>
      </c>
    </row>
    <row r="55" spans="1:12" ht="15.75">
      <c r="A55" s="117"/>
      <c r="B55" s="138"/>
      <c r="C55" s="4" t="s">
        <v>83</v>
      </c>
      <c r="D55" s="23" t="s">
        <v>121</v>
      </c>
      <c r="E55" s="59">
        <v>1010.7</v>
      </c>
      <c r="F55" s="59">
        <v>4455</v>
      </c>
      <c r="G55" s="55">
        <v>2779.2</v>
      </c>
      <c r="H55" s="54" t="e">
        <f>G55-#REF!</f>
        <v>#REF!</v>
      </c>
      <c r="I55" s="85" t="e">
        <f>G55/#REF!*100</f>
        <v>#REF!</v>
      </c>
      <c r="J55" s="87">
        <f>G55-F55</f>
        <v>-1675.8000000000002</v>
      </c>
      <c r="K55" s="86">
        <f>G55/F55*100</f>
        <v>62.38383838383837</v>
      </c>
      <c r="L55" s="86">
        <v>4455</v>
      </c>
    </row>
    <row r="56" spans="1:12" s="16" customFormat="1" ht="15.75">
      <c r="A56" s="118"/>
      <c r="B56" s="139"/>
      <c r="C56" s="32"/>
      <c r="D56" s="26" t="s">
        <v>21</v>
      </c>
      <c r="E56" s="57">
        <f>SUM(E49:E49,E50:E55)</f>
        <v>617820.2</v>
      </c>
      <c r="F56" s="57">
        <f>SUM(F49:F49,F50:F55)</f>
        <v>750391</v>
      </c>
      <c r="G56" s="57">
        <f>SUM(G49:G49,G50:G55)</f>
        <v>367712.6</v>
      </c>
      <c r="H56" s="89" t="e">
        <f>G56-#REF!</f>
        <v>#REF!</v>
      </c>
      <c r="I56" s="90" t="e">
        <f>G56/#REF!*100</f>
        <v>#REF!</v>
      </c>
      <c r="J56" s="92">
        <f>G56-F56</f>
        <v>-382678.4</v>
      </c>
      <c r="K56" s="91">
        <f>G56/F56*100</f>
        <v>49.00279987366586</v>
      </c>
      <c r="L56" s="97">
        <f>SUM(L49:L55)</f>
        <v>369388.39999999997</v>
      </c>
    </row>
    <row r="57" spans="1:12" ht="31.5">
      <c r="A57" s="121" t="s">
        <v>97</v>
      </c>
      <c r="B57" s="120" t="s">
        <v>179</v>
      </c>
      <c r="C57" s="4" t="s">
        <v>114</v>
      </c>
      <c r="D57" s="25" t="s">
        <v>119</v>
      </c>
      <c r="E57" s="59">
        <v>0.4</v>
      </c>
      <c r="F57" s="55"/>
      <c r="G57" s="55">
        <v>1.5</v>
      </c>
      <c r="H57" s="54" t="e">
        <f>G57-#REF!</f>
        <v>#REF!</v>
      </c>
      <c r="I57" s="85"/>
      <c r="J57" s="87">
        <f>G57-F57</f>
        <v>1.5</v>
      </c>
      <c r="K57" s="86"/>
      <c r="L57" s="86">
        <v>1.5</v>
      </c>
    </row>
    <row r="58" spans="1:12" ht="15.75">
      <c r="A58" s="137"/>
      <c r="B58" s="137"/>
      <c r="C58" s="4" t="s">
        <v>77</v>
      </c>
      <c r="D58" s="23" t="s">
        <v>78</v>
      </c>
      <c r="E58" s="59">
        <v>314.2</v>
      </c>
      <c r="F58" s="55"/>
      <c r="G58" s="55">
        <v>574.8</v>
      </c>
      <c r="H58" s="54" t="e">
        <f>G58-#REF!</f>
        <v>#REF!</v>
      </c>
      <c r="I58" s="85"/>
      <c r="J58" s="87">
        <f>G58-F58</f>
        <v>574.8</v>
      </c>
      <c r="K58" s="86"/>
      <c r="L58" s="86">
        <v>574.8</v>
      </c>
    </row>
    <row r="59" spans="1:12" ht="15.75" customHeight="1">
      <c r="A59" s="137"/>
      <c r="B59" s="137"/>
      <c r="C59" s="4" t="s">
        <v>81</v>
      </c>
      <c r="D59" s="23" t="s">
        <v>82</v>
      </c>
      <c r="E59" s="59"/>
      <c r="F59" s="55"/>
      <c r="G59" s="55"/>
      <c r="H59" s="54" t="e">
        <f>G59-#REF!</f>
        <v>#REF!</v>
      </c>
      <c r="I59" s="85"/>
      <c r="J59" s="87">
        <f>G59-F59</f>
        <v>0</v>
      </c>
      <c r="K59" s="86"/>
      <c r="L59" s="86"/>
    </row>
    <row r="60" spans="1:12" ht="15.75">
      <c r="A60" s="137"/>
      <c r="B60" s="137"/>
      <c r="C60" s="4" t="s">
        <v>83</v>
      </c>
      <c r="D60" s="23" t="s">
        <v>121</v>
      </c>
      <c r="E60" s="59">
        <v>225.1</v>
      </c>
      <c r="F60" s="55">
        <v>500</v>
      </c>
      <c r="G60" s="55">
        <v>30.6</v>
      </c>
      <c r="H60" s="54" t="e">
        <f>G60-#REF!</f>
        <v>#REF!</v>
      </c>
      <c r="I60" s="85" t="e">
        <f>G60/#REF!*100</f>
        <v>#REF!</v>
      </c>
      <c r="J60" s="87">
        <f>G60-F60</f>
        <v>-469.4</v>
      </c>
      <c r="K60" s="86">
        <f>G60/F60*100</f>
        <v>6.12</v>
      </c>
      <c r="L60" s="86">
        <v>500</v>
      </c>
    </row>
    <row r="61" spans="1:12" s="16" customFormat="1" ht="15.75">
      <c r="A61" s="137"/>
      <c r="B61" s="137"/>
      <c r="C61" s="42"/>
      <c r="D61" s="26" t="s">
        <v>21</v>
      </c>
      <c r="E61" s="57">
        <f>SUM(E57:E60)</f>
        <v>539.6999999999999</v>
      </c>
      <c r="F61" s="57">
        <f>SUM(F57:F60)</f>
        <v>500</v>
      </c>
      <c r="G61" s="57">
        <f>SUM(G57:G60)</f>
        <v>606.9</v>
      </c>
      <c r="H61" s="89" t="e">
        <f>G61-#REF!</f>
        <v>#REF!</v>
      </c>
      <c r="I61" s="90" t="e">
        <f>G61/#REF!*100</f>
        <v>#REF!</v>
      </c>
      <c r="J61" s="92">
        <f>G61-F61</f>
        <v>106.89999999999998</v>
      </c>
      <c r="K61" s="91">
        <f>G61/F61*100</f>
        <v>121.38</v>
      </c>
      <c r="L61" s="97">
        <f>SUM(L57:L60)</f>
        <v>1076.3</v>
      </c>
    </row>
    <row r="62" spans="1:12" ht="31.5">
      <c r="A62" s="121" t="s">
        <v>88</v>
      </c>
      <c r="B62" s="120" t="s">
        <v>180</v>
      </c>
      <c r="C62" s="4" t="s">
        <v>114</v>
      </c>
      <c r="D62" s="25" t="s">
        <v>119</v>
      </c>
      <c r="E62" s="59">
        <v>411</v>
      </c>
      <c r="F62" s="59"/>
      <c r="G62" s="59">
        <v>459.9</v>
      </c>
      <c r="H62" s="54" t="e">
        <f>G62-#REF!</f>
        <v>#REF!</v>
      </c>
      <c r="I62" s="85"/>
      <c r="J62" s="87">
        <f>G62-F62</f>
        <v>459.9</v>
      </c>
      <c r="K62" s="86"/>
      <c r="L62" s="59">
        <v>364.9</v>
      </c>
    </row>
    <row r="63" spans="1:12" ht="47.25">
      <c r="A63" s="121"/>
      <c r="B63" s="120"/>
      <c r="C63" s="4" t="s">
        <v>48</v>
      </c>
      <c r="D63" s="23" t="s">
        <v>158</v>
      </c>
      <c r="E63" s="59">
        <v>39</v>
      </c>
      <c r="F63" s="59"/>
      <c r="G63" s="59">
        <v>26.8</v>
      </c>
      <c r="H63" s="54" t="e">
        <f>G63-#REF!</f>
        <v>#REF!</v>
      </c>
      <c r="I63" s="85"/>
      <c r="J63" s="87">
        <f>G63-F63</f>
        <v>26.8</v>
      </c>
      <c r="K63" s="86"/>
      <c r="L63" s="59"/>
    </row>
    <row r="64" spans="1:12" ht="15.75">
      <c r="A64" s="121"/>
      <c r="B64" s="120"/>
      <c r="C64" s="4" t="s">
        <v>77</v>
      </c>
      <c r="D64" s="23" t="s">
        <v>78</v>
      </c>
      <c r="E64" s="59">
        <v>202.8</v>
      </c>
      <c r="F64" s="59"/>
      <c r="G64" s="59">
        <v>744.9</v>
      </c>
      <c r="H64" s="54" t="e">
        <f>G64-#REF!</f>
        <v>#REF!</v>
      </c>
      <c r="I64" s="85"/>
      <c r="J64" s="87">
        <f>G64-F64</f>
        <v>744.9</v>
      </c>
      <c r="K64" s="86"/>
      <c r="L64" s="86">
        <v>603</v>
      </c>
    </row>
    <row r="65" spans="1:12" ht="15.75">
      <c r="A65" s="121"/>
      <c r="B65" s="120"/>
      <c r="C65" s="4" t="s">
        <v>81</v>
      </c>
      <c r="D65" s="23" t="s">
        <v>82</v>
      </c>
      <c r="E65" s="59">
        <v>2046.4</v>
      </c>
      <c r="F65" s="59"/>
      <c r="G65" s="59">
        <v>-2605.6</v>
      </c>
      <c r="H65" s="54" t="e">
        <f>G65-#REF!</f>
        <v>#REF!</v>
      </c>
      <c r="I65" s="85"/>
      <c r="J65" s="87">
        <f>G65-F65</f>
        <v>-2605.6</v>
      </c>
      <c r="K65" s="86"/>
      <c r="L65" s="86"/>
    </row>
    <row r="66" spans="1:12" ht="15.75" customHeight="1">
      <c r="A66" s="121"/>
      <c r="B66" s="120"/>
      <c r="C66" s="4" t="s">
        <v>79</v>
      </c>
      <c r="D66" s="23" t="s">
        <v>117</v>
      </c>
      <c r="E66" s="59">
        <v>332.7</v>
      </c>
      <c r="F66" s="59"/>
      <c r="G66" s="59"/>
      <c r="H66" s="54" t="e">
        <f>G66-#REF!</f>
        <v>#REF!</v>
      </c>
      <c r="I66" s="85"/>
      <c r="J66" s="87">
        <f>G66-F66</f>
        <v>0</v>
      </c>
      <c r="K66" s="86"/>
      <c r="L66" s="86"/>
    </row>
    <row r="67" spans="1:12" ht="15.75">
      <c r="A67" s="121"/>
      <c r="B67" s="120"/>
      <c r="C67" s="4" t="s">
        <v>74</v>
      </c>
      <c r="D67" s="23" t="s">
        <v>75</v>
      </c>
      <c r="E67" s="59"/>
      <c r="F67" s="59">
        <v>-2172.5</v>
      </c>
      <c r="G67" s="59">
        <v>-2172.5</v>
      </c>
      <c r="H67" s="54" t="e">
        <f>G67-#REF!</f>
        <v>#REF!</v>
      </c>
      <c r="I67" s="85" t="e">
        <f>G67/#REF!*100</f>
        <v>#REF!</v>
      </c>
      <c r="J67" s="87">
        <f>G67-F67</f>
        <v>0</v>
      </c>
      <c r="K67" s="86">
        <f>G67/F67*100</f>
        <v>100</v>
      </c>
      <c r="L67" s="59">
        <v>-2172.5</v>
      </c>
    </row>
    <row r="68" spans="1:12" ht="15.75">
      <c r="A68" s="121"/>
      <c r="B68" s="120"/>
      <c r="C68" s="4" t="s">
        <v>87</v>
      </c>
      <c r="D68" s="23" t="s">
        <v>152</v>
      </c>
      <c r="E68" s="59"/>
      <c r="F68" s="59">
        <v>486584.8</v>
      </c>
      <c r="G68" s="59">
        <v>403598.7</v>
      </c>
      <c r="H68" s="54" t="e">
        <f>G68-#REF!</f>
        <v>#REF!</v>
      </c>
      <c r="I68" s="85" t="e">
        <f>G68/#REF!*100</f>
        <v>#REF!</v>
      </c>
      <c r="J68" s="87">
        <f>G68-F68</f>
        <v>-82986.09999999998</v>
      </c>
      <c r="K68" s="86">
        <f>G68/F68*100</f>
        <v>82.94519269816895</v>
      </c>
      <c r="L68" s="59">
        <v>486584.8</v>
      </c>
    </row>
    <row r="69" spans="1:12" ht="15.75">
      <c r="A69" s="121"/>
      <c r="B69" s="120"/>
      <c r="C69" s="4" t="s">
        <v>142</v>
      </c>
      <c r="D69" s="23" t="s">
        <v>153</v>
      </c>
      <c r="E69" s="59"/>
      <c r="F69" s="59">
        <f>86560.9+125.6-1050</f>
        <v>85636.5</v>
      </c>
      <c r="G69" s="59">
        <v>57848.2</v>
      </c>
      <c r="H69" s="54" t="e">
        <f>G69-#REF!</f>
        <v>#REF!</v>
      </c>
      <c r="I69" s="85" t="e">
        <f>G69/#REF!*100</f>
        <v>#REF!</v>
      </c>
      <c r="J69" s="87">
        <f>G69-F69</f>
        <v>-27788.300000000003</v>
      </c>
      <c r="K69" s="86">
        <f>G69/F69*100</f>
        <v>67.55086908035709</v>
      </c>
      <c r="L69" s="59">
        <v>70166</v>
      </c>
    </row>
    <row r="70" spans="1:12" ht="15.75">
      <c r="A70" s="121"/>
      <c r="B70" s="120"/>
      <c r="C70" s="4" t="s">
        <v>83</v>
      </c>
      <c r="D70" s="23" t="s">
        <v>121</v>
      </c>
      <c r="E70" s="59">
        <v>378034.8</v>
      </c>
      <c r="F70" s="59">
        <v>488771.9</v>
      </c>
      <c r="G70" s="59">
        <v>447087</v>
      </c>
      <c r="H70" s="54" t="e">
        <f>G70-#REF!</f>
        <v>#REF!</v>
      </c>
      <c r="I70" s="85" t="e">
        <f>G70/#REF!*100</f>
        <v>#REF!</v>
      </c>
      <c r="J70" s="87">
        <f>G70-F70</f>
        <v>-41684.90000000002</v>
      </c>
      <c r="K70" s="86">
        <f>G70/F70*100</f>
        <v>91.47150235109669</v>
      </c>
      <c r="L70" s="86">
        <v>492784.9</v>
      </c>
    </row>
    <row r="71" spans="1:12" s="16" customFormat="1" ht="15.75">
      <c r="A71" s="121"/>
      <c r="B71" s="118"/>
      <c r="C71" s="32"/>
      <c r="D71" s="26" t="s">
        <v>21</v>
      </c>
      <c r="E71" s="57">
        <f>SUM(E62:E70)</f>
        <v>381066.7</v>
      </c>
      <c r="F71" s="57">
        <f>SUM(F62:F70)</f>
        <v>1058820.7000000002</v>
      </c>
      <c r="G71" s="57">
        <f>SUM(G62:G70)</f>
        <v>904987.4</v>
      </c>
      <c r="H71" s="89" t="e">
        <f>G71-#REF!</f>
        <v>#REF!</v>
      </c>
      <c r="I71" s="90" t="e">
        <f>G71/#REF!*100</f>
        <v>#REF!</v>
      </c>
      <c r="J71" s="92">
        <f>G71-F71</f>
        <v>-153833.30000000016</v>
      </c>
      <c r="K71" s="91">
        <f>G71/F71*100</f>
        <v>85.4712606204242</v>
      </c>
      <c r="L71" s="97">
        <f>SUM(L62:L70)</f>
        <v>1048331.1</v>
      </c>
    </row>
    <row r="72" spans="1:12" s="16" customFormat="1" ht="31.5">
      <c r="A72" s="131" t="s">
        <v>99</v>
      </c>
      <c r="B72" s="135" t="s">
        <v>138</v>
      </c>
      <c r="C72" s="4" t="s">
        <v>114</v>
      </c>
      <c r="D72" s="25" t="s">
        <v>119</v>
      </c>
      <c r="E72" s="57"/>
      <c r="F72" s="57"/>
      <c r="G72" s="55">
        <v>125.9</v>
      </c>
      <c r="H72" s="54" t="e">
        <f>G72-#REF!</f>
        <v>#REF!</v>
      </c>
      <c r="I72" s="85"/>
      <c r="J72" s="87">
        <f>G72-F72</f>
        <v>125.9</v>
      </c>
      <c r="K72" s="86"/>
      <c r="L72" s="98">
        <v>125.9</v>
      </c>
    </row>
    <row r="73" spans="1:12" s="16" customFormat="1" ht="63">
      <c r="A73" s="132"/>
      <c r="B73" s="136"/>
      <c r="C73" s="63" t="s">
        <v>168</v>
      </c>
      <c r="D73" s="88" t="s">
        <v>173</v>
      </c>
      <c r="E73" s="57"/>
      <c r="F73" s="57"/>
      <c r="G73" s="55">
        <v>26.2</v>
      </c>
      <c r="H73" s="54" t="e">
        <f>G73-#REF!</f>
        <v>#REF!</v>
      </c>
      <c r="I73" s="85"/>
      <c r="J73" s="87">
        <f>G73-F73</f>
        <v>26.2</v>
      </c>
      <c r="K73" s="86"/>
      <c r="L73" s="98"/>
    </row>
    <row r="74" spans="1:12" ht="15.75" customHeight="1">
      <c r="A74" s="133"/>
      <c r="B74" s="133"/>
      <c r="C74" s="4" t="s">
        <v>77</v>
      </c>
      <c r="D74" s="23" t="s">
        <v>78</v>
      </c>
      <c r="E74" s="59"/>
      <c r="F74" s="55"/>
      <c r="G74" s="55">
        <v>349.2</v>
      </c>
      <c r="H74" s="54" t="e">
        <f>G74-#REF!</f>
        <v>#REF!</v>
      </c>
      <c r="I74" s="85"/>
      <c r="J74" s="87">
        <f>G74-F74</f>
        <v>349.2</v>
      </c>
      <c r="K74" s="86"/>
      <c r="L74" s="86">
        <v>349.2</v>
      </c>
    </row>
    <row r="75" spans="1:12" ht="15.75">
      <c r="A75" s="133"/>
      <c r="B75" s="133"/>
      <c r="C75" s="4" t="s">
        <v>81</v>
      </c>
      <c r="D75" s="23" t="s">
        <v>82</v>
      </c>
      <c r="E75" s="59">
        <v>139.5</v>
      </c>
      <c r="F75" s="55"/>
      <c r="G75" s="55">
        <v>-407.4</v>
      </c>
      <c r="H75" s="54" t="e">
        <f>G75-#REF!</f>
        <v>#REF!</v>
      </c>
      <c r="I75" s="85"/>
      <c r="J75" s="87">
        <f>G75-F75</f>
        <v>-407.4</v>
      </c>
      <c r="K75" s="86"/>
      <c r="L75" s="86"/>
    </row>
    <row r="76" spans="1:12" ht="15.75">
      <c r="A76" s="133"/>
      <c r="B76" s="133"/>
      <c r="C76" s="4" t="s">
        <v>74</v>
      </c>
      <c r="D76" s="23" t="s">
        <v>75</v>
      </c>
      <c r="E76" s="59"/>
      <c r="F76" s="55">
        <v>-1.2</v>
      </c>
      <c r="G76" s="55">
        <v>-1.2</v>
      </c>
      <c r="H76" s="54" t="e">
        <f>G76-#REF!</f>
        <v>#REF!</v>
      </c>
      <c r="I76" s="85" t="e">
        <f>G76/#REF!*100</f>
        <v>#REF!</v>
      </c>
      <c r="J76" s="87">
        <f>G76-F76</f>
        <v>0</v>
      </c>
      <c r="K76" s="86">
        <f>G76/F76*100</f>
        <v>100</v>
      </c>
      <c r="L76" s="55">
        <v>-1.2</v>
      </c>
    </row>
    <row r="77" spans="1:12" ht="15.75">
      <c r="A77" s="133"/>
      <c r="B77" s="133"/>
      <c r="C77" s="4" t="s">
        <v>87</v>
      </c>
      <c r="D77" s="23" t="s">
        <v>152</v>
      </c>
      <c r="E77" s="59"/>
      <c r="F77" s="55">
        <v>74915.8</v>
      </c>
      <c r="G77" s="55"/>
      <c r="H77" s="54" t="e">
        <f>G77-#REF!</f>
        <v>#REF!</v>
      </c>
      <c r="I77" s="85" t="e">
        <f>G77/#REF!*100</f>
        <v>#REF!</v>
      </c>
      <c r="J77" s="87">
        <f>G77-F77</f>
        <v>-74915.8</v>
      </c>
      <c r="K77" s="86">
        <f>G77/F77*100</f>
        <v>0</v>
      </c>
      <c r="L77" s="55">
        <v>74915.8</v>
      </c>
    </row>
    <row r="78" spans="1:12" ht="15.75">
      <c r="A78" s="133"/>
      <c r="B78" s="133"/>
      <c r="C78" s="4" t="s">
        <v>83</v>
      </c>
      <c r="D78" s="23" t="s">
        <v>121</v>
      </c>
      <c r="E78" s="59">
        <v>44465.6</v>
      </c>
      <c r="F78" s="55">
        <v>72715.2</v>
      </c>
      <c r="G78" s="55">
        <v>51261.5</v>
      </c>
      <c r="H78" s="54" t="e">
        <f>G78-#REF!</f>
        <v>#REF!</v>
      </c>
      <c r="I78" s="85" t="e">
        <f>G78/#REF!*100</f>
        <v>#REF!</v>
      </c>
      <c r="J78" s="87">
        <f>G78-F78</f>
        <v>-21453.699999999997</v>
      </c>
      <c r="K78" s="86">
        <f>G78/F78*100</f>
        <v>70.49626487997008</v>
      </c>
      <c r="L78" s="86">
        <v>63499.2</v>
      </c>
    </row>
    <row r="79" spans="1:12" s="16" customFormat="1" ht="15.75">
      <c r="A79" s="134"/>
      <c r="B79" s="134"/>
      <c r="C79" s="42"/>
      <c r="D79" s="26" t="s">
        <v>21</v>
      </c>
      <c r="E79" s="57">
        <f>SUM(E72:E78)</f>
        <v>44605.1</v>
      </c>
      <c r="F79" s="57">
        <f>SUM(F72:F78)</f>
        <v>147629.8</v>
      </c>
      <c r="G79" s="57">
        <f>SUM(G72:G78)</f>
        <v>51354.2</v>
      </c>
      <c r="H79" s="89" t="e">
        <f>G79-#REF!</f>
        <v>#REF!</v>
      </c>
      <c r="I79" s="90" t="e">
        <f>G79/#REF!*100</f>
        <v>#REF!</v>
      </c>
      <c r="J79" s="92">
        <f>G79-F79</f>
        <v>-96275.59999999999</v>
      </c>
      <c r="K79" s="91">
        <f>G79/F79*100</f>
        <v>34.78579527981478</v>
      </c>
      <c r="L79" s="97">
        <f>SUM(L72:L78)</f>
        <v>138888.9</v>
      </c>
    </row>
    <row r="80" spans="1:12" ht="31.5">
      <c r="A80" s="121" t="s">
        <v>91</v>
      </c>
      <c r="B80" s="120" t="s">
        <v>103</v>
      </c>
      <c r="C80" s="4" t="s">
        <v>114</v>
      </c>
      <c r="D80" s="25" t="s">
        <v>119</v>
      </c>
      <c r="E80" s="59">
        <v>2154.7</v>
      </c>
      <c r="F80" s="59"/>
      <c r="G80" s="59">
        <v>3762.9</v>
      </c>
      <c r="H80" s="54" t="e">
        <f>G80-#REF!</f>
        <v>#REF!</v>
      </c>
      <c r="I80" s="85"/>
      <c r="J80" s="87">
        <f>G80-F80</f>
        <v>3762.9</v>
      </c>
      <c r="K80" s="86"/>
      <c r="L80" s="59">
        <v>3607.2</v>
      </c>
    </row>
    <row r="81" spans="1:12" ht="15.75">
      <c r="A81" s="121"/>
      <c r="B81" s="120"/>
      <c r="C81" s="4" t="s">
        <v>81</v>
      </c>
      <c r="D81" s="23" t="s">
        <v>82</v>
      </c>
      <c r="E81" s="59">
        <v>572.4</v>
      </c>
      <c r="F81" s="59"/>
      <c r="G81" s="59">
        <v>-336</v>
      </c>
      <c r="H81" s="54" t="e">
        <f>G81-#REF!</f>
        <v>#REF!</v>
      </c>
      <c r="I81" s="85"/>
      <c r="J81" s="87">
        <f>G81-F81</f>
        <v>-336</v>
      </c>
      <c r="K81" s="86"/>
      <c r="L81" s="86"/>
    </row>
    <row r="82" spans="1:12" ht="15.75">
      <c r="A82" s="121"/>
      <c r="B82" s="120"/>
      <c r="C82" s="4" t="s">
        <v>79</v>
      </c>
      <c r="D82" s="23" t="s">
        <v>117</v>
      </c>
      <c r="E82" s="59">
        <v>0.3</v>
      </c>
      <c r="F82" s="59"/>
      <c r="G82" s="59"/>
      <c r="H82" s="54" t="e">
        <f>G82-#REF!</f>
        <v>#REF!</v>
      </c>
      <c r="I82" s="85" t="e">
        <f>G82/#REF!*100</f>
        <v>#REF!</v>
      </c>
      <c r="J82" s="87">
        <f>G82-F82</f>
        <v>0</v>
      </c>
      <c r="K82" s="86"/>
      <c r="L82" s="86"/>
    </row>
    <row r="83" spans="1:12" ht="15.75">
      <c r="A83" s="121"/>
      <c r="B83" s="120"/>
      <c r="C83" s="4" t="s">
        <v>74</v>
      </c>
      <c r="D83" s="23" t="s">
        <v>75</v>
      </c>
      <c r="E83" s="59"/>
      <c r="F83" s="59">
        <v>-2252.7</v>
      </c>
      <c r="G83" s="59">
        <v>-2252.7</v>
      </c>
      <c r="H83" s="54" t="e">
        <f>G83-#REF!</f>
        <v>#REF!</v>
      </c>
      <c r="I83" s="85" t="e">
        <f>G83/#REF!*100</f>
        <v>#REF!</v>
      </c>
      <c r="J83" s="87">
        <f>G83-F83</f>
        <v>0</v>
      </c>
      <c r="K83" s="86">
        <f>G83/F83*100</f>
        <v>100</v>
      </c>
      <c r="L83" s="59">
        <v>-2252.7</v>
      </c>
    </row>
    <row r="84" spans="1:12" ht="15.75">
      <c r="A84" s="121"/>
      <c r="B84" s="120"/>
      <c r="C84" s="4" t="s">
        <v>87</v>
      </c>
      <c r="D84" s="23" t="s">
        <v>152</v>
      </c>
      <c r="E84" s="59"/>
      <c r="F84" s="59">
        <v>604687.4</v>
      </c>
      <c r="G84" s="59">
        <v>223754.8</v>
      </c>
      <c r="H84" s="54" t="e">
        <f>G84-#REF!</f>
        <v>#REF!</v>
      </c>
      <c r="I84" s="85" t="e">
        <f>G84/#REF!*100</f>
        <v>#REF!</v>
      </c>
      <c r="J84" s="87">
        <f>G84-F84</f>
        <v>-380932.60000000003</v>
      </c>
      <c r="K84" s="86">
        <f>G84/F84*100</f>
        <v>37.003383897200436</v>
      </c>
      <c r="L84" s="59">
        <v>455540.5</v>
      </c>
    </row>
    <row r="85" spans="1:12" ht="15.75">
      <c r="A85" s="121"/>
      <c r="B85" s="120"/>
      <c r="C85" s="4" t="s">
        <v>142</v>
      </c>
      <c r="D85" s="23" t="s">
        <v>153</v>
      </c>
      <c r="E85" s="59"/>
      <c r="F85" s="59">
        <v>1721296.5</v>
      </c>
      <c r="G85" s="59">
        <v>1661444.7</v>
      </c>
      <c r="H85" s="54" t="e">
        <f>G85-#REF!</f>
        <v>#REF!</v>
      </c>
      <c r="I85" s="85" t="e">
        <f>G85/#REF!*100</f>
        <v>#REF!</v>
      </c>
      <c r="J85" s="87">
        <f>G85-F85</f>
        <v>-59851.80000000005</v>
      </c>
      <c r="K85" s="86">
        <f>G85/F85*100</f>
        <v>96.52286517749847</v>
      </c>
      <c r="L85" s="59">
        <v>1703251.5</v>
      </c>
    </row>
    <row r="86" spans="1:12" ht="15.75">
      <c r="A86" s="121"/>
      <c r="B86" s="120"/>
      <c r="C86" s="4" t="s">
        <v>57</v>
      </c>
      <c r="D86" s="23" t="s">
        <v>90</v>
      </c>
      <c r="E86" s="59">
        <v>52000</v>
      </c>
      <c r="F86" s="59"/>
      <c r="G86" s="59"/>
      <c r="H86" s="54" t="e">
        <f>G86-#REF!</f>
        <v>#REF!</v>
      </c>
      <c r="I86" s="85"/>
      <c r="J86" s="87">
        <f>G86-F86</f>
        <v>0</v>
      </c>
      <c r="K86" s="86"/>
      <c r="L86" s="86"/>
    </row>
    <row r="87" spans="1:12" ht="15.75">
      <c r="A87" s="121"/>
      <c r="B87" s="120"/>
      <c r="C87" s="4" t="s">
        <v>83</v>
      </c>
      <c r="D87" s="23" t="s">
        <v>121</v>
      </c>
      <c r="E87" s="59">
        <v>384292.5</v>
      </c>
      <c r="F87" s="59">
        <v>540670.1</v>
      </c>
      <c r="G87" s="59">
        <v>424406.6</v>
      </c>
      <c r="H87" s="54" t="e">
        <f>G87-#REF!</f>
        <v>#REF!</v>
      </c>
      <c r="I87" s="85" t="e">
        <f>G87/#REF!*100</f>
        <v>#REF!</v>
      </c>
      <c r="J87" s="87">
        <f>G87-F87</f>
        <v>-116263.5</v>
      </c>
      <c r="K87" s="86">
        <f>G87/F87*100</f>
        <v>78.49640658878677</v>
      </c>
      <c r="L87" s="86">
        <v>517565.5</v>
      </c>
    </row>
    <row r="88" spans="1:12" s="16" customFormat="1" ht="15.75">
      <c r="A88" s="121"/>
      <c r="B88" s="120"/>
      <c r="C88" s="42"/>
      <c r="D88" s="26" t="s">
        <v>21</v>
      </c>
      <c r="E88" s="57">
        <f>SUM(E80:E87)</f>
        <v>439019.9</v>
      </c>
      <c r="F88" s="57">
        <f>SUM(F80:F87)</f>
        <v>2864401.3000000003</v>
      </c>
      <c r="G88" s="57">
        <f>SUM(G80:G87)</f>
        <v>2310780.3</v>
      </c>
      <c r="H88" s="89" t="e">
        <f>G88-#REF!</f>
        <v>#REF!</v>
      </c>
      <c r="I88" s="90" t="e">
        <f>G88/#REF!*100</f>
        <v>#REF!</v>
      </c>
      <c r="J88" s="92">
        <f>G88-F88</f>
        <v>-553621.0000000005</v>
      </c>
      <c r="K88" s="91">
        <f>G88/F88*100</f>
        <v>80.6723659844729</v>
      </c>
      <c r="L88" s="97">
        <f>SUM(L80:L87)</f>
        <v>2677712</v>
      </c>
    </row>
    <row r="89" spans="1:12" ht="31.5" customHeight="1">
      <c r="A89" s="117" t="s">
        <v>181</v>
      </c>
      <c r="B89" s="120" t="s">
        <v>182</v>
      </c>
      <c r="C89" s="4" t="s">
        <v>114</v>
      </c>
      <c r="D89" s="25" t="s">
        <v>119</v>
      </c>
      <c r="E89" s="59">
        <v>343.3</v>
      </c>
      <c r="F89" s="55"/>
      <c r="G89" s="55">
        <v>221.9</v>
      </c>
      <c r="H89" s="54" t="e">
        <f>G89-#REF!</f>
        <v>#REF!</v>
      </c>
      <c r="I89" s="85"/>
      <c r="J89" s="87">
        <f>G89-F89</f>
        <v>221.9</v>
      </c>
      <c r="K89" s="86"/>
      <c r="L89" s="55">
        <v>134.4</v>
      </c>
    </row>
    <row r="90" spans="1:12" ht="31.5" customHeight="1">
      <c r="A90" s="117"/>
      <c r="B90" s="120"/>
      <c r="C90" s="4" t="s">
        <v>66</v>
      </c>
      <c r="D90" s="23" t="s">
        <v>67</v>
      </c>
      <c r="E90" s="59">
        <v>795.8</v>
      </c>
      <c r="F90" s="55"/>
      <c r="G90" s="55"/>
      <c r="H90" s="54" t="e">
        <f>G90-#REF!</f>
        <v>#REF!</v>
      </c>
      <c r="I90" s="85"/>
      <c r="J90" s="87">
        <f>G90-F90</f>
        <v>0</v>
      </c>
      <c r="K90" s="86"/>
      <c r="L90" s="55"/>
    </row>
    <row r="91" spans="1:12" ht="31.5">
      <c r="A91" s="137"/>
      <c r="B91" s="155"/>
      <c r="C91" s="4" t="s">
        <v>183</v>
      </c>
      <c r="D91" s="23" t="s">
        <v>184</v>
      </c>
      <c r="E91" s="59"/>
      <c r="F91" s="55"/>
      <c r="G91" s="55">
        <v>3</v>
      </c>
      <c r="H91" s="54" t="e">
        <f>G91-#REF!</f>
        <v>#REF!</v>
      </c>
      <c r="I91" s="85"/>
      <c r="J91" s="87">
        <f>G91-F91</f>
        <v>3</v>
      </c>
      <c r="K91" s="86"/>
      <c r="L91" s="86"/>
    </row>
    <row r="92" spans="1:12" ht="15.75">
      <c r="A92" s="137"/>
      <c r="B92" s="155"/>
      <c r="C92" s="4" t="s">
        <v>77</v>
      </c>
      <c r="D92" s="23" t="s">
        <v>78</v>
      </c>
      <c r="E92" s="59">
        <v>1663.1</v>
      </c>
      <c r="F92" s="55">
        <f>427+206.7+350+195.3+119+50+220</f>
        <v>1568</v>
      </c>
      <c r="G92" s="55">
        <v>1527.2</v>
      </c>
      <c r="H92" s="54" t="e">
        <f>G92-#REF!</f>
        <v>#REF!</v>
      </c>
      <c r="I92" s="85" t="e">
        <f>G92/#REF!*100</f>
        <v>#REF!</v>
      </c>
      <c r="J92" s="87">
        <f>G92-F92</f>
        <v>-40.799999999999955</v>
      </c>
      <c r="K92" s="86">
        <f>G92/F92*100</f>
        <v>97.39795918367348</v>
      </c>
      <c r="L92" s="55">
        <v>1442.7</v>
      </c>
    </row>
    <row r="93" spans="1:12" ht="15.75">
      <c r="A93" s="137"/>
      <c r="B93" s="155"/>
      <c r="C93" s="4" t="s">
        <v>81</v>
      </c>
      <c r="D93" s="23" t="s">
        <v>82</v>
      </c>
      <c r="E93" s="59">
        <v>119.5</v>
      </c>
      <c r="F93" s="55"/>
      <c r="G93" s="55">
        <v>1096.2</v>
      </c>
      <c r="H93" s="54" t="e">
        <f>G93-#REF!</f>
        <v>#REF!</v>
      </c>
      <c r="I93" s="85"/>
      <c r="J93" s="87">
        <f>G93-F93</f>
        <v>1096.2</v>
      </c>
      <c r="K93" s="86"/>
      <c r="L93" s="86"/>
    </row>
    <row r="94" spans="1:12" ht="15.75">
      <c r="A94" s="137"/>
      <c r="B94" s="155"/>
      <c r="C94" s="4" t="s">
        <v>79</v>
      </c>
      <c r="D94" s="23" t="s">
        <v>117</v>
      </c>
      <c r="E94" s="59">
        <v>5518</v>
      </c>
      <c r="F94" s="55"/>
      <c r="G94" s="55">
        <v>9425.8</v>
      </c>
      <c r="H94" s="54" t="e">
        <f>G94-#REF!</f>
        <v>#REF!</v>
      </c>
      <c r="I94" s="85"/>
      <c r="J94" s="87">
        <f>G94-F94</f>
        <v>9425.8</v>
      </c>
      <c r="K94" s="86"/>
      <c r="L94" s="55">
        <v>9465.9</v>
      </c>
    </row>
    <row r="95" spans="1:12" ht="15.75">
      <c r="A95" s="137"/>
      <c r="B95" s="155"/>
      <c r="C95" s="4" t="s">
        <v>142</v>
      </c>
      <c r="D95" s="23" t="s">
        <v>153</v>
      </c>
      <c r="E95" s="59"/>
      <c r="F95" s="55">
        <v>160815.1</v>
      </c>
      <c r="G95" s="55">
        <v>23598.5</v>
      </c>
      <c r="H95" s="54" t="e">
        <f>G95-#REF!</f>
        <v>#REF!</v>
      </c>
      <c r="I95" s="85" t="e">
        <f>G95/#REF!*100</f>
        <v>#REF!</v>
      </c>
      <c r="J95" s="87">
        <f>G95-F95</f>
        <v>-137216.6</v>
      </c>
      <c r="K95" s="86">
        <f>G95/F95*100</f>
        <v>14.674306081953748</v>
      </c>
      <c r="L95" s="55">
        <v>160804.1</v>
      </c>
    </row>
    <row r="96" spans="1:12" s="16" customFormat="1" ht="15.75">
      <c r="A96" s="137"/>
      <c r="B96" s="155"/>
      <c r="C96" s="43"/>
      <c r="D96" s="26" t="s">
        <v>21</v>
      </c>
      <c r="E96" s="60">
        <f>SUM(E89:E95)</f>
        <v>8439.7</v>
      </c>
      <c r="F96" s="60">
        <f>SUM(F89:F95)</f>
        <v>162383.1</v>
      </c>
      <c r="G96" s="60">
        <f>SUM(G89:G95)</f>
        <v>35872.6</v>
      </c>
      <c r="H96" s="89" t="e">
        <f>G96-#REF!</f>
        <v>#REF!</v>
      </c>
      <c r="I96" s="90" t="e">
        <f>G96/#REF!*100</f>
        <v>#REF!</v>
      </c>
      <c r="J96" s="90" t="e">
        <f>H96/G96*100</f>
        <v>#REF!</v>
      </c>
      <c r="K96" s="57" t="e">
        <f>I96/H96*100</f>
        <v>#REF!</v>
      </c>
      <c r="L96" s="97">
        <f>SUM(L89:L95)</f>
        <v>171847.1</v>
      </c>
    </row>
    <row r="97" spans="1:12" ht="63">
      <c r="A97" s="144" t="s">
        <v>59</v>
      </c>
      <c r="B97" s="135" t="s">
        <v>185</v>
      </c>
      <c r="C97" s="63" t="s">
        <v>128</v>
      </c>
      <c r="D97" s="64" t="s">
        <v>186</v>
      </c>
      <c r="E97" s="59">
        <v>33452.2</v>
      </c>
      <c r="F97" s="55">
        <v>23545.8</v>
      </c>
      <c r="G97" s="55">
        <v>23877.8</v>
      </c>
      <c r="H97" s="54" t="e">
        <f>G97-#REF!</f>
        <v>#REF!</v>
      </c>
      <c r="I97" s="85" t="e">
        <f>G97/#REF!*100</f>
        <v>#REF!</v>
      </c>
      <c r="J97" s="87">
        <f>G97-F97</f>
        <v>332</v>
      </c>
      <c r="K97" s="86">
        <f>G97/F97*100</f>
        <v>101.41001792251696</v>
      </c>
      <c r="L97" s="55">
        <v>27706.1</v>
      </c>
    </row>
    <row r="98" spans="1:12" ht="31.5">
      <c r="A98" s="133"/>
      <c r="B98" s="133"/>
      <c r="C98" s="4" t="s">
        <v>114</v>
      </c>
      <c r="D98" s="25" t="s">
        <v>119</v>
      </c>
      <c r="E98" s="59">
        <v>57.1</v>
      </c>
      <c r="F98" s="55"/>
      <c r="G98" s="55">
        <v>99.3</v>
      </c>
      <c r="H98" s="54" t="e">
        <f>G98-#REF!</f>
        <v>#REF!</v>
      </c>
      <c r="I98" s="85"/>
      <c r="J98" s="87">
        <f>G98-F98</f>
        <v>99.3</v>
      </c>
      <c r="K98" s="86"/>
      <c r="L98" s="55">
        <v>99.3</v>
      </c>
    </row>
    <row r="99" spans="1:12" ht="15.75">
      <c r="A99" s="133"/>
      <c r="B99" s="133"/>
      <c r="C99" s="4" t="s">
        <v>77</v>
      </c>
      <c r="D99" s="23" t="s">
        <v>78</v>
      </c>
      <c r="E99" s="59">
        <v>138</v>
      </c>
      <c r="F99" s="55"/>
      <c r="G99" s="55"/>
      <c r="H99" s="54" t="e">
        <f>G99-#REF!</f>
        <v>#REF!</v>
      </c>
      <c r="I99" s="85"/>
      <c r="J99" s="87">
        <f>G99-F99</f>
        <v>0</v>
      </c>
      <c r="K99" s="86"/>
      <c r="L99" s="55"/>
    </row>
    <row r="100" spans="1:12" ht="15.75">
      <c r="A100" s="133"/>
      <c r="B100" s="133"/>
      <c r="C100" s="4" t="s">
        <v>81</v>
      </c>
      <c r="D100" s="23" t="s">
        <v>82</v>
      </c>
      <c r="E100" s="59">
        <v>67.2</v>
      </c>
      <c r="F100" s="55"/>
      <c r="G100" s="55">
        <v>204.3</v>
      </c>
      <c r="H100" s="54" t="e">
        <f>G100-#REF!</f>
        <v>#REF!</v>
      </c>
      <c r="I100" s="85"/>
      <c r="J100" s="87">
        <f>G100-F100</f>
        <v>204.3</v>
      </c>
      <c r="K100" s="86"/>
      <c r="L100" s="86"/>
    </row>
    <row r="101" spans="1:12" ht="15.75">
      <c r="A101" s="133"/>
      <c r="B101" s="133"/>
      <c r="C101" s="4" t="s">
        <v>87</v>
      </c>
      <c r="D101" s="23" t="s">
        <v>152</v>
      </c>
      <c r="E101" s="59"/>
      <c r="F101" s="59">
        <f>745661.3-32791.9-54364.116</f>
        <v>658505.284</v>
      </c>
      <c r="G101" s="55">
        <v>591825.7</v>
      </c>
      <c r="H101" s="54" t="e">
        <f>G101-#REF!</f>
        <v>#REF!</v>
      </c>
      <c r="I101" s="85" t="e">
        <f>G101/#REF!*100</f>
        <v>#REF!</v>
      </c>
      <c r="J101" s="87">
        <f>G101-F101</f>
        <v>-66679.58400000003</v>
      </c>
      <c r="K101" s="86">
        <f>G101/F101*100</f>
        <v>89.87410038762877</v>
      </c>
      <c r="L101" s="59">
        <v>658505.3</v>
      </c>
    </row>
    <row r="102" spans="1:12" ht="15.75" customHeight="1">
      <c r="A102" s="133"/>
      <c r="B102" s="133"/>
      <c r="C102" s="4" t="s">
        <v>83</v>
      </c>
      <c r="D102" s="23" t="s">
        <v>121</v>
      </c>
      <c r="E102" s="59"/>
      <c r="F102" s="55">
        <v>2895.6</v>
      </c>
      <c r="G102" s="55">
        <v>1177.2</v>
      </c>
      <c r="H102" s="54" t="e">
        <f>G102-#REF!</f>
        <v>#REF!</v>
      </c>
      <c r="I102" s="85"/>
      <c r="J102" s="87">
        <f>G102-F102</f>
        <v>-1718.3999999999999</v>
      </c>
      <c r="K102" s="86">
        <f>G102/F102*100</f>
        <v>40.65478657273104</v>
      </c>
      <c r="L102" s="55">
        <v>2895.6</v>
      </c>
    </row>
    <row r="103" spans="1:12" s="16" customFormat="1" ht="15.75">
      <c r="A103" s="134"/>
      <c r="B103" s="134"/>
      <c r="C103" s="32"/>
      <c r="D103" s="26" t="s">
        <v>21</v>
      </c>
      <c r="E103" s="60">
        <f>SUM(E97:E102)</f>
        <v>33714.49999999999</v>
      </c>
      <c r="F103" s="60">
        <f>SUM(F97:F102)</f>
        <v>684946.684</v>
      </c>
      <c r="G103" s="60">
        <f>SUM(G97:G102)</f>
        <v>617184.2999999999</v>
      </c>
      <c r="H103" s="89" t="e">
        <f>G103-#REF!</f>
        <v>#REF!</v>
      </c>
      <c r="I103" s="90" t="e">
        <f>G103/#REF!*100</f>
        <v>#REF!</v>
      </c>
      <c r="J103" s="92">
        <f>G103-F103</f>
        <v>-67762.38400000008</v>
      </c>
      <c r="K103" s="91">
        <f>G103/F103*100</f>
        <v>90.10691115339424</v>
      </c>
      <c r="L103" s="97">
        <f>SUM(L97:L102)</f>
        <v>689206.3</v>
      </c>
    </row>
    <row r="104" spans="1:12" ht="31.5">
      <c r="A104" s="121" t="s">
        <v>104</v>
      </c>
      <c r="B104" s="120" t="s">
        <v>187</v>
      </c>
      <c r="C104" s="4" t="s">
        <v>114</v>
      </c>
      <c r="D104" s="25" t="s">
        <v>119</v>
      </c>
      <c r="E104" s="59">
        <v>778.8</v>
      </c>
      <c r="F104" s="55"/>
      <c r="G104" s="55">
        <v>2.8</v>
      </c>
      <c r="H104" s="54" t="e">
        <f>G104-#REF!</f>
        <v>#REF!</v>
      </c>
      <c r="I104" s="85"/>
      <c r="J104" s="87">
        <f>G104-F104</f>
        <v>2.8</v>
      </c>
      <c r="K104" s="86"/>
      <c r="L104" s="55">
        <v>2.8</v>
      </c>
    </row>
    <row r="105" spans="1:12" ht="15.75">
      <c r="A105" s="121"/>
      <c r="B105" s="120"/>
      <c r="C105" s="4" t="s">
        <v>77</v>
      </c>
      <c r="D105" s="23" t="s">
        <v>78</v>
      </c>
      <c r="E105" s="59">
        <v>659.8</v>
      </c>
      <c r="F105" s="55">
        <v>9634</v>
      </c>
      <c r="G105" s="55">
        <v>9638.1</v>
      </c>
      <c r="H105" s="54" t="e">
        <f>G105-#REF!</f>
        <v>#REF!</v>
      </c>
      <c r="I105" s="85" t="e">
        <f>G105/#REF!*100</f>
        <v>#REF!</v>
      </c>
      <c r="J105" s="87">
        <f>G105-F105</f>
        <v>4.100000000000364</v>
      </c>
      <c r="K105" s="86">
        <f>G105/F105*100</f>
        <v>100.04255760847</v>
      </c>
      <c r="L105" s="86">
        <v>9638.1</v>
      </c>
    </row>
    <row r="106" spans="1:12" ht="15.75">
      <c r="A106" s="121"/>
      <c r="B106" s="120"/>
      <c r="C106" s="4" t="s">
        <v>81</v>
      </c>
      <c r="D106" s="23" t="s">
        <v>82</v>
      </c>
      <c r="E106" s="59"/>
      <c r="F106" s="55"/>
      <c r="G106" s="55"/>
      <c r="H106" s="54" t="e">
        <f>G106-#REF!</f>
        <v>#REF!</v>
      </c>
      <c r="I106" s="85"/>
      <c r="J106" s="87">
        <f>G106-F106</f>
        <v>0</v>
      </c>
      <c r="K106" s="86"/>
      <c r="L106" s="86"/>
    </row>
    <row r="107" spans="1:12" ht="15.75">
      <c r="A107" s="121"/>
      <c r="B107" s="120"/>
      <c r="C107" s="4" t="s">
        <v>79</v>
      </c>
      <c r="D107" s="23" t="s">
        <v>117</v>
      </c>
      <c r="E107" s="59">
        <v>3</v>
      </c>
      <c r="F107" s="55"/>
      <c r="G107" s="55"/>
      <c r="H107" s="54" t="e">
        <f>G107-#REF!</f>
        <v>#REF!</v>
      </c>
      <c r="I107" s="85"/>
      <c r="J107" s="87">
        <f>G107-F107</f>
        <v>0</v>
      </c>
      <c r="K107" s="86"/>
      <c r="L107" s="86"/>
    </row>
    <row r="108" spans="1:12" ht="15.75">
      <c r="A108" s="121"/>
      <c r="B108" s="120"/>
      <c r="C108" s="4" t="s">
        <v>74</v>
      </c>
      <c r="D108" s="23" t="s">
        <v>75</v>
      </c>
      <c r="E108" s="59"/>
      <c r="F108" s="55"/>
      <c r="G108" s="55"/>
      <c r="H108" s="54" t="e">
        <f>G108-#REF!</f>
        <v>#REF!</v>
      </c>
      <c r="I108" s="85"/>
      <c r="J108" s="87">
        <f>G108-F108</f>
        <v>0</v>
      </c>
      <c r="K108" s="86"/>
      <c r="L108" s="86"/>
    </row>
    <row r="109" spans="1:12" ht="15.75">
      <c r="A109" s="121"/>
      <c r="B109" s="120"/>
      <c r="C109" s="4" t="s">
        <v>87</v>
      </c>
      <c r="D109" s="23" t="s">
        <v>154</v>
      </c>
      <c r="E109" s="59"/>
      <c r="F109" s="55">
        <v>979960</v>
      </c>
      <c r="G109" s="55">
        <v>528094</v>
      </c>
      <c r="H109" s="54" t="e">
        <f>G109-#REF!</f>
        <v>#REF!</v>
      </c>
      <c r="I109" s="85" t="e">
        <f>G109/#REF!*100</f>
        <v>#REF!</v>
      </c>
      <c r="J109" s="87">
        <f>G109-F109</f>
        <v>-451866</v>
      </c>
      <c r="K109" s="86">
        <f>G109/F109*100</f>
        <v>53.88934242213968</v>
      </c>
      <c r="L109" s="55">
        <v>979960</v>
      </c>
    </row>
    <row r="110" spans="1:12" ht="15.75">
      <c r="A110" s="121"/>
      <c r="B110" s="120"/>
      <c r="C110" s="4" t="s">
        <v>83</v>
      </c>
      <c r="D110" s="23" t="s">
        <v>121</v>
      </c>
      <c r="E110" s="59">
        <v>-778.8</v>
      </c>
      <c r="F110" s="55"/>
      <c r="G110" s="55"/>
      <c r="H110" s="54" t="e">
        <f>G110-#REF!</f>
        <v>#REF!</v>
      </c>
      <c r="I110" s="85"/>
      <c r="J110" s="87">
        <f>G110-F110</f>
        <v>0</v>
      </c>
      <c r="K110" s="86"/>
      <c r="L110" s="86"/>
    </row>
    <row r="111" spans="1:12" s="16" customFormat="1" ht="15.75">
      <c r="A111" s="137"/>
      <c r="B111" s="137"/>
      <c r="C111" s="42"/>
      <c r="D111" s="26" t="s">
        <v>21</v>
      </c>
      <c r="E111" s="60">
        <f>SUM(E104:E110)</f>
        <v>662.8</v>
      </c>
      <c r="F111" s="60">
        <f>SUM(F104:F110)</f>
        <v>989594</v>
      </c>
      <c r="G111" s="60">
        <f>SUM(G104:G110)</f>
        <v>537734.9</v>
      </c>
      <c r="H111" s="89" t="e">
        <f>G111-#REF!</f>
        <v>#REF!</v>
      </c>
      <c r="I111" s="90" t="e">
        <f>G111/#REF!*100</f>
        <v>#REF!</v>
      </c>
      <c r="J111" s="92">
        <f>G111-F111</f>
        <v>-451859.1</v>
      </c>
      <c r="K111" s="91">
        <f>G111/F111*100</f>
        <v>54.33894102025679</v>
      </c>
      <c r="L111" s="97">
        <f>SUM(L104:L110)</f>
        <v>989600.9</v>
      </c>
    </row>
    <row r="112" spans="1:12" s="16" customFormat="1" ht="31.5">
      <c r="A112" s="131" t="s">
        <v>107</v>
      </c>
      <c r="B112" s="135" t="s">
        <v>188</v>
      </c>
      <c r="C112" s="4" t="s">
        <v>114</v>
      </c>
      <c r="D112" s="25" t="s">
        <v>119</v>
      </c>
      <c r="E112" s="60"/>
      <c r="F112" s="60"/>
      <c r="G112" s="59">
        <v>17.3</v>
      </c>
      <c r="H112" s="54" t="e">
        <f>G112-#REF!</f>
        <v>#REF!</v>
      </c>
      <c r="I112" s="85"/>
      <c r="J112" s="87">
        <f>G112-F112</f>
        <v>17.3</v>
      </c>
      <c r="K112" s="86"/>
      <c r="L112" s="59">
        <v>17.4</v>
      </c>
    </row>
    <row r="113" spans="1:12" ht="15.75" customHeight="1">
      <c r="A113" s="133"/>
      <c r="B113" s="133"/>
      <c r="C113" s="4" t="s">
        <v>77</v>
      </c>
      <c r="D113" s="23" t="s">
        <v>78</v>
      </c>
      <c r="E113" s="59">
        <v>197.3</v>
      </c>
      <c r="F113" s="55">
        <v>160</v>
      </c>
      <c r="G113" s="55">
        <v>0.4</v>
      </c>
      <c r="H113" s="54" t="e">
        <f>G113-#REF!</f>
        <v>#REF!</v>
      </c>
      <c r="I113" s="85" t="e">
        <f>G113/#REF!*100</f>
        <v>#REF!</v>
      </c>
      <c r="J113" s="87">
        <f>G113-F113</f>
        <v>-159.6</v>
      </c>
      <c r="K113" s="86">
        <f>G113/F113*100</f>
        <v>0.25</v>
      </c>
      <c r="L113" s="86">
        <v>0</v>
      </c>
    </row>
    <row r="114" spans="1:12" ht="15.75">
      <c r="A114" s="133"/>
      <c r="B114" s="133"/>
      <c r="C114" s="4" t="s">
        <v>81</v>
      </c>
      <c r="D114" s="23" t="s">
        <v>82</v>
      </c>
      <c r="E114" s="59">
        <v>4.2</v>
      </c>
      <c r="F114" s="55"/>
      <c r="G114" s="55">
        <v>-0.4</v>
      </c>
      <c r="H114" s="54" t="e">
        <f>G114-#REF!</f>
        <v>#REF!</v>
      </c>
      <c r="I114" s="85"/>
      <c r="J114" s="87">
        <f>G114-F114</f>
        <v>-0.4</v>
      </c>
      <c r="K114" s="86"/>
      <c r="L114" s="86"/>
    </row>
    <row r="115" spans="1:12" ht="15.75" customHeight="1">
      <c r="A115" s="133"/>
      <c r="B115" s="133"/>
      <c r="C115" s="4" t="s">
        <v>79</v>
      </c>
      <c r="D115" s="23" t="s">
        <v>117</v>
      </c>
      <c r="E115" s="59">
        <v>5.4</v>
      </c>
      <c r="F115" s="55"/>
      <c r="G115" s="55"/>
      <c r="H115" s="54" t="e">
        <f>G115-#REF!</f>
        <v>#REF!</v>
      </c>
      <c r="I115" s="85"/>
      <c r="J115" s="87">
        <f>G115-F115</f>
        <v>0</v>
      </c>
      <c r="K115" s="86"/>
      <c r="L115" s="86"/>
    </row>
    <row r="116" spans="1:12" ht="15.75">
      <c r="A116" s="133"/>
      <c r="B116" s="133"/>
      <c r="C116" s="4" t="s">
        <v>74</v>
      </c>
      <c r="D116" s="23" t="s">
        <v>75</v>
      </c>
      <c r="E116" s="59"/>
      <c r="F116" s="55">
        <v>-1696</v>
      </c>
      <c r="G116" s="55">
        <v>-1696</v>
      </c>
      <c r="H116" s="54" t="e">
        <f>G116-#REF!</f>
        <v>#REF!</v>
      </c>
      <c r="I116" s="85" t="e">
        <f>G116/#REF!*100</f>
        <v>#REF!</v>
      </c>
      <c r="J116" s="87">
        <f>G116-F116</f>
        <v>0</v>
      </c>
      <c r="K116" s="86">
        <f>G116/F116*100</f>
        <v>100</v>
      </c>
      <c r="L116" s="55">
        <v>-1696</v>
      </c>
    </row>
    <row r="117" spans="1:12" ht="15.75">
      <c r="A117" s="133"/>
      <c r="B117" s="133"/>
      <c r="C117" s="4" t="s">
        <v>142</v>
      </c>
      <c r="D117" s="23" t="s">
        <v>153</v>
      </c>
      <c r="E117" s="59"/>
      <c r="F117" s="55">
        <v>477.7</v>
      </c>
      <c r="G117" s="55">
        <v>2063.7</v>
      </c>
      <c r="H117" s="54" t="e">
        <f>G117-#REF!</f>
        <v>#REF!</v>
      </c>
      <c r="I117" s="85" t="e">
        <f>G117/#REF!*100</f>
        <v>#REF!</v>
      </c>
      <c r="J117" s="87">
        <f>G117-F117</f>
        <v>1585.9999999999998</v>
      </c>
      <c r="K117" s="86">
        <f>G117/F117*100</f>
        <v>432.0075361105296</v>
      </c>
      <c r="L117" s="55">
        <v>477.7</v>
      </c>
    </row>
    <row r="118" spans="1:12" ht="15.75">
      <c r="A118" s="133"/>
      <c r="B118" s="133"/>
      <c r="C118" s="4" t="s">
        <v>96</v>
      </c>
      <c r="D118" s="64" t="s">
        <v>141</v>
      </c>
      <c r="E118" s="59"/>
      <c r="F118" s="55"/>
      <c r="G118" s="55"/>
      <c r="H118" s="54" t="e">
        <f>G118-#REF!</f>
        <v>#REF!</v>
      </c>
      <c r="I118" s="85"/>
      <c r="J118" s="87">
        <f>G118-F118</f>
        <v>0</v>
      </c>
      <c r="K118" s="86"/>
      <c r="L118" s="86"/>
    </row>
    <row r="119" spans="1:12" ht="15.75">
      <c r="A119" s="133"/>
      <c r="B119" s="133"/>
      <c r="C119" s="4" t="s">
        <v>83</v>
      </c>
      <c r="D119" s="23" t="s">
        <v>121</v>
      </c>
      <c r="E119" s="59">
        <v>340</v>
      </c>
      <c r="F119" s="55">
        <v>400</v>
      </c>
      <c r="G119" s="55">
        <v>561.4</v>
      </c>
      <c r="H119" s="54" t="e">
        <f>G119-#REF!</f>
        <v>#REF!</v>
      </c>
      <c r="I119" s="85" t="e">
        <f>G119/#REF!*100</f>
        <v>#REF!</v>
      </c>
      <c r="J119" s="87">
        <f>G119-F119</f>
        <v>161.39999999999998</v>
      </c>
      <c r="K119" s="86">
        <f>G119/F119*100</f>
        <v>140.35</v>
      </c>
      <c r="L119" s="86">
        <v>600</v>
      </c>
    </row>
    <row r="120" spans="1:12" s="69" customFormat="1" ht="15.75">
      <c r="A120" s="134"/>
      <c r="B120" s="134"/>
      <c r="C120" s="42"/>
      <c r="D120" s="26" t="s">
        <v>21</v>
      </c>
      <c r="E120" s="60">
        <f>SUM(E112:E119)</f>
        <v>546.9</v>
      </c>
      <c r="F120" s="60">
        <f>SUM(F112:F119)</f>
        <v>-658.3</v>
      </c>
      <c r="G120" s="60">
        <f>SUM(G112:G119)</f>
        <v>946.3999999999997</v>
      </c>
      <c r="H120" s="89" t="e">
        <f>G120-#REF!</f>
        <v>#REF!</v>
      </c>
      <c r="I120" s="90" t="e">
        <f>G120/#REF!*100</f>
        <v>#REF!</v>
      </c>
      <c r="J120" s="92">
        <f>G120-F120</f>
        <v>1604.6999999999998</v>
      </c>
      <c r="K120" s="91">
        <f>G120/F120*100</f>
        <v>-143.7642412274039</v>
      </c>
      <c r="L120" s="91">
        <f>SUM(L112:L119)</f>
        <v>-600.8999999999999</v>
      </c>
    </row>
    <row r="121" spans="1:12" ht="31.5">
      <c r="A121" s="120" t="s">
        <v>29</v>
      </c>
      <c r="B121" s="120" t="s">
        <v>189</v>
      </c>
      <c r="C121" s="4" t="s">
        <v>31</v>
      </c>
      <c r="D121" s="23" t="s">
        <v>32</v>
      </c>
      <c r="E121" s="59">
        <v>2796</v>
      </c>
      <c r="F121" s="55">
        <v>300</v>
      </c>
      <c r="G121" s="55">
        <v>5277</v>
      </c>
      <c r="H121" s="54" t="e">
        <f>G121-#REF!</f>
        <v>#REF!</v>
      </c>
      <c r="I121" s="85" t="e">
        <f>G121/#REF!*100</f>
        <v>#REF!</v>
      </c>
      <c r="J121" s="87">
        <f>G121-F121</f>
        <v>4977</v>
      </c>
      <c r="K121" s="86">
        <f>G121/F121*100</f>
        <v>1759</v>
      </c>
      <c r="L121" s="55">
        <v>6191.3</v>
      </c>
    </row>
    <row r="122" spans="1:12" ht="15.75">
      <c r="A122" s="120"/>
      <c r="B122" s="120"/>
      <c r="C122" s="4" t="s">
        <v>36</v>
      </c>
      <c r="D122" s="24" t="s">
        <v>37</v>
      </c>
      <c r="E122" s="59">
        <v>2704.2</v>
      </c>
      <c r="F122" s="55"/>
      <c r="G122" s="55">
        <v>1.3</v>
      </c>
      <c r="H122" s="54" t="e">
        <f>G122-#REF!</f>
        <v>#REF!</v>
      </c>
      <c r="I122" s="85"/>
      <c r="J122" s="87">
        <f>G122-F122</f>
        <v>1.3</v>
      </c>
      <c r="K122" s="86"/>
      <c r="L122" s="86">
        <v>1.3</v>
      </c>
    </row>
    <row r="123" spans="1:12" ht="31.5">
      <c r="A123" s="120"/>
      <c r="B123" s="120"/>
      <c r="C123" s="63" t="s">
        <v>128</v>
      </c>
      <c r="D123" s="64" t="s">
        <v>157</v>
      </c>
      <c r="E123" s="59">
        <v>40693.6</v>
      </c>
      <c r="F123" s="55">
        <v>64330.2</v>
      </c>
      <c r="G123" s="55">
        <v>53920.6</v>
      </c>
      <c r="H123" s="54" t="e">
        <f>G123-#REF!</f>
        <v>#REF!</v>
      </c>
      <c r="I123" s="85" t="e">
        <f>G123/#REF!*100</f>
        <v>#REF!</v>
      </c>
      <c r="J123" s="87">
        <f>G123-F123</f>
        <v>-10409.599999999999</v>
      </c>
      <c r="K123" s="86">
        <f>G123/F123*100</f>
        <v>83.8184864962335</v>
      </c>
      <c r="L123" s="86">
        <v>64330.2</v>
      </c>
    </row>
    <row r="124" spans="1:12" ht="31.5" customHeight="1">
      <c r="A124" s="120"/>
      <c r="B124" s="120"/>
      <c r="C124" s="4" t="s">
        <v>114</v>
      </c>
      <c r="D124" s="25" t="s">
        <v>119</v>
      </c>
      <c r="E124" s="59">
        <v>0.1</v>
      </c>
      <c r="F124" s="55"/>
      <c r="G124" s="55">
        <v>12.2</v>
      </c>
      <c r="H124" s="54" t="e">
        <f>G124-#REF!</f>
        <v>#REF!</v>
      </c>
      <c r="I124" s="85"/>
      <c r="J124" s="87">
        <f>G124-F124</f>
        <v>12.2</v>
      </c>
      <c r="K124" s="86"/>
      <c r="L124" s="55"/>
    </row>
    <row r="125" spans="1:12" ht="15.75">
      <c r="A125" s="120"/>
      <c r="B125" s="120"/>
      <c r="C125" s="4" t="s">
        <v>77</v>
      </c>
      <c r="D125" s="23" t="s">
        <v>78</v>
      </c>
      <c r="E125" s="59">
        <v>588.6</v>
      </c>
      <c r="F125" s="55"/>
      <c r="G125" s="55">
        <v>55.8</v>
      </c>
      <c r="H125" s="54" t="e">
        <f>G125-#REF!</f>
        <v>#REF!</v>
      </c>
      <c r="I125" s="85"/>
      <c r="J125" s="87">
        <f>G125-F125</f>
        <v>55.8</v>
      </c>
      <c r="K125" s="86"/>
      <c r="L125" s="86">
        <v>55.8</v>
      </c>
    </row>
    <row r="126" spans="1:12" ht="15.75">
      <c r="A126" s="120"/>
      <c r="B126" s="120"/>
      <c r="C126" s="4" t="s">
        <v>81</v>
      </c>
      <c r="D126" s="23" t="s">
        <v>82</v>
      </c>
      <c r="E126" s="59">
        <v>-543</v>
      </c>
      <c r="F126" s="55"/>
      <c r="G126" s="55">
        <v>66</v>
      </c>
      <c r="H126" s="54" t="e">
        <f>G126-#REF!</f>
        <v>#REF!</v>
      </c>
      <c r="I126" s="85"/>
      <c r="J126" s="87">
        <f>G126-F126</f>
        <v>66</v>
      </c>
      <c r="K126" s="86"/>
      <c r="L126" s="86"/>
    </row>
    <row r="127" spans="1:12" ht="15.75">
      <c r="A127" s="120"/>
      <c r="B127" s="120"/>
      <c r="C127" s="4" t="s">
        <v>79</v>
      </c>
      <c r="D127" s="23" t="s">
        <v>117</v>
      </c>
      <c r="E127" s="59"/>
      <c r="F127" s="55"/>
      <c r="G127" s="55"/>
      <c r="H127" s="54" t="e">
        <f>G127-#REF!</f>
        <v>#REF!</v>
      </c>
      <c r="I127" s="85"/>
      <c r="J127" s="87">
        <f>G127-F127</f>
        <v>0</v>
      </c>
      <c r="K127" s="86"/>
      <c r="L127" s="86"/>
    </row>
    <row r="128" spans="1:12" ht="15.75">
      <c r="A128" s="120"/>
      <c r="B128" s="120"/>
      <c r="C128" s="4" t="s">
        <v>74</v>
      </c>
      <c r="D128" s="23" t="s">
        <v>75</v>
      </c>
      <c r="E128" s="59"/>
      <c r="F128" s="55">
        <v>-5.6</v>
      </c>
      <c r="G128" s="55">
        <v>-5.59951</v>
      </c>
      <c r="H128" s="54" t="e">
        <f>G128-#REF!</f>
        <v>#REF!</v>
      </c>
      <c r="I128" s="85" t="e">
        <f>G128/#REF!*100</f>
        <v>#REF!</v>
      </c>
      <c r="J128" s="87">
        <f>G128-F128</f>
        <v>0.0004899999999992133</v>
      </c>
      <c r="K128" s="86">
        <f>G128/F128*100</f>
        <v>99.99125000000001</v>
      </c>
      <c r="L128" s="55">
        <v>-5.6</v>
      </c>
    </row>
    <row r="129" spans="1:12" ht="15.75">
      <c r="A129" s="120"/>
      <c r="B129" s="120"/>
      <c r="C129" s="4" t="s">
        <v>142</v>
      </c>
      <c r="D129" s="23" t="s">
        <v>151</v>
      </c>
      <c r="E129" s="59"/>
      <c r="F129" s="55">
        <v>275.4</v>
      </c>
      <c r="G129" s="55">
        <v>275.4</v>
      </c>
      <c r="H129" s="54" t="e">
        <f>G129-#REF!</f>
        <v>#REF!</v>
      </c>
      <c r="I129" s="85" t="e">
        <f>G129/#REF!*100</f>
        <v>#REF!</v>
      </c>
      <c r="J129" s="87">
        <f>G129-F129</f>
        <v>0</v>
      </c>
      <c r="K129" s="86">
        <f>G129/F129*100</f>
        <v>100</v>
      </c>
      <c r="L129" s="55">
        <v>275.4</v>
      </c>
    </row>
    <row r="130" spans="1:12" s="69" customFormat="1" ht="15.75">
      <c r="A130" s="120"/>
      <c r="B130" s="120"/>
      <c r="C130" s="15"/>
      <c r="D130" s="26" t="s">
        <v>21</v>
      </c>
      <c r="E130" s="60">
        <f>SUM(E121:E129)</f>
        <v>46239.49999999999</v>
      </c>
      <c r="F130" s="60">
        <f>SUM(F121:F129)</f>
        <v>64900</v>
      </c>
      <c r="G130" s="60">
        <f>SUM(G121:G129)</f>
        <v>59602.70049</v>
      </c>
      <c r="H130" s="89" t="e">
        <f>G130-#REF!</f>
        <v>#REF!</v>
      </c>
      <c r="I130" s="90" t="e">
        <f>G130/#REF!*100</f>
        <v>#REF!</v>
      </c>
      <c r="J130" s="92">
        <f>G130-F130</f>
        <v>-5297.299509999997</v>
      </c>
      <c r="K130" s="91">
        <f>G130/F130*100</f>
        <v>91.83775114021572</v>
      </c>
      <c r="L130" s="91">
        <f>SUM(L121:L129)</f>
        <v>70848.4</v>
      </c>
    </row>
    <row r="131" spans="1:12" ht="31.5">
      <c r="A131" s="121" t="s">
        <v>106</v>
      </c>
      <c r="B131" s="120" t="s">
        <v>190</v>
      </c>
      <c r="C131" s="4" t="s">
        <v>114</v>
      </c>
      <c r="D131" s="25" t="s">
        <v>119</v>
      </c>
      <c r="E131" s="59">
        <v>2</v>
      </c>
      <c r="F131" s="55"/>
      <c r="G131" s="55">
        <v>3460.1</v>
      </c>
      <c r="H131" s="54" t="e">
        <f>G131-#REF!</f>
        <v>#REF!</v>
      </c>
      <c r="I131" s="85"/>
      <c r="J131" s="87">
        <f>G131-F131</f>
        <v>3460.1</v>
      </c>
      <c r="K131" s="86"/>
      <c r="L131" s="86">
        <v>3460.1</v>
      </c>
    </row>
    <row r="132" spans="1:12" ht="15.75">
      <c r="A132" s="121"/>
      <c r="B132" s="120"/>
      <c r="C132" s="4" t="s">
        <v>77</v>
      </c>
      <c r="D132" s="23" t="s">
        <v>78</v>
      </c>
      <c r="E132" s="59">
        <v>3</v>
      </c>
      <c r="F132" s="55"/>
      <c r="G132" s="55"/>
      <c r="H132" s="54" t="e">
        <f>G132-#REF!</f>
        <v>#REF!</v>
      </c>
      <c r="I132" s="85"/>
      <c r="J132" s="87">
        <f>G132-F132</f>
        <v>0</v>
      </c>
      <c r="K132" s="86"/>
      <c r="L132" s="86"/>
    </row>
    <row r="133" spans="1:12" ht="15.75">
      <c r="A133" s="121"/>
      <c r="B133" s="120"/>
      <c r="C133" s="4" t="s">
        <v>81</v>
      </c>
      <c r="D133" s="23" t="s">
        <v>82</v>
      </c>
      <c r="E133" s="59">
        <v>4.2</v>
      </c>
      <c r="F133" s="55"/>
      <c r="G133" s="55">
        <v>-5.8</v>
      </c>
      <c r="H133" s="54" t="e">
        <f>G133-#REF!</f>
        <v>#REF!</v>
      </c>
      <c r="I133" s="85"/>
      <c r="J133" s="87">
        <f>G133-F133</f>
        <v>-5.8</v>
      </c>
      <c r="K133" s="86"/>
      <c r="L133" s="86"/>
    </row>
    <row r="134" spans="1:12" ht="15.75">
      <c r="A134" s="121"/>
      <c r="B134" s="120"/>
      <c r="C134" s="4" t="s">
        <v>142</v>
      </c>
      <c r="D134" s="23" t="s">
        <v>151</v>
      </c>
      <c r="E134" s="59"/>
      <c r="F134" s="55">
        <v>4812.7</v>
      </c>
      <c r="G134" s="55">
        <v>11971.7</v>
      </c>
      <c r="H134" s="54" t="e">
        <f>G134-#REF!</f>
        <v>#REF!</v>
      </c>
      <c r="I134" s="85" t="e">
        <f>G134/#REF!*100</f>
        <v>#REF!</v>
      </c>
      <c r="J134" s="87">
        <f>G134-F134</f>
        <v>7159.000000000001</v>
      </c>
      <c r="K134" s="86">
        <f>G134/F134*100</f>
        <v>248.75225964635237</v>
      </c>
      <c r="L134" s="55">
        <v>4812.7</v>
      </c>
    </row>
    <row r="135" spans="1:12" ht="15.75">
      <c r="A135" s="121"/>
      <c r="B135" s="120"/>
      <c r="C135" s="4" t="s">
        <v>83</v>
      </c>
      <c r="D135" s="23" t="s">
        <v>121</v>
      </c>
      <c r="E135" s="59">
        <v>814.6</v>
      </c>
      <c r="F135" s="55">
        <v>430.8</v>
      </c>
      <c r="G135" s="55">
        <v>469.8</v>
      </c>
      <c r="H135" s="54" t="e">
        <f>G135-#REF!</f>
        <v>#REF!</v>
      </c>
      <c r="I135" s="85" t="e">
        <f>G135/#REF!*100</f>
        <v>#REF!</v>
      </c>
      <c r="J135" s="87">
        <f>G135-F135</f>
        <v>39</v>
      </c>
      <c r="K135" s="86">
        <f>G135/F135*100</f>
        <v>109.05292479108635</v>
      </c>
      <c r="L135" s="55">
        <v>455.7</v>
      </c>
    </row>
    <row r="136" spans="1:12" s="69" customFormat="1" ht="15.75">
      <c r="A136" s="121"/>
      <c r="B136" s="120"/>
      <c r="C136" s="42"/>
      <c r="D136" s="26" t="s">
        <v>21</v>
      </c>
      <c r="E136" s="60">
        <f>SUM(E131:E135)</f>
        <v>823.8000000000001</v>
      </c>
      <c r="F136" s="60">
        <f>SUM(F131:F135)</f>
        <v>5243.5</v>
      </c>
      <c r="G136" s="60">
        <f>SUM(G131:G135)</f>
        <v>15895.8</v>
      </c>
      <c r="H136" s="89" t="e">
        <f>G136-#REF!</f>
        <v>#REF!</v>
      </c>
      <c r="I136" s="90" t="e">
        <f>G136/#REF!*100</f>
        <v>#REF!</v>
      </c>
      <c r="J136" s="92">
        <f>G136-F136</f>
        <v>10652.3</v>
      </c>
      <c r="K136" s="91">
        <f>G136/F136*100</f>
        <v>303.15247449222846</v>
      </c>
      <c r="L136" s="91">
        <f>SUM(L131:L135)</f>
        <v>8728.5</v>
      </c>
    </row>
    <row r="137" spans="1:12" s="69" customFormat="1" ht="31.5">
      <c r="A137" s="131" t="s">
        <v>101</v>
      </c>
      <c r="B137" s="135" t="s">
        <v>102</v>
      </c>
      <c r="C137" s="4" t="s">
        <v>114</v>
      </c>
      <c r="D137" s="25" t="s">
        <v>119</v>
      </c>
      <c r="E137" s="59"/>
      <c r="F137" s="60"/>
      <c r="G137" s="105">
        <v>5</v>
      </c>
      <c r="H137" s="54" t="e">
        <f>G137-#REF!</f>
        <v>#REF!</v>
      </c>
      <c r="I137" s="85"/>
      <c r="J137" s="87">
        <f>G137-F137</f>
        <v>5</v>
      </c>
      <c r="K137" s="86"/>
      <c r="L137" s="98">
        <v>5</v>
      </c>
    </row>
    <row r="138" spans="1:12" s="69" customFormat="1" ht="15.75">
      <c r="A138" s="133"/>
      <c r="B138" s="133"/>
      <c r="C138" s="4" t="s">
        <v>81</v>
      </c>
      <c r="D138" s="23" t="s">
        <v>82</v>
      </c>
      <c r="E138" s="59"/>
      <c r="F138" s="60"/>
      <c r="G138" s="105">
        <v>32.1</v>
      </c>
      <c r="H138" s="54" t="e">
        <f>G138-#REF!</f>
        <v>#REF!</v>
      </c>
      <c r="I138" s="85"/>
      <c r="J138" s="87">
        <f>G138-F138</f>
        <v>32.1</v>
      </c>
      <c r="K138" s="86"/>
      <c r="L138" s="91"/>
    </row>
    <row r="139" spans="1:12" s="99" customFormat="1" ht="15.75">
      <c r="A139" s="133"/>
      <c r="B139" s="133"/>
      <c r="C139" s="4" t="s">
        <v>87</v>
      </c>
      <c r="D139" s="23" t="s">
        <v>154</v>
      </c>
      <c r="E139" s="59"/>
      <c r="F139" s="59">
        <v>103216.9</v>
      </c>
      <c r="G139" s="105"/>
      <c r="H139" s="54"/>
      <c r="I139" s="85"/>
      <c r="J139" s="87"/>
      <c r="K139" s="86">
        <f>G139/F139*100</f>
        <v>0</v>
      </c>
      <c r="L139" s="59">
        <v>103217</v>
      </c>
    </row>
    <row r="140" spans="1:12" ht="15.75" customHeight="1">
      <c r="A140" s="133"/>
      <c r="B140" s="133"/>
      <c r="C140" s="4" t="s">
        <v>83</v>
      </c>
      <c r="D140" s="23" t="s">
        <v>121</v>
      </c>
      <c r="E140" s="59">
        <v>3072.8</v>
      </c>
      <c r="F140" s="55">
        <v>3551.2</v>
      </c>
      <c r="G140" s="55">
        <v>3288.2</v>
      </c>
      <c r="H140" s="54" t="e">
        <f>G140-#REF!</f>
        <v>#REF!</v>
      </c>
      <c r="I140" s="85" t="e">
        <f>G140/#REF!*100</f>
        <v>#REF!</v>
      </c>
      <c r="J140" s="87">
        <f>G140-F140</f>
        <v>-263</v>
      </c>
      <c r="K140" s="86">
        <f>G140/F140*100</f>
        <v>92.59405271457535</v>
      </c>
      <c r="L140" s="86">
        <v>4577.1</v>
      </c>
    </row>
    <row r="141" spans="1:12" s="69" customFormat="1" ht="15.75">
      <c r="A141" s="134"/>
      <c r="B141" s="134"/>
      <c r="C141" s="42"/>
      <c r="D141" s="26" t="s">
        <v>21</v>
      </c>
      <c r="E141" s="60">
        <f>SUM(E137:E140)</f>
        <v>3072.8</v>
      </c>
      <c r="F141" s="60">
        <f>SUM(F137:F140)</f>
        <v>106768.09999999999</v>
      </c>
      <c r="G141" s="60">
        <f>SUM(G137:G140)</f>
        <v>3325.2999999999997</v>
      </c>
      <c r="H141" s="89" t="e">
        <f>G141-#REF!</f>
        <v>#REF!</v>
      </c>
      <c r="I141" s="90" t="e">
        <f>G141/#REF!*100</f>
        <v>#REF!</v>
      </c>
      <c r="J141" s="92">
        <f>G141-F141</f>
        <v>-103442.79999999999</v>
      </c>
      <c r="K141" s="91">
        <f>G141/F141*100</f>
        <v>3.1145070484536115</v>
      </c>
      <c r="L141" s="91">
        <f>SUM(L137:L140)</f>
        <v>107799.1</v>
      </c>
    </row>
    <row r="142" spans="1:12" s="69" customFormat="1" ht="15.75">
      <c r="A142" s="131" t="s">
        <v>163</v>
      </c>
      <c r="B142" s="135" t="s">
        <v>191</v>
      </c>
      <c r="C142" s="4" t="s">
        <v>66</v>
      </c>
      <c r="D142" s="23" t="s">
        <v>67</v>
      </c>
      <c r="E142" s="59">
        <v>402.5</v>
      </c>
      <c r="F142" s="59">
        <v>1460</v>
      </c>
      <c r="G142" s="59">
        <v>839.7</v>
      </c>
      <c r="H142" s="54" t="e">
        <f>G142-#REF!</f>
        <v>#REF!</v>
      </c>
      <c r="I142" s="85" t="e">
        <f>G142/#REF!*100</f>
        <v>#REF!</v>
      </c>
      <c r="J142" s="87">
        <f>G142-F142</f>
        <v>-620.3</v>
      </c>
      <c r="K142" s="86">
        <f>G142/F142*100</f>
        <v>57.513698630136986</v>
      </c>
      <c r="L142" s="98">
        <v>839.8</v>
      </c>
    </row>
    <row r="143" spans="1:12" s="69" customFormat="1" ht="15.75">
      <c r="A143" s="132"/>
      <c r="B143" s="136"/>
      <c r="C143" s="4" t="s">
        <v>81</v>
      </c>
      <c r="D143" s="23" t="s">
        <v>82</v>
      </c>
      <c r="E143" s="59">
        <v>28.6</v>
      </c>
      <c r="F143" s="59"/>
      <c r="G143" s="59"/>
      <c r="H143" s="54"/>
      <c r="I143" s="85"/>
      <c r="J143" s="87"/>
      <c r="K143" s="86"/>
      <c r="L143" s="98"/>
    </row>
    <row r="144" spans="1:12" s="69" customFormat="1" ht="15.75">
      <c r="A144" s="132"/>
      <c r="B144" s="136"/>
      <c r="C144" s="4" t="s">
        <v>74</v>
      </c>
      <c r="D144" s="23" t="s">
        <v>75</v>
      </c>
      <c r="E144" s="60"/>
      <c r="F144" s="59">
        <v>-10.7</v>
      </c>
      <c r="G144" s="59">
        <v>-10.7</v>
      </c>
      <c r="H144" s="54" t="e">
        <f>G144-#REF!</f>
        <v>#REF!</v>
      </c>
      <c r="I144" s="85"/>
      <c r="J144" s="87">
        <f>G144-F144</f>
        <v>0</v>
      </c>
      <c r="K144" s="86">
        <f>G144/F144*100</f>
        <v>100</v>
      </c>
      <c r="L144" s="59">
        <v>-10.7</v>
      </c>
    </row>
    <row r="145" spans="1:12" s="69" customFormat="1" ht="15.75">
      <c r="A145" s="132"/>
      <c r="B145" s="136"/>
      <c r="C145" s="4" t="s">
        <v>87</v>
      </c>
      <c r="D145" s="23" t="s">
        <v>152</v>
      </c>
      <c r="E145" s="59"/>
      <c r="F145" s="55">
        <f>315925.6-39160.6</f>
        <v>276765</v>
      </c>
      <c r="G145" s="55">
        <v>59676.4</v>
      </c>
      <c r="H145" s="54" t="e">
        <f>G145-#REF!</f>
        <v>#REF!</v>
      </c>
      <c r="I145" s="85" t="e">
        <f>G145/#REF!*100</f>
        <v>#REF!</v>
      </c>
      <c r="J145" s="87">
        <f>G145-F145</f>
        <v>-217088.6</v>
      </c>
      <c r="K145" s="86">
        <f>G145/F145*100</f>
        <v>21.56211948765198</v>
      </c>
      <c r="L145" s="55">
        <v>110127</v>
      </c>
    </row>
    <row r="146" spans="1:12" s="69" customFormat="1" ht="15.75">
      <c r="A146" s="132"/>
      <c r="B146" s="136"/>
      <c r="C146" s="4" t="s">
        <v>142</v>
      </c>
      <c r="D146" s="23" t="s">
        <v>151</v>
      </c>
      <c r="E146" s="60"/>
      <c r="F146" s="59">
        <v>106574.4</v>
      </c>
      <c r="G146" s="59">
        <v>56044</v>
      </c>
      <c r="H146" s="54" t="e">
        <f>G146-#REF!</f>
        <v>#REF!</v>
      </c>
      <c r="I146" s="85" t="e">
        <f>G146/#REF!*100</f>
        <v>#REF!</v>
      </c>
      <c r="J146" s="87">
        <f>G146-F146</f>
        <v>-50530.399999999994</v>
      </c>
      <c r="K146" s="86">
        <f>G146/F146*100</f>
        <v>52.58673752796169</v>
      </c>
      <c r="L146" s="59">
        <v>106574.4</v>
      </c>
    </row>
    <row r="147" spans="1:12" s="69" customFormat="1" ht="15.75">
      <c r="A147" s="132"/>
      <c r="B147" s="136"/>
      <c r="C147" s="4" t="s">
        <v>96</v>
      </c>
      <c r="D147" s="64" t="s">
        <v>141</v>
      </c>
      <c r="E147" s="60"/>
      <c r="F147" s="59">
        <f>5768.1+52871</f>
        <v>58639.1</v>
      </c>
      <c r="G147" s="59">
        <v>56735.5</v>
      </c>
      <c r="H147" s="54" t="e">
        <f>G147-#REF!</f>
        <v>#REF!</v>
      </c>
      <c r="I147" s="85" t="e">
        <f>G147/#REF!*100</f>
        <v>#REF!</v>
      </c>
      <c r="J147" s="87">
        <f>G147-F147</f>
        <v>-1903.5999999999985</v>
      </c>
      <c r="K147" s="86">
        <f>G147/F147*100</f>
        <v>96.7537018815091</v>
      </c>
      <c r="L147" s="59">
        <v>58639.1</v>
      </c>
    </row>
    <row r="148" spans="1:12" s="69" customFormat="1" ht="15.75">
      <c r="A148" s="156"/>
      <c r="B148" s="119"/>
      <c r="C148" s="42"/>
      <c r="D148" s="26" t="s">
        <v>21</v>
      </c>
      <c r="E148" s="60">
        <f>SUM(E142:E147)</f>
        <v>431.1</v>
      </c>
      <c r="F148" s="60">
        <f>SUM(F142:F147)</f>
        <v>443427.79999999993</v>
      </c>
      <c r="G148" s="60">
        <f>SUM(G142:G147)</f>
        <v>173284.9</v>
      </c>
      <c r="H148" s="89" t="e">
        <f>G148-#REF!</f>
        <v>#REF!</v>
      </c>
      <c r="I148" s="90" t="e">
        <f>G148/#REF!*100</f>
        <v>#REF!</v>
      </c>
      <c r="J148" s="92">
        <f>G148-F148</f>
        <v>-270142.8999999999</v>
      </c>
      <c r="K148" s="91">
        <f>G148/F148*100</f>
        <v>39.07849259789305</v>
      </c>
      <c r="L148" s="91">
        <f>SUM(L142:L147)</f>
        <v>276169.6</v>
      </c>
    </row>
    <row r="149" spans="1:12" ht="47.25">
      <c r="A149" s="117" t="s">
        <v>50</v>
      </c>
      <c r="B149" s="120" t="s">
        <v>192</v>
      </c>
      <c r="C149" s="63" t="s">
        <v>132</v>
      </c>
      <c r="D149" s="65" t="s">
        <v>161</v>
      </c>
      <c r="E149" s="55">
        <v>378805.6</v>
      </c>
      <c r="F149" s="55">
        <v>1056492</v>
      </c>
      <c r="G149" s="55">
        <v>730437.4</v>
      </c>
      <c r="H149" s="54" t="e">
        <f>G149-#REF!</f>
        <v>#REF!</v>
      </c>
      <c r="I149" s="85" t="e">
        <f>G149/#REF!*100</f>
        <v>#REF!</v>
      </c>
      <c r="J149" s="87">
        <f>G149-F149</f>
        <v>-326054.6</v>
      </c>
      <c r="K149" s="86">
        <f>G149/F149*100</f>
        <v>69.13799631232418</v>
      </c>
      <c r="L149" s="86">
        <v>950000</v>
      </c>
    </row>
    <row r="150" spans="1:12" ht="31.5">
      <c r="A150" s="117"/>
      <c r="B150" s="118"/>
      <c r="C150" s="4" t="s">
        <v>54</v>
      </c>
      <c r="D150" s="23" t="s">
        <v>109</v>
      </c>
      <c r="E150" s="55">
        <v>368.1</v>
      </c>
      <c r="F150" s="55">
        <v>13857</v>
      </c>
      <c r="G150" s="55">
        <v>12982.1</v>
      </c>
      <c r="H150" s="54" t="e">
        <f>G150-#REF!</f>
        <v>#REF!</v>
      </c>
      <c r="I150" s="85" t="e">
        <f>G150/#REF!*100</f>
        <v>#REF!</v>
      </c>
      <c r="J150" s="87">
        <f>G150-F150</f>
        <v>-874.8999999999996</v>
      </c>
      <c r="K150" s="86">
        <f>G150/F150*100</f>
        <v>93.68622356931515</v>
      </c>
      <c r="L150" s="86">
        <v>15242.7</v>
      </c>
    </row>
    <row r="151" spans="1:12" ht="31.5">
      <c r="A151" s="117"/>
      <c r="B151" s="118"/>
      <c r="C151" s="4" t="s">
        <v>114</v>
      </c>
      <c r="D151" s="25" t="s">
        <v>119</v>
      </c>
      <c r="E151" s="55"/>
      <c r="F151" s="55"/>
      <c r="G151" s="55">
        <v>205.3</v>
      </c>
      <c r="H151" s="54" t="e">
        <f>G151-#REF!</f>
        <v>#REF!</v>
      </c>
      <c r="I151" s="85"/>
      <c r="J151" s="87">
        <f>G151-F151</f>
        <v>205.3</v>
      </c>
      <c r="K151" s="86"/>
      <c r="L151" s="55">
        <v>204.9</v>
      </c>
    </row>
    <row r="152" spans="1:12" ht="31.5">
      <c r="A152" s="117"/>
      <c r="B152" s="118"/>
      <c r="C152" s="63" t="s">
        <v>134</v>
      </c>
      <c r="D152" s="64" t="s">
        <v>135</v>
      </c>
      <c r="E152" s="55">
        <v>308408</v>
      </c>
      <c r="F152" s="55">
        <v>703715</v>
      </c>
      <c r="G152" s="55">
        <v>378961</v>
      </c>
      <c r="H152" s="54" t="e">
        <f>G152-#REF!</f>
        <v>#REF!</v>
      </c>
      <c r="I152" s="85" t="e">
        <f>G152/#REF!*100</f>
        <v>#REF!</v>
      </c>
      <c r="J152" s="87">
        <f>G152-F152</f>
        <v>-324754</v>
      </c>
      <c r="K152" s="86">
        <f>G152/F152*100</f>
        <v>53.851488173479325</v>
      </c>
      <c r="L152" s="86">
        <v>410000</v>
      </c>
    </row>
    <row r="153" spans="1:12" ht="15.75">
      <c r="A153" s="117"/>
      <c r="B153" s="118"/>
      <c r="C153" s="4" t="s">
        <v>81</v>
      </c>
      <c r="D153" s="23" t="s">
        <v>82</v>
      </c>
      <c r="E153" s="55">
        <v>359.2</v>
      </c>
      <c r="F153" s="55"/>
      <c r="G153" s="55">
        <v>2797.3</v>
      </c>
      <c r="H153" s="54" t="e">
        <f>G153-#REF!</f>
        <v>#REF!</v>
      </c>
      <c r="I153" s="85"/>
      <c r="J153" s="87">
        <f>G153-F153</f>
        <v>2797.3</v>
      </c>
      <c r="K153" s="86"/>
      <c r="L153" s="86"/>
    </row>
    <row r="154" spans="1:12" s="16" customFormat="1" ht="15.75">
      <c r="A154" s="118"/>
      <c r="B154" s="118"/>
      <c r="C154" s="32"/>
      <c r="D154" s="26" t="s">
        <v>21</v>
      </c>
      <c r="E154" s="60">
        <f>SUM(E149:E153)</f>
        <v>687940.8999999999</v>
      </c>
      <c r="F154" s="60">
        <f>SUM(F149:F153)</f>
        <v>1774064</v>
      </c>
      <c r="G154" s="60">
        <f>SUM(G149:G153)</f>
        <v>1125383.1</v>
      </c>
      <c r="H154" s="89" t="e">
        <f>G154-#REF!</f>
        <v>#REF!</v>
      </c>
      <c r="I154" s="90" t="e">
        <f>G154/#REF!*100</f>
        <v>#REF!</v>
      </c>
      <c r="J154" s="92">
        <f>G154-F154</f>
        <v>-648680.8999999999</v>
      </c>
      <c r="K154" s="91">
        <f>G154/F154*100</f>
        <v>63.43531574960092</v>
      </c>
      <c r="L154" s="97">
        <f>SUM(L149:L153)</f>
        <v>1375447.6</v>
      </c>
    </row>
    <row r="155" spans="1:12" ht="31.5">
      <c r="A155" s="120"/>
      <c r="B155" s="120" t="s">
        <v>193</v>
      </c>
      <c r="C155" s="4" t="s">
        <v>114</v>
      </c>
      <c r="D155" s="25" t="s">
        <v>119</v>
      </c>
      <c r="E155" s="59">
        <v>104.8</v>
      </c>
      <c r="F155" s="55"/>
      <c r="G155" s="55">
        <v>37.1</v>
      </c>
      <c r="H155" s="54" t="e">
        <f>G155-#REF!</f>
        <v>#REF!</v>
      </c>
      <c r="I155" s="85"/>
      <c r="J155" s="87">
        <f>G155-F155</f>
        <v>37.1</v>
      </c>
      <c r="K155" s="86"/>
      <c r="L155" s="55">
        <v>37.1</v>
      </c>
    </row>
    <row r="156" spans="1:12" ht="15.75">
      <c r="A156" s="120"/>
      <c r="B156" s="120"/>
      <c r="C156" s="4" t="s">
        <v>77</v>
      </c>
      <c r="D156" s="23" t="s">
        <v>78</v>
      </c>
      <c r="E156" s="59">
        <v>35048.8</v>
      </c>
      <c r="F156" s="55">
        <f>35165.1-1900</f>
        <v>33265.1</v>
      </c>
      <c r="G156" s="55">
        <v>42503.9</v>
      </c>
      <c r="H156" s="54" t="e">
        <f>G156-#REF!</f>
        <v>#REF!</v>
      </c>
      <c r="I156" s="85" t="e">
        <f>G156/#REF!*100</f>
        <v>#REF!</v>
      </c>
      <c r="J156" s="87">
        <f>G156-F156</f>
        <v>9238.800000000003</v>
      </c>
      <c r="K156" s="86">
        <f>G156/F156*100</f>
        <v>127.77325184652986</v>
      </c>
      <c r="L156" s="98">
        <v>46391.8</v>
      </c>
    </row>
    <row r="157" spans="1:12" ht="15.75">
      <c r="A157" s="137"/>
      <c r="B157" s="137"/>
      <c r="C157" s="4" t="s">
        <v>79</v>
      </c>
      <c r="D157" s="23" t="s">
        <v>80</v>
      </c>
      <c r="E157" s="59">
        <v>-235.5</v>
      </c>
      <c r="F157" s="55"/>
      <c r="G157" s="55">
        <v>22.8</v>
      </c>
      <c r="H157" s="54" t="e">
        <f>G157-#REF!</f>
        <v>#REF!</v>
      </c>
      <c r="I157" s="85"/>
      <c r="J157" s="87">
        <f>G157-F157</f>
        <v>22.8</v>
      </c>
      <c r="K157" s="86"/>
      <c r="L157" s="98">
        <v>22.8</v>
      </c>
    </row>
    <row r="158" spans="1:12" ht="15.75">
      <c r="A158" s="137"/>
      <c r="B158" s="137"/>
      <c r="C158" s="4" t="s">
        <v>74</v>
      </c>
      <c r="D158" s="23" t="s">
        <v>75</v>
      </c>
      <c r="E158" s="59"/>
      <c r="F158" s="55">
        <v>-798.8</v>
      </c>
      <c r="G158" s="55">
        <v>-798.8</v>
      </c>
      <c r="H158" s="54" t="e">
        <f>G158-#REF!</f>
        <v>#REF!</v>
      </c>
      <c r="I158" s="85" t="e">
        <f>G158/#REF!*100</f>
        <v>#REF!</v>
      </c>
      <c r="J158" s="87">
        <f>G158-F158</f>
        <v>0</v>
      </c>
      <c r="K158" s="86">
        <f>G158/F158*100</f>
        <v>100</v>
      </c>
      <c r="L158" s="55">
        <v>-798.8</v>
      </c>
    </row>
    <row r="159" spans="1:12" ht="15.75">
      <c r="A159" s="137"/>
      <c r="B159" s="137"/>
      <c r="C159" s="4" t="s">
        <v>87</v>
      </c>
      <c r="D159" s="23" t="s">
        <v>152</v>
      </c>
      <c r="E159" s="56">
        <v>416546.4</v>
      </c>
      <c r="F159" s="55">
        <v>613195.1</v>
      </c>
      <c r="G159" s="55">
        <v>21420</v>
      </c>
      <c r="H159" s="54" t="e">
        <f>G159-#REF!</f>
        <v>#REF!</v>
      </c>
      <c r="I159" s="85"/>
      <c r="J159" s="87">
        <f>G159-F159</f>
        <v>-591775.1</v>
      </c>
      <c r="K159" s="86">
        <f>G159/F159*100</f>
        <v>3.49317859845912</v>
      </c>
      <c r="L159" s="55">
        <v>95734.1</v>
      </c>
    </row>
    <row r="160" spans="1:12" ht="15.75">
      <c r="A160" s="137"/>
      <c r="B160" s="137"/>
      <c r="C160" s="4" t="s">
        <v>142</v>
      </c>
      <c r="D160" s="23" t="s">
        <v>151</v>
      </c>
      <c r="E160" s="56">
        <v>2180073.8</v>
      </c>
      <c r="F160" s="55">
        <v>36515.4</v>
      </c>
      <c r="G160" s="55">
        <v>7733.5</v>
      </c>
      <c r="H160" s="54" t="e">
        <f>G160-#REF!</f>
        <v>#REF!</v>
      </c>
      <c r="I160" s="85" t="e">
        <f>G160/#REF!*100</f>
        <v>#REF!</v>
      </c>
      <c r="J160" s="87">
        <f>G160-F160</f>
        <v>-28781.9</v>
      </c>
      <c r="K160" s="86">
        <f>G160/F160*100</f>
        <v>21.178735547193785</v>
      </c>
      <c r="L160" s="55">
        <v>36515.4</v>
      </c>
    </row>
    <row r="161" spans="1:12" s="16" customFormat="1" ht="15.75">
      <c r="A161" s="137"/>
      <c r="B161" s="137"/>
      <c r="C161" s="32"/>
      <c r="D161" s="26" t="s">
        <v>21</v>
      </c>
      <c r="E161" s="60">
        <f>SUM(E155:E160)</f>
        <v>2631538.3</v>
      </c>
      <c r="F161" s="60">
        <f>SUM(F155:F160)</f>
        <v>682176.8</v>
      </c>
      <c r="G161" s="60">
        <f>SUM(G155:G160)</f>
        <v>70918.5</v>
      </c>
      <c r="H161" s="89" t="e">
        <f>G161-#REF!</f>
        <v>#REF!</v>
      </c>
      <c r="I161" s="90" t="e">
        <f>G161/#REF!*100</f>
        <v>#REF!</v>
      </c>
      <c r="J161" s="87">
        <f>G161-F161</f>
        <v>-611258.3</v>
      </c>
      <c r="K161" s="86">
        <f>G161/F161*100</f>
        <v>10.395912027497856</v>
      </c>
      <c r="L161" s="97">
        <f>SUM(L155:L160)</f>
        <v>177902.4</v>
      </c>
    </row>
    <row r="162" spans="1:12" s="16" customFormat="1" ht="15.75">
      <c r="A162" s="20"/>
      <c r="B162" s="20"/>
      <c r="C162" s="32"/>
      <c r="D162" s="17" t="s">
        <v>92</v>
      </c>
      <c r="E162" s="60">
        <f>E18+E27+E32+E36+E39+E48+E56+E61+E71+E79+E88+E96+E103+E111+E120+E130+E136+E141+E154+E161+E148</f>
        <v>12031920.200000001</v>
      </c>
      <c r="F162" s="60">
        <f>F18+F27+F32+F36+F39+F48+F56+F61+F71+F79+F88+F96+F103+F111+F120+F130+F136+F141+F154+F161+F148</f>
        <v>20598607.884000007</v>
      </c>
      <c r="G162" s="60">
        <f>G18+G27+G32+G36+G39+G48+G56+G61+G71+G79+G88+G96+G103+G111+G120+G130+G136+G141+G154+G161+G148</f>
        <v>15521585.500490002</v>
      </c>
      <c r="H162" s="89" t="e">
        <f>G162-#REF!</f>
        <v>#REF!</v>
      </c>
      <c r="I162" s="90" t="e">
        <f>G162/#REF!*100</f>
        <v>#REF!</v>
      </c>
      <c r="J162" s="92">
        <f>G162-F162</f>
        <v>-5077022.383510005</v>
      </c>
      <c r="K162" s="91">
        <f>G162/F162*100</f>
        <v>75.35259464085635</v>
      </c>
      <c r="L162" s="60">
        <f>L18+L27+L32+L36+L39+L48+L56+L61+L71+L79+L88+L96+L103+L111+L120+L130+L136+L141+L154+L161+L148</f>
        <v>18503371.200000003</v>
      </c>
    </row>
    <row r="163" spans="1:12" ht="15.75">
      <c r="A163" s="21"/>
      <c r="B163" s="21"/>
      <c r="C163" s="47"/>
      <c r="D163" s="48"/>
      <c r="E163" s="73"/>
      <c r="F163" s="71"/>
      <c r="G163" s="71"/>
      <c r="H163" s="54"/>
      <c r="I163" s="90"/>
      <c r="J163" s="87">
        <f>G163-F163</f>
        <v>0</v>
      </c>
      <c r="K163" s="86"/>
      <c r="L163" s="86"/>
    </row>
    <row r="164" spans="1:12" s="16" customFormat="1" ht="15.75">
      <c r="A164" s="35"/>
      <c r="B164" s="36"/>
      <c r="C164" s="22"/>
      <c r="D164" s="27" t="s">
        <v>93</v>
      </c>
      <c r="E164" s="62">
        <f>E166</f>
        <v>128170</v>
      </c>
      <c r="F164" s="62">
        <f>F166</f>
        <v>29220.9</v>
      </c>
      <c r="G164" s="62">
        <f>G166</f>
        <v>27622</v>
      </c>
      <c r="H164" s="89" t="e">
        <f>G164-#REF!</f>
        <v>#REF!</v>
      </c>
      <c r="I164" s="90" t="e">
        <f>G164/#REF!*100</f>
        <v>#REF!</v>
      </c>
      <c r="J164" s="92">
        <f>G164-F164</f>
        <v>-1598.9000000000015</v>
      </c>
      <c r="K164" s="91">
        <f>G164/F164*100</f>
        <v>94.52823150553199</v>
      </c>
      <c r="L164" s="62">
        <f>L166</f>
        <v>29220.9</v>
      </c>
    </row>
    <row r="165" spans="1:12" ht="31.5">
      <c r="A165" s="144" t="s">
        <v>38</v>
      </c>
      <c r="B165" s="135" t="s">
        <v>137</v>
      </c>
      <c r="C165" s="63" t="s">
        <v>136</v>
      </c>
      <c r="D165" s="64" t="s">
        <v>140</v>
      </c>
      <c r="E165" s="56">
        <v>128170</v>
      </c>
      <c r="F165" s="56">
        <v>29220.9</v>
      </c>
      <c r="G165" s="56">
        <v>27622</v>
      </c>
      <c r="H165" s="54" t="e">
        <f>G165-#REF!</f>
        <v>#REF!</v>
      </c>
      <c r="I165" s="85" t="e">
        <f>G165/#REF!*100</f>
        <v>#REF!</v>
      </c>
      <c r="J165" s="87">
        <f>G165-F165</f>
        <v>-1598.9000000000015</v>
      </c>
      <c r="K165" s="86">
        <f>G165/F165*100</f>
        <v>94.52823150553199</v>
      </c>
      <c r="L165" s="56">
        <v>29220.9</v>
      </c>
    </row>
    <row r="166" spans="1:12" s="16" customFormat="1" ht="15.75">
      <c r="A166" s="134"/>
      <c r="B166" s="134"/>
      <c r="C166" s="22"/>
      <c r="D166" s="26" t="s">
        <v>21</v>
      </c>
      <c r="E166" s="62">
        <f>SUM(E165:E165)</f>
        <v>128170</v>
      </c>
      <c r="F166" s="62">
        <f>SUM(F165:F165)</f>
        <v>29220.9</v>
      </c>
      <c r="G166" s="62">
        <f>SUM(G165:G165)</f>
        <v>27622</v>
      </c>
      <c r="H166" s="89" t="e">
        <f>G166-#REF!</f>
        <v>#REF!</v>
      </c>
      <c r="I166" s="90" t="e">
        <f>G166/#REF!*100</f>
        <v>#REF!</v>
      </c>
      <c r="J166" s="92">
        <f>G166-F166</f>
        <v>-1598.9000000000015</v>
      </c>
      <c r="K166" s="91">
        <f>G166/F166*100</f>
        <v>94.52823150553199</v>
      </c>
      <c r="L166" s="62">
        <f>SUM(L165:L165)</f>
        <v>29220.9</v>
      </c>
    </row>
    <row r="167" spans="1:12" ht="15.75">
      <c r="A167" s="21"/>
      <c r="B167" s="21"/>
      <c r="C167" s="47"/>
      <c r="D167" s="48"/>
      <c r="E167" s="73"/>
      <c r="F167" s="71"/>
      <c r="G167" s="71"/>
      <c r="H167" s="71"/>
      <c r="I167" s="71"/>
      <c r="J167" s="100"/>
      <c r="K167" s="100"/>
      <c r="L167" s="52"/>
    </row>
    <row r="168" spans="1:12" ht="15.75">
      <c r="A168" s="21"/>
      <c r="B168" s="21"/>
      <c r="C168" s="47"/>
      <c r="D168" s="48" t="s">
        <v>123</v>
      </c>
      <c r="E168" s="73"/>
      <c r="F168" s="71"/>
      <c r="G168" s="71"/>
      <c r="H168" s="71"/>
      <c r="I168" s="71"/>
      <c r="J168" s="100"/>
      <c r="K168" s="100"/>
      <c r="L168" s="52"/>
    </row>
    <row r="169" spans="1:12" ht="15.75">
      <c r="A169" s="21"/>
      <c r="B169" s="21"/>
      <c r="C169" s="47"/>
      <c r="D169" s="48"/>
      <c r="E169" s="73"/>
      <c r="F169" s="71"/>
      <c r="G169" s="71"/>
      <c r="H169" s="71"/>
      <c r="I169" s="101" t="s">
        <v>0</v>
      </c>
      <c r="J169" s="100"/>
      <c r="K169" s="100"/>
      <c r="L169" s="3" t="s">
        <v>201</v>
      </c>
    </row>
    <row r="170" spans="1:12" s="16" customFormat="1" ht="15.75">
      <c r="A170" s="20"/>
      <c r="B170" s="20"/>
      <c r="C170" s="32"/>
      <c r="D170" s="27" t="s">
        <v>6</v>
      </c>
      <c r="E170" s="60">
        <f>SUM(E171:E182)</f>
        <v>5668164.399999999</v>
      </c>
      <c r="F170" s="60">
        <f>SUM(F171:F182)</f>
        <v>8577108.7</v>
      </c>
      <c r="G170" s="60">
        <f>SUM(G171:G182)</f>
        <v>7674391.9</v>
      </c>
      <c r="H170" s="62" t="e">
        <f>G170-#REF!</f>
        <v>#REF!</v>
      </c>
      <c r="I170" s="57" t="e">
        <f>G170/#REF!*100</f>
        <v>#REF!</v>
      </c>
      <c r="J170" s="91">
        <f>G170-F170</f>
        <v>-902716.7999999989</v>
      </c>
      <c r="K170" s="91">
        <f>G170/F170*100</f>
        <v>89.47527853995835</v>
      </c>
      <c r="L170" s="60">
        <f>SUM(L171:L182)</f>
        <v>8620874.100000001</v>
      </c>
    </row>
    <row r="171" spans="1:12" ht="15.75">
      <c r="A171" s="20"/>
      <c r="B171" s="20"/>
      <c r="C171" s="4" t="s">
        <v>9</v>
      </c>
      <c r="D171" s="23" t="s">
        <v>10</v>
      </c>
      <c r="E171" s="59">
        <f aca="true" t="shared" si="0" ref="E171:G182">SUMIF($C$6:$C$165,$C171,E$6:E$165)</f>
        <v>3184294</v>
      </c>
      <c r="F171" s="59">
        <f t="shared" si="0"/>
        <v>5757879.3</v>
      </c>
      <c r="G171" s="59">
        <f t="shared" si="0"/>
        <v>4744134.2</v>
      </c>
      <c r="H171" s="54" t="e">
        <f>G171-#REF!</f>
        <v>#REF!</v>
      </c>
      <c r="I171" s="55" t="e">
        <f>G171/#REF!*100</f>
        <v>#REF!</v>
      </c>
      <c r="J171" s="86">
        <f>G171-F171</f>
        <v>-1013745.0999999996</v>
      </c>
      <c r="K171" s="86">
        <f>G171/F171*100</f>
        <v>82.3937764725287</v>
      </c>
      <c r="L171" s="59">
        <f aca="true" t="shared" si="1" ref="L171:L182">SUMIF($C$6:$C$165,$C171,L$6:L$165)</f>
        <v>5523849.9</v>
      </c>
    </row>
    <row r="172" spans="1:12" ht="15.75">
      <c r="A172" s="20"/>
      <c r="B172" s="20"/>
      <c r="C172" s="4" t="s">
        <v>11</v>
      </c>
      <c r="D172" s="23" t="s">
        <v>120</v>
      </c>
      <c r="E172" s="59">
        <f t="shared" si="0"/>
        <v>374468.6</v>
      </c>
      <c r="F172" s="59">
        <f t="shared" si="0"/>
        <v>431806</v>
      </c>
      <c r="G172" s="59">
        <f t="shared" si="0"/>
        <v>431250.8</v>
      </c>
      <c r="H172" s="54" t="e">
        <f>G172-#REF!</f>
        <v>#REF!</v>
      </c>
      <c r="I172" s="55" t="e">
        <f>G172/#REF!*100</f>
        <v>#REF!</v>
      </c>
      <c r="J172" s="86">
        <f>G172-F172</f>
        <v>-555.2000000000116</v>
      </c>
      <c r="K172" s="86">
        <f>G172/F172*100</f>
        <v>99.87142374121711</v>
      </c>
      <c r="L172" s="59">
        <f t="shared" si="1"/>
        <v>444803</v>
      </c>
    </row>
    <row r="173" spans="1:12" ht="15.75">
      <c r="A173" s="20"/>
      <c r="B173" s="20"/>
      <c r="C173" s="4" t="s">
        <v>12</v>
      </c>
      <c r="D173" s="23" t="s">
        <v>13</v>
      </c>
      <c r="E173" s="59">
        <f t="shared" si="0"/>
        <v>626.3</v>
      </c>
      <c r="F173" s="59">
        <f t="shared" si="0"/>
        <v>1208</v>
      </c>
      <c r="G173" s="59">
        <f t="shared" si="0"/>
        <v>210.2</v>
      </c>
      <c r="H173" s="54" t="e">
        <f>G173-#REF!</f>
        <v>#REF!</v>
      </c>
      <c r="I173" s="55" t="e">
        <f>G173/#REF!*100</f>
        <v>#REF!</v>
      </c>
      <c r="J173" s="86">
        <f>G173-F173</f>
        <v>-997.8</v>
      </c>
      <c r="K173" s="86">
        <f>G173/F173*100</f>
        <v>17.40066225165563</v>
      </c>
      <c r="L173" s="59">
        <f t="shared" si="1"/>
        <v>205.4</v>
      </c>
    </row>
    <row r="174" spans="1:12" ht="15.75">
      <c r="A174" s="20"/>
      <c r="B174" s="20"/>
      <c r="C174" s="4" t="s">
        <v>14</v>
      </c>
      <c r="D174" s="23" t="s">
        <v>15</v>
      </c>
      <c r="E174" s="59">
        <f t="shared" si="0"/>
        <v>79966.9</v>
      </c>
      <c r="F174" s="59">
        <f t="shared" si="0"/>
        <v>110629.4</v>
      </c>
      <c r="G174" s="59">
        <f t="shared" si="0"/>
        <v>95466.7</v>
      </c>
      <c r="H174" s="54" t="e">
        <f>G174-#REF!</f>
        <v>#REF!</v>
      </c>
      <c r="I174" s="85" t="e">
        <f>G174/#REF!*100</f>
        <v>#REF!</v>
      </c>
      <c r="J174" s="86">
        <f>G174-F174</f>
        <v>-15162.699999999997</v>
      </c>
      <c r="K174" s="86">
        <f>G174/F174*100</f>
        <v>86.29414965642044</v>
      </c>
      <c r="L174" s="59">
        <f t="shared" si="1"/>
        <v>113391</v>
      </c>
    </row>
    <row r="175" spans="1:12" ht="15.75">
      <c r="A175" s="20"/>
      <c r="B175" s="20"/>
      <c r="C175" s="4" t="s">
        <v>16</v>
      </c>
      <c r="D175" s="23" t="s">
        <v>17</v>
      </c>
      <c r="E175" s="59">
        <f t="shared" si="0"/>
        <v>1884590.7</v>
      </c>
      <c r="F175" s="59">
        <f t="shared" si="0"/>
        <v>2131261</v>
      </c>
      <c r="G175" s="59">
        <f t="shared" si="0"/>
        <v>2199913.7</v>
      </c>
      <c r="H175" s="54" t="e">
        <f>G175-#REF!</f>
        <v>#REF!</v>
      </c>
      <c r="I175" s="85" t="e">
        <f>G175/#REF!*100</f>
        <v>#REF!</v>
      </c>
      <c r="J175" s="86">
        <f>G175-F175</f>
        <v>68652.70000000019</v>
      </c>
      <c r="K175" s="86">
        <f>G175/F175*100</f>
        <v>103.221224430044</v>
      </c>
      <c r="L175" s="59">
        <f t="shared" si="1"/>
        <v>2320048</v>
      </c>
    </row>
    <row r="176" spans="1:12" ht="15.75">
      <c r="A176" s="20"/>
      <c r="B176" s="20"/>
      <c r="C176" s="4" t="s">
        <v>115</v>
      </c>
      <c r="D176" s="23" t="s">
        <v>18</v>
      </c>
      <c r="E176" s="59">
        <f t="shared" si="0"/>
        <v>29619.3</v>
      </c>
      <c r="F176" s="59">
        <f t="shared" si="0"/>
        <v>35895</v>
      </c>
      <c r="G176" s="59">
        <f t="shared" si="0"/>
        <v>44189.6</v>
      </c>
      <c r="H176" s="54" t="e">
        <f>G176-#REF!</f>
        <v>#REF!</v>
      </c>
      <c r="I176" s="85" t="e">
        <f>G176/#REF!*100</f>
        <v>#REF!</v>
      </c>
      <c r="J176" s="86">
        <f>G176-F176</f>
        <v>8294.599999999999</v>
      </c>
      <c r="K176" s="86">
        <f>G176/F176*100</f>
        <v>123.10795375400474</v>
      </c>
      <c r="L176" s="59">
        <f t="shared" si="1"/>
        <v>45051.9</v>
      </c>
    </row>
    <row r="177" spans="1:12" ht="64.5" customHeight="1">
      <c r="A177" s="20"/>
      <c r="B177" s="20"/>
      <c r="C177" s="93" t="s">
        <v>116</v>
      </c>
      <c r="D177" s="81" t="s">
        <v>165</v>
      </c>
      <c r="E177" s="59">
        <f t="shared" si="0"/>
        <v>271.6</v>
      </c>
      <c r="F177" s="59">
        <f t="shared" si="0"/>
        <v>198</v>
      </c>
      <c r="G177" s="59">
        <f t="shared" si="0"/>
        <v>195.8</v>
      </c>
      <c r="H177" s="54" t="e">
        <f>G177-#REF!</f>
        <v>#REF!</v>
      </c>
      <c r="I177" s="85" t="e">
        <f>G177/#REF!*100</f>
        <v>#REF!</v>
      </c>
      <c r="J177" s="86">
        <f>G177-F177</f>
        <v>-2.1999999999999886</v>
      </c>
      <c r="K177" s="86">
        <f>G177/F177*100</f>
        <v>98.88888888888889</v>
      </c>
      <c r="L177" s="59">
        <f t="shared" si="1"/>
        <v>350</v>
      </c>
    </row>
    <row r="178" spans="1:12" ht="31.5">
      <c r="A178" s="20"/>
      <c r="B178" s="20"/>
      <c r="C178" s="94" t="s">
        <v>175</v>
      </c>
      <c r="D178" s="81" t="s">
        <v>176</v>
      </c>
      <c r="E178" s="59">
        <f t="shared" si="0"/>
        <v>0</v>
      </c>
      <c r="F178" s="59">
        <f t="shared" si="0"/>
        <v>0</v>
      </c>
      <c r="G178" s="59">
        <f t="shared" si="0"/>
        <v>0</v>
      </c>
      <c r="H178" s="54" t="e">
        <f>G178-#REF!</f>
        <v>#REF!</v>
      </c>
      <c r="I178" s="85"/>
      <c r="J178" s="86">
        <f>G178-F178</f>
        <v>0</v>
      </c>
      <c r="K178" s="86"/>
      <c r="L178" s="59">
        <f t="shared" si="1"/>
        <v>0</v>
      </c>
    </row>
    <row r="179" spans="1:12" ht="63">
      <c r="A179" s="20"/>
      <c r="B179" s="20"/>
      <c r="C179" s="95" t="s">
        <v>162</v>
      </c>
      <c r="D179" s="81" t="s">
        <v>177</v>
      </c>
      <c r="E179" s="59">
        <f t="shared" si="0"/>
        <v>0</v>
      </c>
      <c r="F179" s="59">
        <f t="shared" si="0"/>
        <v>0</v>
      </c>
      <c r="G179" s="59">
        <f t="shared" si="0"/>
        <v>306.3</v>
      </c>
      <c r="H179" s="54" t="e">
        <f>G179-#REF!</f>
        <v>#REF!</v>
      </c>
      <c r="I179" s="85"/>
      <c r="J179" s="86">
        <f>G179-F179</f>
        <v>306.3</v>
      </c>
      <c r="K179" s="86"/>
      <c r="L179" s="59">
        <f t="shared" si="1"/>
        <v>300</v>
      </c>
    </row>
    <row r="180" spans="1:12" ht="15.75">
      <c r="A180" s="20"/>
      <c r="B180" s="20"/>
      <c r="C180" s="4" t="s">
        <v>24</v>
      </c>
      <c r="D180" s="23" t="s">
        <v>25</v>
      </c>
      <c r="E180" s="59">
        <f t="shared" si="0"/>
        <v>82383</v>
      </c>
      <c r="F180" s="59">
        <f t="shared" si="0"/>
        <v>107932</v>
      </c>
      <c r="G180" s="59">
        <f t="shared" si="0"/>
        <v>85973.9</v>
      </c>
      <c r="H180" s="54" t="e">
        <f>G180-#REF!</f>
        <v>#REF!</v>
      </c>
      <c r="I180" s="85" t="e">
        <f>G180/#REF!*100</f>
        <v>#REF!</v>
      </c>
      <c r="J180" s="86">
        <f>G180-F180</f>
        <v>-21958.100000000006</v>
      </c>
      <c r="K180" s="86">
        <f>G180/F180*100</f>
        <v>79.65561649927731</v>
      </c>
      <c r="L180" s="59">
        <f t="shared" si="1"/>
        <v>101511.4</v>
      </c>
    </row>
    <row r="181" spans="1:12" ht="31.5">
      <c r="A181" s="20"/>
      <c r="B181" s="20"/>
      <c r="C181" s="4" t="s">
        <v>31</v>
      </c>
      <c r="D181" s="23" t="s">
        <v>32</v>
      </c>
      <c r="E181" s="59">
        <f t="shared" si="0"/>
        <v>2796</v>
      </c>
      <c r="F181" s="59">
        <f t="shared" si="0"/>
        <v>300</v>
      </c>
      <c r="G181" s="59">
        <f t="shared" si="0"/>
        <v>5277</v>
      </c>
      <c r="H181" s="54" t="e">
        <f>G181-#REF!</f>
        <v>#REF!</v>
      </c>
      <c r="I181" s="85" t="e">
        <f>G181/#REF!*100</f>
        <v>#REF!</v>
      </c>
      <c r="J181" s="86">
        <f>G181-F181</f>
        <v>4977</v>
      </c>
      <c r="K181" s="86">
        <f>G181/F181*100</f>
        <v>1759</v>
      </c>
      <c r="L181" s="59">
        <f t="shared" si="1"/>
        <v>6191.3</v>
      </c>
    </row>
    <row r="182" spans="1:12" ht="15.75">
      <c r="A182" s="20"/>
      <c r="B182" s="20"/>
      <c r="C182" s="4" t="s">
        <v>19</v>
      </c>
      <c r="D182" s="23" t="s">
        <v>20</v>
      </c>
      <c r="E182" s="59">
        <f t="shared" si="0"/>
        <v>29148</v>
      </c>
      <c r="F182" s="59">
        <f t="shared" si="0"/>
        <v>0</v>
      </c>
      <c r="G182" s="59">
        <f t="shared" si="0"/>
        <v>67473.7</v>
      </c>
      <c r="H182" s="54" t="e">
        <f>G182-#REF!</f>
        <v>#REF!</v>
      </c>
      <c r="I182" s="85"/>
      <c r="J182" s="86">
        <f>G182-F182</f>
        <v>67473.7</v>
      </c>
      <c r="K182" s="86"/>
      <c r="L182" s="59">
        <f t="shared" si="1"/>
        <v>65172.2</v>
      </c>
    </row>
    <row r="183" spans="1:12" s="16" customFormat="1" ht="15.75">
      <c r="A183" s="20"/>
      <c r="B183" s="20"/>
      <c r="C183" s="32"/>
      <c r="D183" s="27" t="s">
        <v>33</v>
      </c>
      <c r="E183" s="60">
        <f>SUM(E184:E203)</f>
        <v>2835425</v>
      </c>
      <c r="F183" s="60">
        <f>SUM(F184:F203)</f>
        <v>4408554.199999999</v>
      </c>
      <c r="G183" s="60">
        <f>SUM(G184:G203)</f>
        <v>2699745.1004899996</v>
      </c>
      <c r="H183" s="89" t="e">
        <f>G183-#REF!</f>
        <v>#REF!</v>
      </c>
      <c r="I183" s="90" t="e">
        <f>G183/#REF!*100</f>
        <v>#REF!</v>
      </c>
      <c r="J183" s="91">
        <f>G183-F183</f>
        <v>-1708809.0995099996</v>
      </c>
      <c r="K183" s="91">
        <f>G183/F183*100</f>
        <v>61.23878664098085</v>
      </c>
      <c r="L183" s="60">
        <f>SUM(L184:L203)</f>
        <v>3167807.6999999997</v>
      </c>
    </row>
    <row r="184" spans="1:12" ht="15.75">
      <c r="A184" s="20"/>
      <c r="B184" s="20"/>
      <c r="C184" s="4" t="s">
        <v>40</v>
      </c>
      <c r="D184" s="23" t="s">
        <v>41</v>
      </c>
      <c r="E184" s="59">
        <f aca="true" t="shared" si="2" ref="E184:G203">SUMIF($C$6:$C$165,$C184,E$6:E$165)</f>
        <v>300</v>
      </c>
      <c r="F184" s="59">
        <f t="shared" si="2"/>
        <v>0</v>
      </c>
      <c r="G184" s="59">
        <f t="shared" si="2"/>
        <v>0</v>
      </c>
      <c r="H184" s="54" t="e">
        <f>G184-#REF!</f>
        <v>#REF!</v>
      </c>
      <c r="I184" s="85"/>
      <c r="J184" s="86">
        <f>G184-F184</f>
        <v>0</v>
      </c>
      <c r="K184" s="86"/>
      <c r="L184" s="59">
        <f aca="true" t="shared" si="3" ref="L184:L203">SUMIF($C$6:$C$165,$C184,L$6:L$165)</f>
        <v>0</v>
      </c>
    </row>
    <row r="185" spans="1:12" ht="63">
      <c r="A185" s="20"/>
      <c r="B185" s="20"/>
      <c r="C185" s="63" t="s">
        <v>132</v>
      </c>
      <c r="D185" s="65" t="s">
        <v>133</v>
      </c>
      <c r="E185" s="59">
        <f t="shared" si="2"/>
        <v>803092.6</v>
      </c>
      <c r="F185" s="59">
        <f t="shared" si="2"/>
        <v>1518448</v>
      </c>
      <c r="G185" s="59">
        <f t="shared" si="2"/>
        <v>1038569.7</v>
      </c>
      <c r="H185" s="54" t="e">
        <f>G185-#REF!</f>
        <v>#REF!</v>
      </c>
      <c r="I185" s="85" t="e">
        <f>G185/#REF!*100</f>
        <v>#REF!</v>
      </c>
      <c r="J185" s="86">
        <f>G185-F185</f>
        <v>-479878.30000000005</v>
      </c>
      <c r="K185" s="86">
        <f>G185/F185*100</f>
        <v>68.39679067047406</v>
      </c>
      <c r="L185" s="59">
        <f t="shared" si="3"/>
        <v>1258132.3</v>
      </c>
    </row>
    <row r="186" spans="1:12" ht="31.5">
      <c r="A186" s="20"/>
      <c r="B186" s="20"/>
      <c r="C186" s="4" t="s">
        <v>54</v>
      </c>
      <c r="D186" s="23" t="s">
        <v>109</v>
      </c>
      <c r="E186" s="59">
        <f t="shared" si="2"/>
        <v>368.1</v>
      </c>
      <c r="F186" s="59">
        <f t="shared" si="2"/>
        <v>13857</v>
      </c>
      <c r="G186" s="59">
        <f t="shared" si="2"/>
        <v>12982.1</v>
      </c>
      <c r="H186" s="54" t="e">
        <f>G186-#REF!</f>
        <v>#REF!</v>
      </c>
      <c r="I186" s="85" t="e">
        <f>G186/#REF!*100</f>
        <v>#REF!</v>
      </c>
      <c r="J186" s="86">
        <f>G186-F186</f>
        <v>-874.8999999999996</v>
      </c>
      <c r="K186" s="86">
        <f>G186/F186*100</f>
        <v>93.68622356931515</v>
      </c>
      <c r="L186" s="59">
        <f t="shared" si="3"/>
        <v>15242.7</v>
      </c>
    </row>
    <row r="187" spans="1:12" ht="15.75">
      <c r="A187" s="20"/>
      <c r="B187" s="20"/>
      <c r="C187" s="4" t="s">
        <v>36</v>
      </c>
      <c r="D187" s="24" t="s">
        <v>37</v>
      </c>
      <c r="E187" s="59">
        <f t="shared" si="2"/>
        <v>544653.5</v>
      </c>
      <c r="F187" s="59">
        <f t="shared" si="2"/>
        <v>535769</v>
      </c>
      <c r="G187" s="59">
        <f t="shared" si="2"/>
        <v>560225.8</v>
      </c>
      <c r="H187" s="54" t="e">
        <f>G187-#REF!</f>
        <v>#REF!</v>
      </c>
      <c r="I187" s="85" t="e">
        <f>G187/#REF!*100</f>
        <v>#REF!</v>
      </c>
      <c r="J187" s="86">
        <f>G187-F187</f>
        <v>24456.800000000047</v>
      </c>
      <c r="K187" s="86">
        <f>G187/F187*100</f>
        <v>104.56480311477523</v>
      </c>
      <c r="L187" s="59">
        <f t="shared" si="3"/>
        <v>681948.4</v>
      </c>
    </row>
    <row r="188" spans="1:12" ht="16.5" customHeight="1">
      <c r="A188" s="20"/>
      <c r="B188" s="20"/>
      <c r="C188" s="4" t="s">
        <v>43</v>
      </c>
      <c r="D188" s="23" t="s">
        <v>44</v>
      </c>
      <c r="E188" s="59">
        <f t="shared" si="2"/>
        <v>4291.6</v>
      </c>
      <c r="F188" s="59">
        <f t="shared" si="2"/>
        <v>3792.7</v>
      </c>
      <c r="G188" s="59">
        <f t="shared" si="2"/>
        <v>6153.9</v>
      </c>
      <c r="H188" s="54" t="e">
        <f>G188-#REF!</f>
        <v>#REF!</v>
      </c>
      <c r="I188" s="85" t="e">
        <f>G188/#REF!*100</f>
        <v>#REF!</v>
      </c>
      <c r="J188" s="86">
        <f>G188-F188</f>
        <v>2361.2</v>
      </c>
      <c r="K188" s="86">
        <f>G188/F188*100</f>
        <v>162.25644000316396</v>
      </c>
      <c r="L188" s="59">
        <f t="shared" si="3"/>
        <v>6162</v>
      </c>
    </row>
    <row r="189" spans="1:12" ht="63">
      <c r="A189" s="20"/>
      <c r="B189" s="20"/>
      <c r="C189" s="63" t="s">
        <v>128</v>
      </c>
      <c r="D189" s="64" t="s">
        <v>129</v>
      </c>
      <c r="E189" s="59">
        <f t="shared" si="2"/>
        <v>119246.1</v>
      </c>
      <c r="F189" s="59">
        <f t="shared" si="2"/>
        <v>87876</v>
      </c>
      <c r="G189" s="59">
        <f t="shared" si="2"/>
        <v>91351.2</v>
      </c>
      <c r="H189" s="54" t="e">
        <f>G189-#REF!</f>
        <v>#REF!</v>
      </c>
      <c r="I189" s="85" t="e">
        <f>G189/#REF!*100</f>
        <v>#REF!</v>
      </c>
      <c r="J189" s="86">
        <f>G189-F189</f>
        <v>3475.199999999997</v>
      </c>
      <c r="K189" s="86">
        <f>G189/F189*100</f>
        <v>103.95466338932131</v>
      </c>
      <c r="L189" s="59">
        <f t="shared" si="3"/>
        <v>100447.79999999999</v>
      </c>
    </row>
    <row r="190" spans="1:12" ht="15.75">
      <c r="A190" s="20"/>
      <c r="B190" s="20"/>
      <c r="C190" s="4" t="s">
        <v>64</v>
      </c>
      <c r="D190" s="23" t="s">
        <v>65</v>
      </c>
      <c r="E190" s="59">
        <f t="shared" si="2"/>
        <v>15870.2</v>
      </c>
      <c r="F190" s="59">
        <f t="shared" si="2"/>
        <v>18726.9</v>
      </c>
      <c r="G190" s="59">
        <f t="shared" si="2"/>
        <v>17576.2</v>
      </c>
      <c r="H190" s="54" t="e">
        <f>G190-#REF!</f>
        <v>#REF!</v>
      </c>
      <c r="I190" s="85" t="e">
        <f>G190/#REF!*100</f>
        <v>#REF!</v>
      </c>
      <c r="J190" s="86">
        <f>G190-F190</f>
        <v>-1150.7000000000007</v>
      </c>
      <c r="K190" s="86">
        <f>G190/F190*100</f>
        <v>93.8553631407227</v>
      </c>
      <c r="L190" s="59">
        <f t="shared" si="3"/>
        <v>21649.9</v>
      </c>
    </row>
    <row r="191" spans="1:12" ht="31.5">
      <c r="A191" s="20"/>
      <c r="B191" s="20"/>
      <c r="C191" s="4" t="s">
        <v>114</v>
      </c>
      <c r="D191" s="25" t="s">
        <v>119</v>
      </c>
      <c r="E191" s="59">
        <f t="shared" si="2"/>
        <v>3983.4</v>
      </c>
      <c r="F191" s="59">
        <f t="shared" si="2"/>
        <v>0</v>
      </c>
      <c r="G191" s="59">
        <f t="shared" si="2"/>
        <v>8514.3</v>
      </c>
      <c r="H191" s="54" t="e">
        <f>G191-#REF!</f>
        <v>#REF!</v>
      </c>
      <c r="I191" s="85"/>
      <c r="J191" s="86">
        <f>G191-F191</f>
        <v>8514.3</v>
      </c>
      <c r="K191" s="86"/>
      <c r="L191" s="59">
        <f t="shared" si="3"/>
        <v>8163.5999999999985</v>
      </c>
    </row>
    <row r="192" spans="1:12" ht="15.75">
      <c r="A192" s="20"/>
      <c r="B192" s="20"/>
      <c r="C192" s="4" t="s">
        <v>66</v>
      </c>
      <c r="D192" s="23" t="s">
        <v>67</v>
      </c>
      <c r="E192" s="59">
        <f t="shared" si="2"/>
        <v>1198.3</v>
      </c>
      <c r="F192" s="59">
        <f t="shared" si="2"/>
        <v>1460</v>
      </c>
      <c r="G192" s="59">
        <f t="shared" si="2"/>
        <v>839.7</v>
      </c>
      <c r="H192" s="54" t="e">
        <f>G192-#REF!</f>
        <v>#REF!</v>
      </c>
      <c r="I192" s="85" t="e">
        <f>G192/#REF!*100</f>
        <v>#REF!</v>
      </c>
      <c r="J192" s="86">
        <f>G192-F192</f>
        <v>-620.3</v>
      </c>
      <c r="K192" s="86">
        <f>G192/F192*100</f>
        <v>57.513698630136986</v>
      </c>
      <c r="L192" s="59">
        <f t="shared" si="3"/>
        <v>839.8</v>
      </c>
    </row>
    <row r="193" spans="1:12" ht="31.5" customHeight="1">
      <c r="A193" s="20"/>
      <c r="B193" s="20"/>
      <c r="C193" s="4" t="s">
        <v>48</v>
      </c>
      <c r="D193" s="23" t="s">
        <v>49</v>
      </c>
      <c r="E193" s="59">
        <f t="shared" si="2"/>
        <v>39</v>
      </c>
      <c r="F193" s="59">
        <f t="shared" si="2"/>
        <v>0</v>
      </c>
      <c r="G193" s="59">
        <f t="shared" si="2"/>
        <v>26.8</v>
      </c>
      <c r="H193" s="54" t="e">
        <f>G193-#REF!</f>
        <v>#REF!</v>
      </c>
      <c r="I193" s="85"/>
      <c r="J193" s="86">
        <f>G193-F193</f>
        <v>26.8</v>
      </c>
      <c r="K193" s="86"/>
      <c r="L193" s="59">
        <f t="shared" si="3"/>
        <v>0</v>
      </c>
    </row>
    <row r="194" spans="1:12" ht="63">
      <c r="A194" s="20"/>
      <c r="B194" s="20"/>
      <c r="C194" s="63" t="s">
        <v>168</v>
      </c>
      <c r="D194" s="88" t="s">
        <v>173</v>
      </c>
      <c r="E194" s="59">
        <f t="shared" si="2"/>
        <v>0</v>
      </c>
      <c r="F194" s="59">
        <f t="shared" si="2"/>
        <v>0</v>
      </c>
      <c r="G194" s="59">
        <f t="shared" si="2"/>
        <v>175</v>
      </c>
      <c r="H194" s="54" t="e">
        <f>G194-#REF!</f>
        <v>#REF!</v>
      </c>
      <c r="I194" s="85"/>
      <c r="J194" s="86">
        <f>G194-F194</f>
        <v>175</v>
      </c>
      <c r="K194" s="86"/>
      <c r="L194" s="59">
        <f t="shared" si="3"/>
        <v>0</v>
      </c>
    </row>
    <row r="195" spans="1:12" ht="63">
      <c r="A195" s="20"/>
      <c r="B195" s="20"/>
      <c r="C195" s="63" t="s">
        <v>131</v>
      </c>
      <c r="D195" s="64" t="s">
        <v>130</v>
      </c>
      <c r="E195" s="59">
        <f t="shared" si="2"/>
        <v>745731.7</v>
      </c>
      <c r="F195" s="59">
        <f t="shared" si="2"/>
        <v>1122450.5</v>
      </c>
      <c r="G195" s="59">
        <f t="shared" si="2"/>
        <v>346175.1</v>
      </c>
      <c r="H195" s="54" t="e">
        <f>G195-#REF!</f>
        <v>#REF!</v>
      </c>
      <c r="I195" s="85" t="e">
        <f>G195/#REF!*100</f>
        <v>#REF!</v>
      </c>
      <c r="J195" s="86">
        <f>G195-F195</f>
        <v>-776275.4</v>
      </c>
      <c r="K195" s="86">
        <f>G195/F195*100</f>
        <v>30.841012588082943</v>
      </c>
      <c r="L195" s="59">
        <f t="shared" si="3"/>
        <v>416175</v>
      </c>
    </row>
    <row r="196" spans="1:12" ht="31.5">
      <c r="A196" s="20"/>
      <c r="B196" s="20"/>
      <c r="C196" s="63" t="s">
        <v>134</v>
      </c>
      <c r="D196" s="64" t="s">
        <v>135</v>
      </c>
      <c r="E196" s="59">
        <f t="shared" si="2"/>
        <v>416405.4</v>
      </c>
      <c r="F196" s="59">
        <f t="shared" si="2"/>
        <v>987695</v>
      </c>
      <c r="G196" s="59">
        <f t="shared" si="2"/>
        <v>439111.3</v>
      </c>
      <c r="H196" s="54" t="e">
        <f>G196-#REF!</f>
        <v>#REF!</v>
      </c>
      <c r="I196" s="85" t="e">
        <f>G196/#REF!*100</f>
        <v>#REF!</v>
      </c>
      <c r="J196" s="86">
        <f>G196-F196</f>
        <v>-548583.7</v>
      </c>
      <c r="K196" s="86">
        <f>G196/F196*100</f>
        <v>44.45818800338161</v>
      </c>
      <c r="L196" s="59">
        <f t="shared" si="3"/>
        <v>470150.3</v>
      </c>
    </row>
    <row r="197" spans="1:12" ht="63">
      <c r="A197" s="20"/>
      <c r="B197" s="20"/>
      <c r="C197" s="63" t="s">
        <v>146</v>
      </c>
      <c r="D197" s="64" t="s">
        <v>147</v>
      </c>
      <c r="E197" s="59">
        <f t="shared" si="2"/>
        <v>77687.9</v>
      </c>
      <c r="F197" s="59">
        <f t="shared" si="2"/>
        <v>0</v>
      </c>
      <c r="G197" s="59">
        <f t="shared" si="2"/>
        <v>0</v>
      </c>
      <c r="H197" s="54" t="e">
        <f>G197-#REF!</f>
        <v>#REF!</v>
      </c>
      <c r="I197" s="85"/>
      <c r="J197" s="86">
        <f>G197-F197</f>
        <v>0</v>
      </c>
      <c r="K197" s="86"/>
      <c r="L197" s="59">
        <f t="shared" si="3"/>
        <v>0</v>
      </c>
    </row>
    <row r="198" spans="1:12" ht="31.5">
      <c r="A198" s="20"/>
      <c r="B198" s="20"/>
      <c r="C198" s="4" t="s">
        <v>183</v>
      </c>
      <c r="D198" s="23" t="s">
        <v>184</v>
      </c>
      <c r="E198" s="59">
        <f t="shared" si="2"/>
        <v>0</v>
      </c>
      <c r="F198" s="59">
        <f t="shared" si="2"/>
        <v>0</v>
      </c>
      <c r="G198" s="59">
        <f t="shared" si="2"/>
        <v>3</v>
      </c>
      <c r="H198" s="54" t="e">
        <f>G198-#REF!</f>
        <v>#REF!</v>
      </c>
      <c r="I198" s="85"/>
      <c r="J198" s="86">
        <f>G198-F198</f>
        <v>3</v>
      </c>
      <c r="K198" s="86"/>
      <c r="L198" s="59">
        <f t="shared" si="3"/>
        <v>0</v>
      </c>
    </row>
    <row r="199" spans="1:12" ht="15.75">
      <c r="A199" s="20"/>
      <c r="B199" s="20"/>
      <c r="C199" s="4" t="s">
        <v>77</v>
      </c>
      <c r="D199" s="23" t="s">
        <v>78</v>
      </c>
      <c r="E199" s="59">
        <f t="shared" si="2"/>
        <v>95553.1</v>
      </c>
      <c r="F199" s="59">
        <f t="shared" si="2"/>
        <v>125416.6</v>
      </c>
      <c r="G199" s="59">
        <f t="shared" si="2"/>
        <v>141813.6</v>
      </c>
      <c r="H199" s="54" t="e">
        <f>G199-#REF!</f>
        <v>#REF!</v>
      </c>
      <c r="I199" s="85" t="e">
        <f>G199/#REF!*100</f>
        <v>#REF!</v>
      </c>
      <c r="J199" s="86">
        <f>G199-F199</f>
        <v>16397</v>
      </c>
      <c r="K199" s="86">
        <f>G199/F199*100</f>
        <v>113.07402688320364</v>
      </c>
      <c r="L199" s="59">
        <f t="shared" si="3"/>
        <v>157382.8</v>
      </c>
    </row>
    <row r="200" spans="1:12" ht="15.75">
      <c r="A200" s="20"/>
      <c r="B200" s="20"/>
      <c r="C200" s="4" t="s">
        <v>81</v>
      </c>
      <c r="D200" s="23" t="s">
        <v>82</v>
      </c>
      <c r="E200" s="59">
        <f t="shared" si="2"/>
        <v>1745.3000000000002</v>
      </c>
      <c r="F200" s="59">
        <f t="shared" si="2"/>
        <v>0</v>
      </c>
      <c r="G200" s="59">
        <f t="shared" si="2"/>
        <v>5429.5</v>
      </c>
      <c r="H200" s="54" t="e">
        <f>G200-#REF!</f>
        <v>#REF!</v>
      </c>
      <c r="I200" s="85"/>
      <c r="J200" s="86">
        <f>G200-F200</f>
        <v>5429.5</v>
      </c>
      <c r="K200" s="86"/>
      <c r="L200" s="59">
        <f t="shared" si="3"/>
        <v>0</v>
      </c>
    </row>
    <row r="201" spans="1:12" ht="15.75">
      <c r="A201" s="20"/>
      <c r="B201" s="20"/>
      <c r="C201" s="4" t="s">
        <v>79</v>
      </c>
      <c r="D201" s="23" t="s">
        <v>80</v>
      </c>
      <c r="E201" s="59">
        <f t="shared" si="2"/>
        <v>5850</v>
      </c>
      <c r="F201" s="59">
        <f t="shared" si="2"/>
        <v>0</v>
      </c>
      <c r="G201" s="59">
        <f t="shared" si="2"/>
        <v>37773.5</v>
      </c>
      <c r="H201" s="54" t="e">
        <f>G201-#REF!</f>
        <v>#REF!</v>
      </c>
      <c r="I201" s="85"/>
      <c r="J201" s="86">
        <f>G201-F201</f>
        <v>37773.5</v>
      </c>
      <c r="K201" s="86"/>
      <c r="L201" s="59">
        <f t="shared" si="3"/>
        <v>38488.700000000004</v>
      </c>
    </row>
    <row r="202" spans="1:12" ht="31.5" customHeight="1">
      <c r="A202" s="20"/>
      <c r="B202" s="20"/>
      <c r="C202" s="4" t="s">
        <v>72</v>
      </c>
      <c r="D202" s="23" t="s">
        <v>73</v>
      </c>
      <c r="E202" s="59">
        <f t="shared" si="2"/>
        <v>51.2</v>
      </c>
      <c r="F202" s="59">
        <f t="shared" si="2"/>
        <v>0</v>
      </c>
      <c r="G202" s="59">
        <f t="shared" si="2"/>
        <v>-38.1</v>
      </c>
      <c r="H202" s="54" t="e">
        <f>G202-#REF!</f>
        <v>#REF!</v>
      </c>
      <c r="I202" s="85"/>
      <c r="J202" s="86">
        <f>G202-F202</f>
        <v>-38.1</v>
      </c>
      <c r="K202" s="86"/>
      <c r="L202" s="59">
        <f t="shared" si="3"/>
        <v>-38.1</v>
      </c>
    </row>
    <row r="203" spans="1:12" ht="15.75">
      <c r="A203" s="20"/>
      <c r="B203" s="20"/>
      <c r="C203" s="4" t="s">
        <v>74</v>
      </c>
      <c r="D203" s="23" t="s">
        <v>75</v>
      </c>
      <c r="E203" s="59">
        <f t="shared" si="2"/>
        <v>-642.4</v>
      </c>
      <c r="F203" s="59">
        <f t="shared" si="2"/>
        <v>-6937.5</v>
      </c>
      <c r="G203" s="59">
        <f t="shared" si="2"/>
        <v>-6937.49951</v>
      </c>
      <c r="H203" s="54" t="e">
        <f>G203-#REF!</f>
        <v>#REF!</v>
      </c>
      <c r="I203" s="85" t="e">
        <f>G203/#REF!*100</f>
        <v>#REF!</v>
      </c>
      <c r="J203" s="86">
        <f>G203-F203</f>
        <v>0.0004900000003544847</v>
      </c>
      <c r="K203" s="86">
        <f>G203/F203*100</f>
        <v>99.99999293693693</v>
      </c>
      <c r="L203" s="59">
        <f t="shared" si="3"/>
        <v>-6937.5</v>
      </c>
    </row>
    <row r="204" spans="1:12" s="16" customFormat="1" ht="15.75">
      <c r="A204" s="20"/>
      <c r="B204" s="20"/>
      <c r="C204" s="22" t="s">
        <v>118</v>
      </c>
      <c r="D204" s="27" t="s">
        <v>85</v>
      </c>
      <c r="E204" s="60">
        <f>SUM(E205:E209)</f>
        <v>2716176.5999999996</v>
      </c>
      <c r="F204" s="60">
        <f>SUM(F205:F209)</f>
        <v>6492300.483999999</v>
      </c>
      <c r="G204" s="60">
        <f>SUM(G205:G209)</f>
        <v>4215006.899999999</v>
      </c>
      <c r="H204" s="89" t="e">
        <f>G204-#REF!</f>
        <v>#REF!</v>
      </c>
      <c r="I204" s="90" t="e">
        <f>G204/#REF!*100</f>
        <v>#REF!</v>
      </c>
      <c r="J204" s="91">
        <f>G204-F204</f>
        <v>-2277293.584</v>
      </c>
      <c r="K204" s="91">
        <f>G204/F204*100</f>
        <v>64.92316414478513</v>
      </c>
      <c r="L204" s="60">
        <f>SUM(L205:L209)</f>
        <v>5624418.8</v>
      </c>
    </row>
    <row r="205" spans="1:12" ht="31.5">
      <c r="A205" s="20"/>
      <c r="B205" s="20"/>
      <c r="C205" s="4" t="s">
        <v>86</v>
      </c>
      <c r="D205" s="23" t="s">
        <v>150</v>
      </c>
      <c r="E205" s="59">
        <f aca="true" t="shared" si="4" ref="E205:G210">SUMIF($C$6:$C$161,$C205,E$6:E$161)</f>
        <v>58504</v>
      </c>
      <c r="F205" s="59">
        <f t="shared" si="4"/>
        <v>169646</v>
      </c>
      <c r="G205" s="59">
        <f t="shared" si="4"/>
        <v>162489.9</v>
      </c>
      <c r="H205" s="54" t="e">
        <f>G205-#REF!</f>
        <v>#REF!</v>
      </c>
      <c r="I205" s="85" t="e">
        <f>G205/#REF!*100</f>
        <v>#REF!</v>
      </c>
      <c r="J205" s="86">
        <f>G205-F205</f>
        <v>-7156.100000000006</v>
      </c>
      <c r="K205" s="86">
        <f>G205/F205*100</f>
        <v>95.78174551713568</v>
      </c>
      <c r="L205" s="59">
        <f aca="true" t="shared" si="5" ref="L205:L210">SUMIF($C$6:$C$161,$C205,L$6:L$161)</f>
        <v>192500.4</v>
      </c>
    </row>
    <row r="206" spans="1:12" ht="15.75">
      <c r="A206" s="20"/>
      <c r="B206" s="20"/>
      <c r="C206" s="4" t="s">
        <v>87</v>
      </c>
      <c r="D206" s="23" t="s">
        <v>194</v>
      </c>
      <c r="E206" s="59">
        <f t="shared" si="4"/>
        <v>416546.4</v>
      </c>
      <c r="F206" s="59">
        <f t="shared" si="4"/>
        <v>3797830.284</v>
      </c>
      <c r="G206" s="59">
        <f t="shared" si="4"/>
        <v>1828369.5999999999</v>
      </c>
      <c r="H206" s="54" t="e">
        <f>G206-#REF!</f>
        <v>#REF!</v>
      </c>
      <c r="I206" s="85" t="e">
        <f>G206/#REF!*100</f>
        <v>#REF!</v>
      </c>
      <c r="J206" s="86">
        <f>G206-F206</f>
        <v>-1969460.6840000001</v>
      </c>
      <c r="K206" s="86">
        <f>G206/F206*100</f>
        <v>48.14247776428547</v>
      </c>
      <c r="L206" s="59">
        <f t="shared" si="5"/>
        <v>2964584.5</v>
      </c>
    </row>
    <row r="207" spans="1:12" ht="15.75">
      <c r="A207" s="20"/>
      <c r="B207" s="20"/>
      <c r="C207" s="4" t="s">
        <v>142</v>
      </c>
      <c r="D207" s="23" t="s">
        <v>153</v>
      </c>
      <c r="E207" s="59">
        <f t="shared" si="4"/>
        <v>2180073.8</v>
      </c>
      <c r="F207" s="59">
        <f t="shared" si="4"/>
        <v>2116403.6999999997</v>
      </c>
      <c r="G207" s="59">
        <f t="shared" si="4"/>
        <v>1820979.6999999997</v>
      </c>
      <c r="H207" s="54" t="e">
        <f>G207-#REF!</f>
        <v>#REF!</v>
      </c>
      <c r="I207" s="85" t="e">
        <f>G207/#REF!*100</f>
        <v>#REF!</v>
      </c>
      <c r="J207" s="86">
        <f>G207-F207</f>
        <v>-295424</v>
      </c>
      <c r="K207" s="86">
        <f>G207/F207*100</f>
        <v>86.04122644465231</v>
      </c>
      <c r="L207" s="59">
        <f t="shared" si="5"/>
        <v>2082877.1999999997</v>
      </c>
    </row>
    <row r="208" spans="1:12" ht="15.75">
      <c r="A208" s="20"/>
      <c r="B208" s="20"/>
      <c r="C208" s="4" t="s">
        <v>96</v>
      </c>
      <c r="D208" s="64" t="s">
        <v>141</v>
      </c>
      <c r="E208" s="59">
        <f t="shared" si="4"/>
        <v>0</v>
      </c>
      <c r="F208" s="59">
        <f t="shared" si="4"/>
        <v>408420.5</v>
      </c>
      <c r="G208" s="59">
        <f t="shared" si="4"/>
        <v>406516.9</v>
      </c>
      <c r="H208" s="54" t="e">
        <f>G208-#REF!</f>
        <v>#REF!</v>
      </c>
      <c r="I208" s="85" t="e">
        <f>G208/#REF!*100</f>
        <v>#REF!</v>
      </c>
      <c r="J208" s="86">
        <f>G208-F208</f>
        <v>-1903.5999999999767</v>
      </c>
      <c r="K208" s="86">
        <f>G208/F208*100</f>
        <v>99.53391174047337</v>
      </c>
      <c r="L208" s="59">
        <f t="shared" si="5"/>
        <v>387805.89999999997</v>
      </c>
    </row>
    <row r="209" spans="1:12" ht="15.75">
      <c r="A209" s="20"/>
      <c r="B209" s="20"/>
      <c r="C209" s="4" t="s">
        <v>57</v>
      </c>
      <c r="D209" s="23" t="s">
        <v>58</v>
      </c>
      <c r="E209" s="59">
        <f t="shared" si="4"/>
        <v>61052.4</v>
      </c>
      <c r="F209" s="59">
        <f t="shared" si="4"/>
        <v>0</v>
      </c>
      <c r="G209" s="59">
        <f t="shared" si="4"/>
        <v>-3349.2</v>
      </c>
      <c r="H209" s="54" t="e">
        <f>G209-#REF!</f>
        <v>#REF!</v>
      </c>
      <c r="I209" s="85"/>
      <c r="J209" s="86">
        <f>G209-F209</f>
        <v>-3349.2</v>
      </c>
      <c r="K209" s="86"/>
      <c r="L209" s="59">
        <f t="shared" si="5"/>
        <v>-3349.2</v>
      </c>
    </row>
    <row r="210" spans="1:12" s="16" customFormat="1" ht="31.5">
      <c r="A210" s="20"/>
      <c r="B210" s="20"/>
      <c r="C210" s="22" t="s">
        <v>83</v>
      </c>
      <c r="D210" s="27" t="s">
        <v>84</v>
      </c>
      <c r="E210" s="60">
        <f t="shared" si="4"/>
        <v>812154.2</v>
      </c>
      <c r="F210" s="60">
        <f t="shared" si="4"/>
        <v>1120644.5</v>
      </c>
      <c r="G210" s="60">
        <f t="shared" si="4"/>
        <v>932441.6</v>
      </c>
      <c r="H210" s="89" t="e">
        <f>G210-#REF!</f>
        <v>#REF!</v>
      </c>
      <c r="I210" s="90" t="e">
        <f>G210/#REF!*100</f>
        <v>#REF!</v>
      </c>
      <c r="J210" s="91">
        <f>G210-F210</f>
        <v>-188202.90000000002</v>
      </c>
      <c r="K210" s="91">
        <f>G210/F210*100</f>
        <v>83.20583378582592</v>
      </c>
      <c r="L210" s="60">
        <f t="shared" si="5"/>
        <v>1090270.6</v>
      </c>
    </row>
    <row r="211" spans="1:12" s="16" customFormat="1" ht="15.75">
      <c r="A211" s="20"/>
      <c r="B211" s="20"/>
      <c r="C211" s="32"/>
      <c r="D211" s="17" t="s">
        <v>92</v>
      </c>
      <c r="E211" s="60">
        <f>SUM(E170,E183,E204,E210)</f>
        <v>12031920.199999997</v>
      </c>
      <c r="F211" s="60">
        <f>SUM(F170,F183,F204,F210)</f>
        <v>20598607.883999996</v>
      </c>
      <c r="G211" s="60">
        <f>SUM(G170,G183,G204,G210)</f>
        <v>15521585.50049</v>
      </c>
      <c r="H211" s="89" t="e">
        <f>G211-#REF!</f>
        <v>#REF!</v>
      </c>
      <c r="I211" s="90" t="e">
        <f>G211/#REF!*100</f>
        <v>#REF!</v>
      </c>
      <c r="J211" s="91">
        <f>G211-F211</f>
        <v>-5077022.383509995</v>
      </c>
      <c r="K211" s="91">
        <f>G211/F211*100</f>
        <v>75.35259464085638</v>
      </c>
      <c r="L211" s="60">
        <f>SUM(L170,L183,L204,L210)</f>
        <v>18503371.200000003</v>
      </c>
    </row>
    <row r="212" spans="1:12" s="16" customFormat="1" ht="15.75">
      <c r="A212" s="35"/>
      <c r="B212" s="36"/>
      <c r="C212" s="22"/>
      <c r="D212" s="27" t="s">
        <v>93</v>
      </c>
      <c r="E212" s="62">
        <f>E213</f>
        <v>128170</v>
      </c>
      <c r="F212" s="62">
        <f>F213</f>
        <v>29220.9</v>
      </c>
      <c r="G212" s="62">
        <f>G213</f>
        <v>27622</v>
      </c>
      <c r="H212" s="89" t="e">
        <f>G212-#REF!</f>
        <v>#REF!</v>
      </c>
      <c r="I212" s="90" t="e">
        <f>G212/#REF!*100</f>
        <v>#REF!</v>
      </c>
      <c r="J212" s="91">
        <f>G212-F212</f>
        <v>-1598.9000000000015</v>
      </c>
      <c r="K212" s="91">
        <f>G212/F212*100</f>
        <v>94.52823150553199</v>
      </c>
      <c r="L212" s="62">
        <f>L213</f>
        <v>29220.9</v>
      </c>
    </row>
    <row r="213" spans="1:12" ht="31.5">
      <c r="A213" s="35"/>
      <c r="B213" s="36"/>
      <c r="C213" s="63" t="s">
        <v>136</v>
      </c>
      <c r="D213" s="64" t="s">
        <v>140</v>
      </c>
      <c r="E213" s="56">
        <f>E165</f>
        <v>128170</v>
      </c>
      <c r="F213" s="56">
        <f>F165</f>
        <v>29220.9</v>
      </c>
      <c r="G213" s="59">
        <f>SUMIF($C$6:$C$165,$C213,G$6:G$165)</f>
        <v>27622</v>
      </c>
      <c r="H213" s="54" t="e">
        <f>G213-#REF!</f>
        <v>#REF!</v>
      </c>
      <c r="I213" s="85" t="e">
        <f>G213/#REF!*100</f>
        <v>#REF!</v>
      </c>
      <c r="J213" s="86">
        <f>G213-F213</f>
        <v>-1598.9000000000015</v>
      </c>
      <c r="K213" s="86">
        <f>G213/F213*100</f>
        <v>94.52823150553199</v>
      </c>
      <c r="L213" s="56">
        <f>L165</f>
        <v>29220.9</v>
      </c>
    </row>
    <row r="214" spans="1:11" ht="15.75">
      <c r="A214" s="21"/>
      <c r="B214" s="21"/>
      <c r="C214" s="47"/>
      <c r="D214" s="48"/>
      <c r="E214" s="49"/>
      <c r="F214" s="49"/>
      <c r="G214" s="51"/>
      <c r="H214" s="50"/>
      <c r="I214" s="51"/>
      <c r="J214" s="46"/>
      <c r="K214" s="3"/>
    </row>
    <row r="215" spans="1:11" ht="15.75">
      <c r="A215" s="21"/>
      <c r="B215" s="21"/>
      <c r="C215" s="47"/>
      <c r="D215" s="48"/>
      <c r="E215" s="49"/>
      <c r="F215" s="49"/>
      <c r="G215" s="51"/>
      <c r="H215" s="50"/>
      <c r="I215" s="51"/>
      <c r="J215" s="46"/>
      <c r="K215" s="3"/>
    </row>
    <row r="216" spans="1:11" ht="15.75">
      <c r="A216" s="21"/>
      <c r="B216" s="21"/>
      <c r="C216" s="47"/>
      <c r="D216" s="48"/>
      <c r="E216" s="49"/>
      <c r="F216" s="49"/>
      <c r="G216" s="51"/>
      <c r="H216" s="51"/>
      <c r="I216" s="51"/>
      <c r="J216" s="46"/>
      <c r="K216" s="3"/>
    </row>
    <row r="217" spans="1:11" ht="15.75">
      <c r="A217" s="21"/>
      <c r="B217" s="21"/>
      <c r="C217" s="47"/>
      <c r="D217" s="48"/>
      <c r="E217" s="49"/>
      <c r="F217" s="49"/>
      <c r="G217" s="51"/>
      <c r="H217" s="51"/>
      <c r="I217" s="51"/>
      <c r="J217" s="46"/>
      <c r="K217" s="3"/>
    </row>
    <row r="218" spans="1:10" ht="15.75">
      <c r="A218" s="44"/>
      <c r="B218" s="18"/>
      <c r="C218" s="8"/>
      <c r="D218" s="30"/>
      <c r="E218" s="29"/>
      <c r="F218" s="29"/>
      <c r="G218" s="102"/>
      <c r="H218" s="31"/>
      <c r="I218" s="31"/>
      <c r="J218" s="52"/>
    </row>
    <row r="219" spans="1:10" ht="15.75">
      <c r="A219" s="44"/>
      <c r="B219" s="18"/>
      <c r="C219" s="8"/>
      <c r="D219" s="30"/>
      <c r="E219" s="29"/>
      <c r="F219" s="29"/>
      <c r="G219" s="102"/>
      <c r="H219" s="31"/>
      <c r="I219" s="31"/>
      <c r="J219" s="52"/>
    </row>
    <row r="220" spans="1:10" ht="15.75">
      <c r="A220" s="44"/>
      <c r="B220" s="18"/>
      <c r="C220" s="8"/>
      <c r="D220" s="30"/>
      <c r="E220" s="29"/>
      <c r="F220" s="29"/>
      <c r="G220" s="102"/>
      <c r="H220" s="31"/>
      <c r="I220" s="31"/>
      <c r="J220" s="52"/>
    </row>
    <row r="221" spans="1:10" ht="15.75">
      <c r="A221" s="44"/>
      <c r="B221" s="18"/>
      <c r="C221" s="8"/>
      <c r="D221" s="30"/>
      <c r="E221" s="29"/>
      <c r="F221" s="29"/>
      <c r="G221" s="102"/>
      <c r="H221" s="31"/>
      <c r="I221" s="31"/>
      <c r="J221" s="52"/>
    </row>
    <row r="222" spans="1:10" ht="15.75">
      <c r="A222" s="44"/>
      <c r="B222" s="18"/>
      <c r="C222" s="8"/>
      <c r="D222" s="30"/>
      <c r="E222" s="29"/>
      <c r="F222" s="29"/>
      <c r="G222" s="102"/>
      <c r="H222" s="31"/>
      <c r="I222" s="31"/>
      <c r="J222" s="52"/>
    </row>
    <row r="223" spans="1:9" ht="15.75">
      <c r="A223" s="40"/>
      <c r="B223" s="18"/>
      <c r="C223" s="8"/>
      <c r="D223" s="30"/>
      <c r="E223" s="29"/>
      <c r="F223" s="29"/>
      <c r="G223" s="102"/>
      <c r="H223" s="31"/>
      <c r="I223" s="31"/>
    </row>
    <row r="224" spans="1:9" ht="15.75">
      <c r="A224" s="40"/>
      <c r="B224" s="18"/>
      <c r="C224" s="8"/>
      <c r="D224" s="30"/>
      <c r="E224" s="29"/>
      <c r="F224" s="29"/>
      <c r="G224" s="102"/>
      <c r="H224" s="31"/>
      <c r="I224" s="31"/>
    </row>
    <row r="225" spans="1:9" ht="15.75">
      <c r="A225" s="40"/>
      <c r="B225" s="18"/>
      <c r="C225" s="8"/>
      <c r="D225" s="30"/>
      <c r="E225" s="29"/>
      <c r="F225" s="29"/>
      <c r="G225" s="102"/>
      <c r="H225" s="31"/>
      <c r="I225" s="31"/>
    </row>
    <row r="226" spans="1:9" ht="15.75">
      <c r="A226" s="40"/>
      <c r="B226" s="18"/>
      <c r="C226" s="8"/>
      <c r="D226" s="30"/>
      <c r="E226" s="29"/>
      <c r="F226" s="29"/>
      <c r="G226" s="102"/>
      <c r="H226" s="31"/>
      <c r="I226" s="31"/>
    </row>
    <row r="227" spans="1:9" ht="15.75">
      <c r="A227" s="40"/>
      <c r="B227" s="18"/>
      <c r="C227" s="8"/>
      <c r="D227" s="30"/>
      <c r="E227" s="29"/>
      <c r="F227" s="29"/>
      <c r="G227" s="102"/>
      <c r="H227" s="31"/>
      <c r="I227" s="31"/>
    </row>
    <row r="228" spans="1:9" ht="15.75">
      <c r="A228" s="40"/>
      <c r="B228" s="18"/>
      <c r="C228" s="8"/>
      <c r="D228" s="30"/>
      <c r="E228" s="29"/>
      <c r="F228" s="29"/>
      <c r="G228" s="102"/>
      <c r="H228" s="31"/>
      <c r="I228" s="31"/>
    </row>
    <row r="229" spans="1:9" ht="15.75">
      <c r="A229" s="40"/>
      <c r="B229" s="18"/>
      <c r="C229" s="8"/>
      <c r="D229" s="30"/>
      <c r="E229" s="29"/>
      <c r="F229" s="29"/>
      <c r="G229" s="102"/>
      <c r="H229" s="31"/>
      <c r="I229" s="31"/>
    </row>
    <row r="230" spans="1:9" ht="15.75">
      <c r="A230" s="40"/>
      <c r="B230" s="18"/>
      <c r="C230" s="8"/>
      <c r="D230" s="30"/>
      <c r="E230" s="29"/>
      <c r="F230" s="29"/>
      <c r="G230" s="102"/>
      <c r="H230" s="31"/>
      <c r="I230" s="31"/>
    </row>
    <row r="231" spans="1:9" ht="15.75">
      <c r="A231" s="40"/>
      <c r="B231" s="18"/>
      <c r="C231" s="8"/>
      <c r="D231" s="30"/>
      <c r="E231" s="29"/>
      <c r="F231" s="29"/>
      <c r="G231" s="102"/>
      <c r="H231" s="31"/>
      <c r="I231" s="31"/>
    </row>
    <row r="232" spans="1:9" ht="15.75">
      <c r="A232" s="40"/>
      <c r="B232" s="18"/>
      <c r="C232" s="8"/>
      <c r="D232" s="30"/>
      <c r="E232" s="29"/>
      <c r="F232" s="29"/>
      <c r="G232" s="102"/>
      <c r="H232" s="31"/>
      <c r="I232" s="31"/>
    </row>
    <row r="233" spans="1:9" ht="15.75">
      <c r="A233" s="40"/>
      <c r="B233" s="18"/>
      <c r="C233" s="8"/>
      <c r="D233" s="30"/>
      <c r="E233" s="29"/>
      <c r="F233" s="29"/>
      <c r="G233" s="102"/>
      <c r="H233" s="31"/>
      <c r="I233" s="31"/>
    </row>
    <row r="234" spans="1:9" ht="15.75">
      <c r="A234" s="40"/>
      <c r="B234" s="18"/>
      <c r="C234" s="8"/>
      <c r="D234" s="29"/>
      <c r="E234" s="29"/>
      <c r="F234" s="29"/>
      <c r="G234" s="102"/>
      <c r="H234" s="31"/>
      <c r="I234" s="31"/>
    </row>
    <row r="235" spans="1:9" ht="15.75">
      <c r="A235" s="40"/>
      <c r="B235" s="18"/>
      <c r="C235" s="8"/>
      <c r="D235" s="29"/>
      <c r="E235" s="29"/>
      <c r="F235" s="29"/>
      <c r="G235" s="102"/>
      <c r="H235" s="31"/>
      <c r="I235" s="31"/>
    </row>
    <row r="236" spans="1:9" ht="15.75">
      <c r="A236" s="40"/>
      <c r="B236" s="18"/>
      <c r="C236" s="8"/>
      <c r="D236" s="29"/>
      <c r="E236" s="29"/>
      <c r="F236" s="29"/>
      <c r="G236" s="102"/>
      <c r="H236" s="31"/>
      <c r="I236" s="31"/>
    </row>
    <row r="237" spans="1:9" ht="15.75">
      <c r="A237" s="40"/>
      <c r="B237" s="18"/>
      <c r="C237" s="8"/>
      <c r="D237" s="29"/>
      <c r="E237" s="29"/>
      <c r="F237" s="29"/>
      <c r="G237" s="102"/>
      <c r="H237" s="31"/>
      <c r="I237" s="31"/>
    </row>
    <row r="238" spans="1:9" ht="15.75">
      <c r="A238" s="40"/>
      <c r="B238" s="18"/>
      <c r="C238" s="8"/>
      <c r="D238" s="29"/>
      <c r="E238" s="29"/>
      <c r="F238" s="29"/>
      <c r="G238" s="102"/>
      <c r="H238" s="31"/>
      <c r="I238" s="31"/>
    </row>
    <row r="239" spans="1:9" ht="15.75">
      <c r="A239" s="40"/>
      <c r="B239" s="18"/>
      <c r="C239" s="8"/>
      <c r="D239" s="29"/>
      <c r="E239" s="29"/>
      <c r="F239" s="29"/>
      <c r="G239" s="102"/>
      <c r="H239" s="31"/>
      <c r="I239" s="31"/>
    </row>
    <row r="240" spans="1:9" ht="15.75">
      <c r="A240" s="40"/>
      <c r="B240" s="18"/>
      <c r="C240" s="8"/>
      <c r="D240" s="29"/>
      <c r="E240" s="29"/>
      <c r="F240" s="29"/>
      <c r="G240" s="102"/>
      <c r="H240" s="31"/>
      <c r="I240" s="31"/>
    </row>
    <row r="241" spans="1:9" ht="15.75">
      <c r="A241" s="40"/>
      <c r="B241" s="18"/>
      <c r="C241" s="8"/>
      <c r="D241" s="29"/>
      <c r="E241" s="29"/>
      <c r="F241" s="29"/>
      <c r="G241" s="102"/>
      <c r="H241" s="31"/>
      <c r="I241" s="31"/>
    </row>
    <row r="242" spans="1:9" ht="15.75">
      <c r="A242" s="40"/>
      <c r="B242" s="18"/>
      <c r="C242" s="8"/>
      <c r="D242" s="29"/>
      <c r="E242" s="29"/>
      <c r="F242" s="29"/>
      <c r="G242" s="102"/>
      <c r="H242" s="31"/>
      <c r="I242" s="31"/>
    </row>
    <row r="243" spans="1:9" ht="15.75">
      <c r="A243" s="40"/>
      <c r="B243" s="18"/>
      <c r="C243" s="8"/>
      <c r="D243" s="29"/>
      <c r="E243" s="29"/>
      <c r="F243" s="29"/>
      <c r="G243" s="102"/>
      <c r="H243" s="31"/>
      <c r="I243" s="31"/>
    </row>
    <row r="244" spans="1:9" ht="15.75">
      <c r="A244" s="40"/>
      <c r="B244" s="18"/>
      <c r="C244" s="8"/>
      <c r="D244" s="29"/>
      <c r="E244" s="29"/>
      <c r="F244" s="29"/>
      <c r="G244" s="102"/>
      <c r="H244" s="31"/>
      <c r="I244" s="31"/>
    </row>
    <row r="245" spans="1:9" ht="15.75">
      <c r="A245" s="40"/>
      <c r="B245" s="18"/>
      <c r="C245" s="8"/>
      <c r="D245" s="29"/>
      <c r="E245" s="29"/>
      <c r="F245" s="29"/>
      <c r="G245" s="102"/>
      <c r="H245" s="31"/>
      <c r="I245" s="31"/>
    </row>
    <row r="246" spans="1:9" ht="15.75">
      <c r="A246" s="40"/>
      <c r="B246" s="18"/>
      <c r="C246" s="8"/>
      <c r="D246" s="29"/>
      <c r="E246" s="29"/>
      <c r="F246" s="29"/>
      <c r="G246" s="102"/>
      <c r="H246" s="31"/>
      <c r="I246" s="31"/>
    </row>
    <row r="247" spans="2:9" ht="15.75">
      <c r="B247" s="19"/>
      <c r="C247" s="8"/>
      <c r="D247" s="29"/>
      <c r="E247" s="29"/>
      <c r="F247" s="29"/>
      <c r="G247" s="102"/>
      <c r="H247" s="31"/>
      <c r="I247" s="31"/>
    </row>
    <row r="248" spans="2:9" ht="15.75">
      <c r="B248" s="19"/>
      <c r="C248" s="8"/>
      <c r="D248" s="29"/>
      <c r="E248" s="29"/>
      <c r="F248" s="29"/>
      <c r="G248" s="102"/>
      <c r="H248" s="31"/>
      <c r="I248" s="31"/>
    </row>
    <row r="249" spans="2:9" ht="15.75">
      <c r="B249" s="19"/>
      <c r="C249" s="8"/>
      <c r="D249" s="29"/>
      <c r="E249" s="29"/>
      <c r="F249" s="29"/>
      <c r="G249" s="102"/>
      <c r="H249" s="31"/>
      <c r="I249" s="31"/>
    </row>
    <row r="250" spans="2:9" ht="15.75">
      <c r="B250" s="19"/>
      <c r="C250" s="8"/>
      <c r="D250" s="29"/>
      <c r="E250" s="29"/>
      <c r="F250" s="29"/>
      <c r="G250" s="102"/>
      <c r="H250" s="31"/>
      <c r="I250" s="31"/>
    </row>
    <row r="251" spans="2:9" ht="15.75">
      <c r="B251" s="19"/>
      <c r="C251" s="8"/>
      <c r="D251" s="29"/>
      <c r="E251" s="29"/>
      <c r="F251" s="29"/>
      <c r="G251" s="102"/>
      <c r="H251" s="31"/>
      <c r="I251" s="31"/>
    </row>
    <row r="252" spans="2:9" ht="15.75">
      <c r="B252" s="19"/>
      <c r="C252" s="8"/>
      <c r="D252" s="29"/>
      <c r="E252" s="29"/>
      <c r="F252" s="29"/>
      <c r="G252" s="102"/>
      <c r="H252" s="31"/>
      <c r="I252" s="31"/>
    </row>
    <row r="253" spans="2:9" ht="15.75">
      <c r="B253" s="19"/>
      <c r="C253" s="8"/>
      <c r="D253" s="29"/>
      <c r="E253" s="29"/>
      <c r="F253" s="29"/>
      <c r="G253" s="102"/>
      <c r="H253" s="31"/>
      <c r="I253" s="31"/>
    </row>
    <row r="254" spans="2:9" ht="15.75">
      <c r="B254" s="19"/>
      <c r="C254" s="8"/>
      <c r="D254" s="29"/>
      <c r="E254" s="29"/>
      <c r="F254" s="29"/>
      <c r="G254" s="102"/>
      <c r="H254" s="31"/>
      <c r="I254" s="31"/>
    </row>
    <row r="255" spans="2:9" ht="15.75">
      <c r="B255" s="19"/>
      <c r="C255" s="8"/>
      <c r="D255" s="29"/>
      <c r="E255" s="29"/>
      <c r="F255" s="29"/>
      <c r="G255" s="102"/>
      <c r="H255" s="31"/>
      <c r="I255" s="31"/>
    </row>
    <row r="256" spans="2:9" ht="15.75">
      <c r="B256" s="19"/>
      <c r="C256" s="8"/>
      <c r="D256" s="29"/>
      <c r="E256" s="29"/>
      <c r="F256" s="29"/>
      <c r="G256" s="102"/>
      <c r="H256" s="31"/>
      <c r="I256" s="31"/>
    </row>
    <row r="257" spans="2:9" ht="15.75">
      <c r="B257" s="19"/>
      <c r="C257" s="8"/>
      <c r="D257" s="29"/>
      <c r="E257" s="29"/>
      <c r="F257" s="29"/>
      <c r="G257" s="102"/>
      <c r="H257" s="31"/>
      <c r="I257" s="31"/>
    </row>
    <row r="258" spans="2:9" ht="15.75">
      <c r="B258" s="19"/>
      <c r="C258" s="8"/>
      <c r="D258" s="29"/>
      <c r="E258" s="29"/>
      <c r="F258" s="29"/>
      <c r="G258" s="102"/>
      <c r="H258" s="31"/>
      <c r="I258" s="31"/>
    </row>
    <row r="259" spans="2:9" ht="15.75">
      <c r="B259" s="19"/>
      <c r="C259" s="8"/>
      <c r="D259" s="29"/>
      <c r="E259" s="29"/>
      <c r="F259" s="29"/>
      <c r="G259" s="102"/>
      <c r="H259" s="31"/>
      <c r="I259" s="31"/>
    </row>
    <row r="260" spans="2:9" ht="15.75">
      <c r="B260" s="19"/>
      <c r="C260" s="8"/>
      <c r="D260" s="29"/>
      <c r="E260" s="29"/>
      <c r="F260" s="29"/>
      <c r="G260" s="102"/>
      <c r="H260" s="31"/>
      <c r="I260" s="31"/>
    </row>
    <row r="261" spans="2:9" ht="15.75">
      <c r="B261" s="19"/>
      <c r="C261" s="8"/>
      <c r="D261" s="29"/>
      <c r="E261" s="29"/>
      <c r="F261" s="29"/>
      <c r="G261" s="102"/>
      <c r="H261" s="31"/>
      <c r="I261" s="31"/>
    </row>
    <row r="262" spans="2:9" ht="15.75">
      <c r="B262" s="19"/>
      <c r="C262" s="8"/>
      <c r="D262" s="29"/>
      <c r="E262" s="29"/>
      <c r="F262" s="29"/>
      <c r="G262" s="102"/>
      <c r="H262" s="31"/>
      <c r="I262" s="31"/>
    </row>
    <row r="263" spans="2:9" ht="15.75">
      <c r="B263" s="19"/>
      <c r="C263" s="8"/>
      <c r="D263" s="29"/>
      <c r="E263" s="29"/>
      <c r="F263" s="29"/>
      <c r="G263" s="102"/>
      <c r="H263" s="31"/>
      <c r="I263" s="31"/>
    </row>
    <row r="264" spans="2:9" ht="15.75">
      <c r="B264" s="19"/>
      <c r="C264" s="8"/>
      <c r="D264" s="29"/>
      <c r="E264" s="29"/>
      <c r="F264" s="29"/>
      <c r="G264" s="102"/>
      <c r="H264" s="31"/>
      <c r="I264" s="31"/>
    </row>
    <row r="265" spans="2:9" ht="15.75">
      <c r="B265" s="19"/>
      <c r="C265" s="8"/>
      <c r="D265" s="29"/>
      <c r="E265" s="29"/>
      <c r="F265" s="29"/>
      <c r="G265" s="102"/>
      <c r="H265" s="31"/>
      <c r="I265" s="31"/>
    </row>
    <row r="266" spans="2:9" ht="15.75">
      <c r="B266" s="19"/>
      <c r="C266" s="8"/>
      <c r="D266" s="29"/>
      <c r="E266" s="29"/>
      <c r="F266" s="29"/>
      <c r="G266" s="102"/>
      <c r="H266" s="31"/>
      <c r="I266" s="31"/>
    </row>
    <row r="267" spans="2:9" ht="15.75">
      <c r="B267" s="19"/>
      <c r="C267" s="8"/>
      <c r="D267" s="29"/>
      <c r="E267" s="29"/>
      <c r="F267" s="29"/>
      <c r="G267" s="102"/>
      <c r="H267" s="31"/>
      <c r="I267" s="31"/>
    </row>
    <row r="268" spans="2:9" ht="15.75">
      <c r="B268" s="19"/>
      <c r="C268" s="8"/>
      <c r="D268" s="29"/>
      <c r="E268" s="29"/>
      <c r="F268" s="29"/>
      <c r="G268" s="102"/>
      <c r="H268" s="31"/>
      <c r="I268" s="31"/>
    </row>
    <row r="269" spans="2:9" ht="15.75">
      <c r="B269" s="19"/>
      <c r="C269" s="8"/>
      <c r="D269" s="29"/>
      <c r="E269" s="29"/>
      <c r="F269" s="29"/>
      <c r="G269" s="102"/>
      <c r="H269" s="31"/>
      <c r="I269" s="31"/>
    </row>
    <row r="270" spans="2:9" ht="15.75">
      <c r="B270" s="19"/>
      <c r="C270" s="8"/>
      <c r="D270" s="29"/>
      <c r="E270" s="29"/>
      <c r="F270" s="29"/>
      <c r="G270" s="102"/>
      <c r="H270" s="31"/>
      <c r="I270" s="31"/>
    </row>
    <row r="271" spans="2:9" ht="15.75">
      <c r="B271" s="19"/>
      <c r="C271" s="8"/>
      <c r="D271" s="29"/>
      <c r="E271" s="29"/>
      <c r="F271" s="29"/>
      <c r="G271" s="102"/>
      <c r="H271" s="31"/>
      <c r="I271" s="31"/>
    </row>
    <row r="272" spans="2:9" ht="15.75">
      <c r="B272" s="19"/>
      <c r="C272" s="8"/>
      <c r="D272" s="29"/>
      <c r="E272" s="29"/>
      <c r="F272" s="29"/>
      <c r="G272" s="102"/>
      <c r="H272" s="31"/>
      <c r="I272" s="31"/>
    </row>
    <row r="273" spans="2:9" ht="15.75">
      <c r="B273" s="19"/>
      <c r="C273" s="8"/>
      <c r="D273" s="29"/>
      <c r="E273" s="29"/>
      <c r="F273" s="29"/>
      <c r="G273" s="102"/>
      <c r="H273" s="31"/>
      <c r="I273" s="31"/>
    </row>
    <row r="274" spans="2:9" ht="15.75">
      <c r="B274" s="19"/>
      <c r="C274" s="8"/>
      <c r="D274" s="29"/>
      <c r="E274" s="29"/>
      <c r="F274" s="29"/>
      <c r="G274" s="102"/>
      <c r="H274" s="31"/>
      <c r="I274" s="31"/>
    </row>
    <row r="275" spans="2:9" ht="15.75">
      <c r="B275" s="19"/>
      <c r="C275" s="8"/>
      <c r="D275" s="29"/>
      <c r="E275" s="29"/>
      <c r="F275" s="29"/>
      <c r="G275" s="102"/>
      <c r="H275" s="31"/>
      <c r="I275" s="31"/>
    </row>
    <row r="276" spans="2:9" ht="15.75">
      <c r="B276" s="19"/>
      <c r="C276" s="8"/>
      <c r="D276" s="29"/>
      <c r="E276" s="29"/>
      <c r="F276" s="29"/>
      <c r="G276" s="102"/>
      <c r="H276" s="31"/>
      <c r="I276" s="31"/>
    </row>
    <row r="277" spans="2:9" ht="15.75">
      <c r="B277" s="19"/>
      <c r="C277" s="8"/>
      <c r="D277" s="29"/>
      <c r="E277" s="29"/>
      <c r="F277" s="29"/>
      <c r="G277" s="102"/>
      <c r="H277" s="31"/>
      <c r="I277" s="31"/>
    </row>
    <row r="278" spans="2:9" ht="15.75">
      <c r="B278" s="19"/>
      <c r="C278" s="8"/>
      <c r="D278" s="29"/>
      <c r="E278" s="29"/>
      <c r="F278" s="29"/>
      <c r="G278" s="102"/>
      <c r="H278" s="31"/>
      <c r="I278" s="31"/>
    </row>
    <row r="279" spans="2:9" ht="15.75">
      <c r="B279" s="19"/>
      <c r="C279" s="8"/>
      <c r="D279" s="29"/>
      <c r="E279" s="29"/>
      <c r="F279" s="29"/>
      <c r="G279" s="102"/>
      <c r="H279" s="31"/>
      <c r="I279" s="31"/>
    </row>
    <row r="280" spans="2:9" ht="15.75">
      <c r="B280" s="19"/>
      <c r="C280" s="8"/>
      <c r="D280" s="29"/>
      <c r="E280" s="29"/>
      <c r="F280" s="29"/>
      <c r="G280" s="102"/>
      <c r="H280" s="31"/>
      <c r="I280" s="31"/>
    </row>
    <row r="281" spans="2:9" ht="15.75">
      <c r="B281" s="19"/>
      <c r="C281" s="8"/>
      <c r="D281" s="29"/>
      <c r="E281" s="29"/>
      <c r="F281" s="29"/>
      <c r="G281" s="102"/>
      <c r="H281" s="31"/>
      <c r="I281" s="31"/>
    </row>
    <row r="282" spans="2:9" ht="15.75">
      <c r="B282" s="19"/>
      <c r="C282" s="8"/>
      <c r="D282" s="29"/>
      <c r="E282" s="29"/>
      <c r="F282" s="29"/>
      <c r="G282" s="102"/>
      <c r="H282" s="31"/>
      <c r="I282" s="31"/>
    </row>
    <row r="283" spans="2:9" ht="15.75">
      <c r="B283" s="19"/>
      <c r="C283" s="8"/>
      <c r="D283" s="29"/>
      <c r="E283" s="29"/>
      <c r="F283" s="29"/>
      <c r="G283" s="102"/>
      <c r="H283" s="31"/>
      <c r="I283" s="31"/>
    </row>
    <row r="284" spans="2:9" ht="15.75">
      <c r="B284" s="19"/>
      <c r="C284" s="8"/>
      <c r="D284" s="29"/>
      <c r="E284" s="29"/>
      <c r="F284" s="29"/>
      <c r="G284" s="102"/>
      <c r="H284" s="31"/>
      <c r="I284" s="31"/>
    </row>
    <row r="285" spans="2:9" ht="15.75">
      <c r="B285" s="19"/>
      <c r="C285" s="8"/>
      <c r="D285" s="29"/>
      <c r="E285" s="29"/>
      <c r="F285" s="29"/>
      <c r="G285" s="102"/>
      <c r="H285" s="31"/>
      <c r="I285" s="31"/>
    </row>
    <row r="286" spans="2:9" ht="15.75">
      <c r="B286" s="19"/>
      <c r="C286" s="8"/>
      <c r="D286" s="29"/>
      <c r="E286" s="29"/>
      <c r="F286" s="29"/>
      <c r="G286" s="102"/>
      <c r="H286" s="31"/>
      <c r="I286" s="31"/>
    </row>
    <row r="287" spans="2:9" ht="15.75">
      <c r="B287" s="19"/>
      <c r="C287" s="8"/>
      <c r="D287" s="29"/>
      <c r="E287" s="29"/>
      <c r="F287" s="29"/>
      <c r="G287" s="102"/>
      <c r="H287" s="31"/>
      <c r="I287" s="31"/>
    </row>
    <row r="288" spans="2:9" ht="15.75">
      <c r="B288" s="19"/>
      <c r="C288" s="8"/>
      <c r="D288" s="29"/>
      <c r="E288" s="29"/>
      <c r="F288" s="29"/>
      <c r="G288" s="102"/>
      <c r="H288" s="31"/>
      <c r="I288" s="31"/>
    </row>
    <row r="289" spans="2:9" ht="15.75">
      <c r="B289" s="19"/>
      <c r="C289" s="8"/>
      <c r="D289" s="29"/>
      <c r="E289" s="29"/>
      <c r="F289" s="29"/>
      <c r="G289" s="102"/>
      <c r="H289" s="31"/>
      <c r="I289" s="31"/>
    </row>
    <row r="290" spans="2:9" ht="15.75">
      <c r="B290" s="19"/>
      <c r="C290" s="8"/>
      <c r="D290" s="29"/>
      <c r="E290" s="29"/>
      <c r="F290" s="29"/>
      <c r="G290" s="102"/>
      <c r="H290" s="31"/>
      <c r="I290" s="31"/>
    </row>
    <row r="291" spans="2:9" ht="15.75">
      <c r="B291" s="19"/>
      <c r="C291" s="8"/>
      <c r="D291" s="29"/>
      <c r="E291" s="29"/>
      <c r="F291" s="29"/>
      <c r="G291" s="102"/>
      <c r="H291" s="31"/>
      <c r="I291" s="31"/>
    </row>
    <row r="292" spans="2:9" ht="15.75">
      <c r="B292" s="19"/>
      <c r="C292" s="8"/>
      <c r="D292" s="29"/>
      <c r="E292" s="29"/>
      <c r="F292" s="29"/>
      <c r="G292" s="102"/>
      <c r="H292" s="31"/>
      <c r="I292" s="31"/>
    </row>
    <row r="293" spans="2:9" ht="15.75">
      <c r="B293" s="19"/>
      <c r="C293" s="8"/>
      <c r="D293" s="29"/>
      <c r="E293" s="29"/>
      <c r="F293" s="29"/>
      <c r="G293" s="102"/>
      <c r="H293" s="31"/>
      <c r="I293" s="31"/>
    </row>
    <row r="294" spans="2:9" ht="15.75">
      <c r="B294" s="19"/>
      <c r="C294" s="8"/>
      <c r="D294" s="29"/>
      <c r="E294" s="29"/>
      <c r="F294" s="29"/>
      <c r="G294" s="102"/>
      <c r="H294" s="31"/>
      <c r="I294" s="31"/>
    </row>
    <row r="295" spans="2:9" ht="15.75">
      <c r="B295" s="19"/>
      <c r="C295" s="8"/>
      <c r="D295" s="29"/>
      <c r="E295" s="29"/>
      <c r="F295" s="29"/>
      <c r="G295" s="102"/>
      <c r="H295" s="31"/>
      <c r="I295" s="31"/>
    </row>
    <row r="296" spans="2:9" ht="15.75">
      <c r="B296" s="19"/>
      <c r="C296" s="8"/>
      <c r="D296" s="29"/>
      <c r="E296" s="29"/>
      <c r="F296" s="29"/>
      <c r="G296" s="102"/>
      <c r="H296" s="31"/>
      <c r="I296" s="31"/>
    </row>
    <row r="297" spans="2:9" ht="15.75">
      <c r="B297" s="19"/>
      <c r="C297" s="8"/>
      <c r="D297" s="29"/>
      <c r="E297" s="29"/>
      <c r="F297" s="29"/>
      <c r="G297" s="102"/>
      <c r="H297" s="31"/>
      <c r="I297" s="31"/>
    </row>
    <row r="298" spans="2:9" ht="15.75">
      <c r="B298" s="19"/>
      <c r="C298" s="8"/>
      <c r="D298" s="5"/>
      <c r="E298" s="5"/>
      <c r="F298" s="5"/>
      <c r="G298" s="103"/>
      <c r="H298" s="7"/>
      <c r="I298" s="7"/>
    </row>
    <row r="299" spans="2:9" ht="15.75">
      <c r="B299" s="19"/>
      <c r="C299" s="8"/>
      <c r="D299" s="5"/>
      <c r="E299" s="5"/>
      <c r="F299" s="5"/>
      <c r="G299" s="103"/>
      <c r="H299" s="7"/>
      <c r="I299" s="7"/>
    </row>
    <row r="300" spans="2:9" ht="15.75">
      <c r="B300" s="19"/>
      <c r="C300" s="8"/>
      <c r="D300" s="5"/>
      <c r="E300" s="5"/>
      <c r="F300" s="5"/>
      <c r="G300" s="103"/>
      <c r="H300" s="7"/>
      <c r="I300" s="7"/>
    </row>
    <row r="301" spans="2:9" ht="15.75">
      <c r="B301" s="19"/>
      <c r="C301" s="8"/>
      <c r="D301" s="5"/>
      <c r="E301" s="5"/>
      <c r="F301" s="5"/>
      <c r="G301" s="103"/>
      <c r="H301" s="7"/>
      <c r="I301" s="7"/>
    </row>
    <row r="302" spans="2:9" ht="15.75">
      <c r="B302" s="19"/>
      <c r="C302" s="8"/>
      <c r="D302" s="5"/>
      <c r="E302" s="5"/>
      <c r="F302" s="5"/>
      <c r="G302" s="103"/>
      <c r="H302" s="7"/>
      <c r="I302" s="7"/>
    </row>
    <row r="303" spans="2:9" ht="15.75">
      <c r="B303" s="19"/>
      <c r="C303" s="8"/>
      <c r="D303" s="5"/>
      <c r="E303" s="5"/>
      <c r="F303" s="5"/>
      <c r="G303" s="103"/>
      <c r="H303" s="7"/>
      <c r="I303" s="7"/>
    </row>
    <row r="304" spans="2:9" ht="15.75">
      <c r="B304" s="19"/>
      <c r="C304" s="8"/>
      <c r="D304" s="5"/>
      <c r="E304" s="5"/>
      <c r="F304" s="5"/>
      <c r="G304" s="103"/>
      <c r="H304" s="7"/>
      <c r="I304" s="7"/>
    </row>
    <row r="305" spans="2:9" ht="15.75">
      <c r="B305" s="19"/>
      <c r="C305" s="8"/>
      <c r="D305" s="5"/>
      <c r="E305" s="5"/>
      <c r="F305" s="5"/>
      <c r="G305" s="103"/>
      <c r="H305" s="7"/>
      <c r="I305" s="7"/>
    </row>
    <row r="306" spans="2:9" ht="15.75">
      <c r="B306" s="19"/>
      <c r="C306" s="8"/>
      <c r="D306" s="5"/>
      <c r="E306" s="5"/>
      <c r="F306" s="5"/>
      <c r="G306" s="103"/>
      <c r="H306" s="7"/>
      <c r="I306" s="7"/>
    </row>
    <row r="307" spans="2:9" ht="15.75">
      <c r="B307" s="19"/>
      <c r="C307" s="8"/>
      <c r="D307" s="5"/>
      <c r="E307" s="5"/>
      <c r="F307" s="5"/>
      <c r="G307" s="103"/>
      <c r="H307" s="7"/>
      <c r="I307" s="7"/>
    </row>
    <row r="308" spans="2:9" ht="15.75">
      <c r="B308" s="19"/>
      <c r="C308" s="8"/>
      <c r="D308" s="5"/>
      <c r="E308" s="5"/>
      <c r="F308" s="5"/>
      <c r="G308" s="103"/>
      <c r="H308" s="7"/>
      <c r="I308" s="7"/>
    </row>
    <row r="309" spans="2:9" ht="15.75">
      <c r="B309" s="19"/>
      <c r="C309" s="8"/>
      <c r="D309" s="5"/>
      <c r="E309" s="5"/>
      <c r="F309" s="5"/>
      <c r="G309" s="103"/>
      <c r="H309" s="7"/>
      <c r="I309" s="7"/>
    </row>
    <row r="310" spans="2:9" ht="15.75">
      <c r="B310" s="19"/>
      <c r="C310" s="8"/>
      <c r="D310" s="5"/>
      <c r="E310" s="5"/>
      <c r="F310" s="5"/>
      <c r="G310" s="103"/>
      <c r="H310" s="7"/>
      <c r="I310" s="7"/>
    </row>
    <row r="311" spans="2:9" ht="15.75">
      <c r="B311" s="19"/>
      <c r="C311" s="8"/>
      <c r="D311" s="5"/>
      <c r="E311" s="5"/>
      <c r="F311" s="5"/>
      <c r="G311" s="103"/>
      <c r="H311" s="7"/>
      <c r="I311" s="7"/>
    </row>
    <row r="312" spans="2:9" ht="15.75">
      <c r="B312" s="19"/>
      <c r="C312" s="8"/>
      <c r="D312" s="5"/>
      <c r="E312" s="5"/>
      <c r="F312" s="5"/>
      <c r="G312" s="103"/>
      <c r="H312" s="7"/>
      <c r="I312" s="7"/>
    </row>
    <row r="313" spans="2:9" ht="15.75">
      <c r="B313" s="19"/>
      <c r="C313" s="8"/>
      <c r="D313" s="5"/>
      <c r="E313" s="5"/>
      <c r="F313" s="5"/>
      <c r="G313" s="103"/>
      <c r="H313" s="7"/>
      <c r="I313" s="7"/>
    </row>
    <row r="314" spans="2:9" ht="15.75">
      <c r="B314" s="19"/>
      <c r="C314" s="8"/>
      <c r="D314" s="5"/>
      <c r="E314" s="5"/>
      <c r="F314" s="5"/>
      <c r="G314" s="103"/>
      <c r="H314" s="7"/>
      <c r="I314" s="7"/>
    </row>
    <row r="315" spans="2:9" ht="15.75">
      <c r="B315" s="19"/>
      <c r="C315" s="8"/>
      <c r="D315" s="5"/>
      <c r="E315" s="5"/>
      <c r="F315" s="5"/>
      <c r="G315" s="103"/>
      <c r="H315" s="7"/>
      <c r="I315" s="7"/>
    </row>
    <row r="316" spans="2:9" ht="15.75">
      <c r="B316" s="19"/>
      <c r="C316" s="8"/>
      <c r="D316" s="5"/>
      <c r="E316" s="5"/>
      <c r="F316" s="5"/>
      <c r="G316" s="103"/>
      <c r="H316" s="7"/>
      <c r="I316" s="7"/>
    </row>
    <row r="317" spans="2:9" ht="15.75">
      <c r="B317" s="19"/>
      <c r="C317" s="8"/>
      <c r="D317" s="5"/>
      <c r="E317" s="5"/>
      <c r="F317" s="5"/>
      <c r="G317" s="103"/>
      <c r="H317" s="7"/>
      <c r="I317" s="7"/>
    </row>
    <row r="318" spans="2:9" ht="15.75">
      <c r="B318" s="19"/>
      <c r="C318" s="8"/>
      <c r="D318" s="5"/>
      <c r="E318" s="5"/>
      <c r="F318" s="5"/>
      <c r="G318" s="103"/>
      <c r="H318" s="7"/>
      <c r="I318" s="7"/>
    </row>
    <row r="319" spans="2:9" ht="15.75">
      <c r="B319" s="19"/>
      <c r="C319" s="8"/>
      <c r="D319" s="5"/>
      <c r="E319" s="5"/>
      <c r="F319" s="5"/>
      <c r="G319" s="103"/>
      <c r="H319" s="7"/>
      <c r="I319" s="7"/>
    </row>
    <row r="320" spans="2:9" ht="15.75">
      <c r="B320" s="19"/>
      <c r="C320" s="8"/>
      <c r="D320" s="5"/>
      <c r="E320" s="5"/>
      <c r="F320" s="5"/>
      <c r="G320" s="103"/>
      <c r="H320" s="7"/>
      <c r="I320" s="7"/>
    </row>
    <row r="321" spans="2:9" ht="15.75">
      <c r="B321" s="19"/>
      <c r="C321" s="8"/>
      <c r="D321" s="5"/>
      <c r="E321" s="5"/>
      <c r="F321" s="5"/>
      <c r="G321" s="103"/>
      <c r="H321" s="7"/>
      <c r="I321" s="7"/>
    </row>
    <row r="322" spans="2:9" ht="15.75">
      <c r="B322" s="19"/>
      <c r="C322" s="8"/>
      <c r="D322" s="5"/>
      <c r="E322" s="5"/>
      <c r="F322" s="5"/>
      <c r="G322" s="103"/>
      <c r="H322" s="7"/>
      <c r="I322" s="7"/>
    </row>
    <row r="323" spans="2:9" ht="15.75">
      <c r="B323" s="19"/>
      <c r="C323" s="8"/>
      <c r="D323" s="5"/>
      <c r="E323" s="5"/>
      <c r="F323" s="5"/>
      <c r="G323" s="103"/>
      <c r="H323" s="7"/>
      <c r="I323" s="7"/>
    </row>
    <row r="324" spans="2:9" ht="15.75">
      <c r="B324" s="19"/>
      <c r="C324" s="8"/>
      <c r="D324" s="5"/>
      <c r="E324" s="5"/>
      <c r="F324" s="5"/>
      <c r="G324" s="103"/>
      <c r="H324" s="7"/>
      <c r="I324" s="7"/>
    </row>
    <row r="325" spans="2:9" ht="15.75">
      <c r="B325" s="19"/>
      <c r="C325" s="8"/>
      <c r="D325" s="5"/>
      <c r="E325" s="5"/>
      <c r="F325" s="5"/>
      <c r="G325" s="103"/>
      <c r="H325" s="7"/>
      <c r="I325" s="7"/>
    </row>
    <row r="326" spans="2:9" ht="15.75">
      <c r="B326" s="19"/>
      <c r="C326" s="8"/>
      <c r="D326" s="5"/>
      <c r="E326" s="5"/>
      <c r="F326" s="5"/>
      <c r="G326" s="103"/>
      <c r="H326" s="7"/>
      <c r="I326" s="7"/>
    </row>
    <row r="327" spans="2:9" ht="15.75">
      <c r="B327" s="19"/>
      <c r="C327" s="8"/>
      <c r="D327" s="5"/>
      <c r="E327" s="5"/>
      <c r="F327" s="5"/>
      <c r="G327" s="103"/>
      <c r="H327" s="7"/>
      <c r="I327" s="7"/>
    </row>
    <row r="328" spans="2:9" ht="15.75">
      <c r="B328" s="19"/>
      <c r="C328" s="8"/>
      <c r="D328" s="5"/>
      <c r="E328" s="5"/>
      <c r="F328" s="5"/>
      <c r="G328" s="103"/>
      <c r="H328" s="7"/>
      <c r="I328" s="7"/>
    </row>
    <row r="329" spans="2:9" ht="15.75">
      <c r="B329" s="19"/>
      <c r="C329" s="8"/>
      <c r="D329" s="5"/>
      <c r="E329" s="5"/>
      <c r="F329" s="5"/>
      <c r="G329" s="103"/>
      <c r="H329" s="7"/>
      <c r="I329" s="7"/>
    </row>
    <row r="330" spans="2:9" ht="15.75">
      <c r="B330" s="19"/>
      <c r="C330" s="8"/>
      <c r="D330" s="5"/>
      <c r="E330" s="5"/>
      <c r="F330" s="5"/>
      <c r="G330" s="103"/>
      <c r="H330" s="7"/>
      <c r="I330" s="7"/>
    </row>
    <row r="331" spans="2:9" ht="15.75">
      <c r="B331" s="19"/>
      <c r="C331" s="8"/>
      <c r="D331" s="5"/>
      <c r="E331" s="5"/>
      <c r="F331" s="5"/>
      <c r="G331" s="103"/>
      <c r="H331" s="7"/>
      <c r="I331" s="7"/>
    </row>
    <row r="332" spans="2:9" ht="15.75">
      <c r="B332" s="19"/>
      <c r="C332" s="8"/>
      <c r="D332" s="5"/>
      <c r="E332" s="5"/>
      <c r="F332" s="5"/>
      <c r="G332" s="103"/>
      <c r="H332" s="7"/>
      <c r="I332" s="7"/>
    </row>
    <row r="333" spans="2:9" ht="15.75">
      <c r="B333" s="19"/>
      <c r="C333" s="8"/>
      <c r="D333" s="5"/>
      <c r="E333" s="5"/>
      <c r="F333" s="5"/>
      <c r="G333" s="103"/>
      <c r="H333" s="7"/>
      <c r="I333" s="7"/>
    </row>
    <row r="334" spans="2:9" ht="15.75">
      <c r="B334" s="19"/>
      <c r="C334" s="8"/>
      <c r="D334" s="5"/>
      <c r="E334" s="5"/>
      <c r="F334" s="5"/>
      <c r="G334" s="103"/>
      <c r="H334" s="7"/>
      <c r="I334" s="7"/>
    </row>
    <row r="335" spans="2:9" ht="15.75">
      <c r="B335" s="19"/>
      <c r="C335" s="8"/>
      <c r="D335" s="5"/>
      <c r="E335" s="5"/>
      <c r="F335" s="5"/>
      <c r="G335" s="103"/>
      <c r="H335" s="7"/>
      <c r="I335" s="7"/>
    </row>
    <row r="336" spans="2:9" ht="15.75">
      <c r="B336" s="19"/>
      <c r="C336" s="8"/>
      <c r="D336" s="5"/>
      <c r="E336" s="5"/>
      <c r="F336" s="5"/>
      <c r="G336" s="103"/>
      <c r="H336" s="7"/>
      <c r="I336" s="7"/>
    </row>
    <row r="337" spans="2:9" ht="15.75">
      <c r="B337" s="19"/>
      <c r="C337" s="8"/>
      <c r="D337" s="5"/>
      <c r="E337" s="5"/>
      <c r="F337" s="5"/>
      <c r="G337" s="103"/>
      <c r="H337" s="7"/>
      <c r="I337" s="7"/>
    </row>
    <row r="338" spans="2:9" ht="15.75">
      <c r="B338" s="19"/>
      <c r="C338" s="8"/>
      <c r="D338" s="5"/>
      <c r="E338" s="5"/>
      <c r="F338" s="5"/>
      <c r="G338" s="103"/>
      <c r="H338" s="7"/>
      <c r="I338" s="7"/>
    </row>
    <row r="339" spans="2:9" ht="15.75">
      <c r="B339" s="19"/>
      <c r="C339" s="8"/>
      <c r="D339" s="5"/>
      <c r="E339" s="5"/>
      <c r="F339" s="5"/>
      <c r="G339" s="103"/>
      <c r="H339" s="7"/>
      <c r="I339" s="7"/>
    </row>
    <row r="340" spans="2:9" ht="15.75">
      <c r="B340" s="19"/>
      <c r="C340" s="8"/>
      <c r="D340" s="5"/>
      <c r="E340" s="5"/>
      <c r="F340" s="5"/>
      <c r="G340" s="103"/>
      <c r="H340" s="7"/>
      <c r="I340" s="7"/>
    </row>
    <row r="341" spans="2:9" ht="15.75">
      <c r="B341" s="19"/>
      <c r="C341" s="8"/>
      <c r="D341" s="5"/>
      <c r="E341" s="5"/>
      <c r="F341" s="5"/>
      <c r="G341" s="103"/>
      <c r="H341" s="7"/>
      <c r="I341" s="7"/>
    </row>
    <row r="342" spans="2:9" ht="15.75">
      <c r="B342" s="19"/>
      <c r="C342" s="8"/>
      <c r="D342" s="5"/>
      <c r="E342" s="5"/>
      <c r="F342" s="5"/>
      <c r="G342" s="103"/>
      <c r="H342" s="7"/>
      <c r="I342" s="7"/>
    </row>
    <row r="343" spans="2:9" ht="15.75">
      <c r="B343" s="19"/>
      <c r="C343" s="8"/>
      <c r="D343" s="5"/>
      <c r="E343" s="5"/>
      <c r="F343" s="5"/>
      <c r="G343" s="103"/>
      <c r="H343" s="7"/>
      <c r="I343" s="7"/>
    </row>
    <row r="344" spans="2:9" ht="15.75">
      <c r="B344" s="19"/>
      <c r="C344" s="8"/>
      <c r="D344" s="5"/>
      <c r="E344" s="5"/>
      <c r="F344" s="5"/>
      <c r="G344" s="103"/>
      <c r="H344" s="7"/>
      <c r="I344" s="7"/>
    </row>
    <row r="345" spans="2:9" ht="15.75">
      <c r="B345" s="19"/>
      <c r="C345" s="8"/>
      <c r="D345" s="5"/>
      <c r="E345" s="5"/>
      <c r="F345" s="5"/>
      <c r="G345" s="103"/>
      <c r="H345" s="7"/>
      <c r="I345" s="7"/>
    </row>
    <row r="346" spans="2:9" ht="15.75">
      <c r="B346" s="19"/>
      <c r="C346" s="8"/>
      <c r="D346" s="5"/>
      <c r="E346" s="5"/>
      <c r="F346" s="5"/>
      <c r="G346" s="103"/>
      <c r="H346" s="7"/>
      <c r="I346" s="7"/>
    </row>
    <row r="347" spans="2:9" ht="15.75">
      <c r="B347" s="19"/>
      <c r="C347" s="8"/>
      <c r="D347" s="5"/>
      <c r="E347" s="5"/>
      <c r="F347" s="5"/>
      <c r="G347" s="103"/>
      <c r="H347" s="7"/>
      <c r="I347" s="7"/>
    </row>
    <row r="348" spans="2:9" ht="15.75">
      <c r="B348" s="19"/>
      <c r="C348" s="8"/>
      <c r="D348" s="5"/>
      <c r="E348" s="5"/>
      <c r="F348" s="5"/>
      <c r="G348" s="103"/>
      <c r="H348" s="7"/>
      <c r="I348" s="7"/>
    </row>
    <row r="349" spans="2:9" ht="15.75">
      <c r="B349" s="19"/>
      <c r="C349" s="8"/>
      <c r="D349" s="5"/>
      <c r="E349" s="5"/>
      <c r="F349" s="5"/>
      <c r="G349" s="103"/>
      <c r="H349" s="7"/>
      <c r="I349" s="7"/>
    </row>
    <row r="350" spans="2:9" ht="15.75">
      <c r="B350" s="19"/>
      <c r="C350" s="8"/>
      <c r="D350" s="5"/>
      <c r="E350" s="5"/>
      <c r="F350" s="5"/>
      <c r="G350" s="103"/>
      <c r="H350" s="7"/>
      <c r="I350" s="7"/>
    </row>
    <row r="351" spans="2:9" ht="15.75">
      <c r="B351" s="19"/>
      <c r="C351" s="8"/>
      <c r="D351" s="5"/>
      <c r="E351" s="5"/>
      <c r="F351" s="5"/>
      <c r="G351" s="103"/>
      <c r="H351" s="7"/>
      <c r="I351" s="7"/>
    </row>
    <row r="352" spans="2:9" ht="15.75">
      <c r="B352" s="19"/>
      <c r="C352" s="8"/>
      <c r="D352" s="5"/>
      <c r="E352" s="5"/>
      <c r="F352" s="5"/>
      <c r="G352" s="103"/>
      <c r="H352" s="7"/>
      <c r="I352" s="7"/>
    </row>
    <row r="353" spans="2:9" ht="15.75">
      <c r="B353" s="19"/>
      <c r="C353" s="8"/>
      <c r="D353" s="5"/>
      <c r="E353" s="5"/>
      <c r="F353" s="5"/>
      <c r="G353" s="103"/>
      <c r="H353" s="7"/>
      <c r="I353" s="7"/>
    </row>
    <row r="354" spans="2:9" ht="15.75">
      <c r="B354" s="19"/>
      <c r="C354" s="8"/>
      <c r="D354" s="5"/>
      <c r="E354" s="5"/>
      <c r="F354" s="5"/>
      <c r="G354" s="103"/>
      <c r="H354" s="7"/>
      <c r="I354" s="7"/>
    </row>
    <row r="355" spans="2:9" ht="15.75">
      <c r="B355" s="19"/>
      <c r="C355" s="8"/>
      <c r="D355" s="5"/>
      <c r="E355" s="5"/>
      <c r="F355" s="5"/>
      <c r="G355" s="103"/>
      <c r="H355" s="7"/>
      <c r="I355" s="7"/>
    </row>
    <row r="356" spans="2:9" ht="15.75">
      <c r="B356" s="19"/>
      <c r="C356" s="8"/>
      <c r="D356" s="5"/>
      <c r="E356" s="5"/>
      <c r="F356" s="5"/>
      <c r="G356" s="103"/>
      <c r="H356" s="7"/>
      <c r="I356" s="7"/>
    </row>
    <row r="357" spans="2:9" ht="15.75">
      <c r="B357" s="19"/>
      <c r="C357" s="8"/>
      <c r="D357" s="5"/>
      <c r="E357" s="5"/>
      <c r="F357" s="5"/>
      <c r="G357" s="103"/>
      <c r="H357" s="7"/>
      <c r="I357" s="7"/>
    </row>
    <row r="358" spans="2:9" ht="15.75">
      <c r="B358" s="19"/>
      <c r="C358" s="8"/>
      <c r="D358" s="5"/>
      <c r="E358" s="5"/>
      <c r="F358" s="5"/>
      <c r="G358" s="103"/>
      <c r="H358" s="7"/>
      <c r="I358" s="7"/>
    </row>
    <row r="359" spans="2:9" ht="15.75">
      <c r="B359" s="19"/>
      <c r="C359" s="8"/>
      <c r="D359" s="5"/>
      <c r="E359" s="5"/>
      <c r="F359" s="5"/>
      <c r="G359" s="103"/>
      <c r="H359" s="7"/>
      <c r="I359" s="7"/>
    </row>
    <row r="360" spans="2:9" ht="15.75">
      <c r="B360" s="19"/>
      <c r="C360" s="8"/>
      <c r="D360" s="5"/>
      <c r="E360" s="5"/>
      <c r="F360" s="5"/>
      <c r="G360" s="103"/>
      <c r="H360" s="7"/>
      <c r="I360" s="7"/>
    </row>
    <row r="361" spans="2:9" ht="15.75">
      <c r="B361" s="19"/>
      <c r="C361" s="8"/>
      <c r="D361" s="5"/>
      <c r="E361" s="5"/>
      <c r="F361" s="5"/>
      <c r="G361" s="103"/>
      <c r="H361" s="7"/>
      <c r="I361" s="7"/>
    </row>
    <row r="362" spans="2:9" ht="15.75">
      <c r="B362" s="19"/>
      <c r="C362" s="8"/>
      <c r="D362" s="5"/>
      <c r="E362" s="5"/>
      <c r="F362" s="5"/>
      <c r="G362" s="103"/>
      <c r="H362" s="7"/>
      <c r="I362" s="7"/>
    </row>
    <row r="363" spans="2:9" ht="15.75">
      <c r="B363" s="19"/>
      <c r="C363" s="8"/>
      <c r="D363" s="5"/>
      <c r="E363" s="5"/>
      <c r="F363" s="5"/>
      <c r="G363" s="103"/>
      <c r="H363" s="7"/>
      <c r="I363" s="7"/>
    </row>
    <row r="364" spans="2:9" ht="15.75">
      <c r="B364" s="19"/>
      <c r="C364" s="8"/>
      <c r="D364" s="5"/>
      <c r="E364" s="5"/>
      <c r="F364" s="5"/>
      <c r="G364" s="103"/>
      <c r="H364" s="7"/>
      <c r="I364" s="7"/>
    </row>
    <row r="365" spans="2:9" ht="15.75">
      <c r="B365" s="19"/>
      <c r="C365" s="8"/>
      <c r="D365" s="5"/>
      <c r="E365" s="5"/>
      <c r="F365" s="5"/>
      <c r="G365" s="103"/>
      <c r="H365" s="7"/>
      <c r="I365" s="7"/>
    </row>
    <row r="366" spans="2:9" ht="15.75">
      <c r="B366" s="19"/>
      <c r="C366" s="8"/>
      <c r="D366" s="5"/>
      <c r="E366" s="5"/>
      <c r="F366" s="5"/>
      <c r="G366" s="103"/>
      <c r="H366" s="7"/>
      <c r="I366" s="7"/>
    </row>
    <row r="367" spans="2:9" ht="15.75">
      <c r="B367" s="19"/>
      <c r="C367" s="8"/>
      <c r="D367" s="5"/>
      <c r="E367" s="5"/>
      <c r="F367" s="5"/>
      <c r="G367" s="103"/>
      <c r="H367" s="7"/>
      <c r="I367" s="7"/>
    </row>
    <row r="368" spans="2:9" ht="15.75">
      <c r="B368" s="19"/>
      <c r="C368" s="8"/>
      <c r="D368" s="5"/>
      <c r="E368" s="5"/>
      <c r="F368" s="5"/>
      <c r="G368" s="103"/>
      <c r="H368" s="7"/>
      <c r="I368" s="7"/>
    </row>
    <row r="369" spans="2:9" ht="15.75">
      <c r="B369" s="19"/>
      <c r="C369" s="8"/>
      <c r="D369" s="5"/>
      <c r="E369" s="5"/>
      <c r="F369" s="5"/>
      <c r="G369" s="103"/>
      <c r="H369" s="7"/>
      <c r="I369" s="7"/>
    </row>
    <row r="370" spans="2:9" ht="15.75">
      <c r="B370" s="19"/>
      <c r="C370" s="8"/>
      <c r="D370" s="5"/>
      <c r="E370" s="5"/>
      <c r="F370" s="5"/>
      <c r="G370" s="103"/>
      <c r="H370" s="7"/>
      <c r="I370" s="7"/>
    </row>
    <row r="371" spans="2:9" ht="15.75">
      <c r="B371" s="19"/>
      <c r="C371" s="8"/>
      <c r="D371" s="5"/>
      <c r="E371" s="5"/>
      <c r="F371" s="5"/>
      <c r="G371" s="103"/>
      <c r="H371" s="7"/>
      <c r="I371" s="7"/>
    </row>
    <row r="372" spans="2:9" ht="15.75">
      <c r="B372" s="19"/>
      <c r="C372" s="8"/>
      <c r="D372" s="5"/>
      <c r="E372" s="5"/>
      <c r="F372" s="5"/>
      <c r="G372" s="103"/>
      <c r="H372" s="7"/>
      <c r="I372" s="7"/>
    </row>
    <row r="373" spans="2:9" ht="15.75">
      <c r="B373" s="19"/>
      <c r="C373" s="8"/>
      <c r="D373" s="5"/>
      <c r="E373" s="5"/>
      <c r="F373" s="5"/>
      <c r="G373" s="103"/>
      <c r="H373" s="7"/>
      <c r="I373" s="7"/>
    </row>
    <row r="374" spans="2:9" ht="15.75">
      <c r="B374" s="19"/>
      <c r="C374" s="8"/>
      <c r="D374" s="5"/>
      <c r="E374" s="5"/>
      <c r="F374" s="5"/>
      <c r="G374" s="103"/>
      <c r="H374" s="7"/>
      <c r="I374" s="7"/>
    </row>
    <row r="375" spans="2:9" ht="15.75">
      <c r="B375" s="19"/>
      <c r="C375" s="8"/>
      <c r="D375" s="5"/>
      <c r="E375" s="5"/>
      <c r="F375" s="5"/>
      <c r="G375" s="103"/>
      <c r="H375" s="7"/>
      <c r="I375" s="7"/>
    </row>
    <row r="376" spans="2:9" ht="15.75">
      <c r="B376" s="19"/>
      <c r="C376" s="8"/>
      <c r="D376" s="5"/>
      <c r="E376" s="5"/>
      <c r="F376" s="5"/>
      <c r="G376" s="103"/>
      <c r="H376" s="7"/>
      <c r="I376" s="7"/>
    </row>
    <row r="377" spans="2:9" ht="15.75">
      <c r="B377" s="19"/>
      <c r="C377" s="8"/>
      <c r="D377" s="5"/>
      <c r="E377" s="5"/>
      <c r="F377" s="5"/>
      <c r="G377" s="103"/>
      <c r="H377" s="7"/>
      <c r="I377" s="7"/>
    </row>
    <row r="378" spans="2:9" ht="15.75">
      <c r="B378" s="19"/>
      <c r="C378" s="8"/>
      <c r="D378" s="5"/>
      <c r="E378" s="5"/>
      <c r="F378" s="5"/>
      <c r="G378" s="103"/>
      <c r="H378" s="7"/>
      <c r="I378" s="7"/>
    </row>
    <row r="379" spans="2:9" ht="15.75">
      <c r="B379" s="19"/>
      <c r="C379" s="8"/>
      <c r="D379" s="5"/>
      <c r="E379" s="5"/>
      <c r="F379" s="5"/>
      <c r="G379" s="103"/>
      <c r="H379" s="7"/>
      <c r="I379" s="7"/>
    </row>
    <row r="380" spans="2:9" ht="15.75">
      <c r="B380" s="19"/>
      <c r="C380" s="8"/>
      <c r="D380" s="5"/>
      <c r="E380" s="5"/>
      <c r="F380" s="5"/>
      <c r="G380" s="103"/>
      <c r="H380" s="7"/>
      <c r="I380" s="7"/>
    </row>
    <row r="381" spans="2:9" ht="15.75">
      <c r="B381" s="19"/>
      <c r="C381" s="8"/>
      <c r="D381" s="5"/>
      <c r="E381" s="5"/>
      <c r="F381" s="5"/>
      <c r="G381" s="103"/>
      <c r="H381" s="7"/>
      <c r="I381" s="7"/>
    </row>
    <row r="382" spans="2:9" ht="15.75">
      <c r="B382" s="19"/>
      <c r="C382" s="8"/>
      <c r="D382" s="5"/>
      <c r="E382" s="5"/>
      <c r="F382" s="5"/>
      <c r="G382" s="103"/>
      <c r="H382" s="7"/>
      <c r="I382" s="7"/>
    </row>
    <row r="383" spans="2:9" ht="15.75">
      <c r="B383" s="19"/>
      <c r="C383" s="8"/>
      <c r="D383" s="5"/>
      <c r="E383" s="5"/>
      <c r="F383" s="5"/>
      <c r="G383" s="103"/>
      <c r="H383" s="7"/>
      <c r="I383" s="7"/>
    </row>
    <row r="384" spans="2:9" ht="15.75">
      <c r="B384" s="19"/>
      <c r="C384" s="8"/>
      <c r="D384" s="5"/>
      <c r="E384" s="5"/>
      <c r="F384" s="5"/>
      <c r="G384" s="103"/>
      <c r="H384" s="7"/>
      <c r="I384" s="7"/>
    </row>
    <row r="385" spans="2:9" ht="15.75">
      <c r="B385" s="19"/>
      <c r="C385" s="8"/>
      <c r="D385" s="5"/>
      <c r="E385" s="5"/>
      <c r="F385" s="5"/>
      <c r="G385" s="103"/>
      <c r="H385" s="7"/>
      <c r="I385" s="7"/>
    </row>
    <row r="386" spans="2:9" ht="15.75">
      <c r="B386" s="19"/>
      <c r="C386" s="8"/>
      <c r="D386" s="5"/>
      <c r="E386" s="5"/>
      <c r="F386" s="5"/>
      <c r="G386" s="103"/>
      <c r="H386" s="7"/>
      <c r="I386" s="7"/>
    </row>
    <row r="387" spans="2:9" ht="15.75">
      <c r="B387" s="19"/>
      <c r="C387" s="8"/>
      <c r="D387" s="5"/>
      <c r="E387" s="5"/>
      <c r="F387" s="5"/>
      <c r="G387" s="103"/>
      <c r="H387" s="7"/>
      <c r="I387" s="7"/>
    </row>
    <row r="388" spans="2:9" ht="15.75">
      <c r="B388" s="19"/>
      <c r="C388" s="8"/>
      <c r="D388" s="5"/>
      <c r="E388" s="5"/>
      <c r="F388" s="5"/>
      <c r="G388" s="103"/>
      <c r="H388" s="7"/>
      <c r="I388" s="7"/>
    </row>
    <row r="389" spans="2:9" ht="15.75">
      <c r="B389" s="19"/>
      <c r="C389" s="8"/>
      <c r="D389" s="5"/>
      <c r="E389" s="5"/>
      <c r="F389" s="5"/>
      <c r="G389" s="103"/>
      <c r="H389" s="7"/>
      <c r="I389" s="7"/>
    </row>
    <row r="390" spans="2:9" ht="15.75">
      <c r="B390" s="19"/>
      <c r="C390" s="8"/>
      <c r="D390" s="5"/>
      <c r="E390" s="5"/>
      <c r="F390" s="5"/>
      <c r="G390" s="103"/>
      <c r="H390" s="7"/>
      <c r="I390" s="7"/>
    </row>
    <row r="391" spans="2:9" ht="15.75">
      <c r="B391" s="19"/>
      <c r="C391" s="8"/>
      <c r="D391" s="5"/>
      <c r="E391" s="5"/>
      <c r="F391" s="5"/>
      <c r="G391" s="103"/>
      <c r="H391" s="7"/>
      <c r="I391" s="7"/>
    </row>
    <row r="392" spans="2:9" ht="15.75">
      <c r="B392" s="19"/>
      <c r="C392" s="8"/>
      <c r="D392" s="5"/>
      <c r="E392" s="5"/>
      <c r="F392" s="5"/>
      <c r="G392" s="103"/>
      <c r="H392" s="7"/>
      <c r="I392" s="7"/>
    </row>
    <row r="393" spans="2:9" ht="15.75">
      <c r="B393" s="19"/>
      <c r="C393" s="8"/>
      <c r="D393" s="5"/>
      <c r="E393" s="5"/>
      <c r="F393" s="5"/>
      <c r="G393" s="103"/>
      <c r="H393" s="7"/>
      <c r="I393" s="7"/>
    </row>
    <row r="394" spans="2:9" ht="15.75">
      <c r="B394" s="19"/>
      <c r="C394" s="8"/>
      <c r="D394" s="5"/>
      <c r="E394" s="5"/>
      <c r="F394" s="5"/>
      <c r="G394" s="103"/>
      <c r="H394" s="7"/>
      <c r="I394" s="7"/>
    </row>
    <row r="395" spans="2:9" ht="15.75">
      <c r="B395" s="19"/>
      <c r="C395" s="8"/>
      <c r="D395" s="5"/>
      <c r="E395" s="5"/>
      <c r="F395" s="5"/>
      <c r="G395" s="103"/>
      <c r="H395" s="7"/>
      <c r="I395" s="7"/>
    </row>
    <row r="396" spans="2:9" ht="15.75">
      <c r="B396" s="19"/>
      <c r="C396" s="8"/>
      <c r="D396" s="5"/>
      <c r="E396" s="5"/>
      <c r="F396" s="5"/>
      <c r="G396" s="103"/>
      <c r="H396" s="7"/>
      <c r="I396" s="7"/>
    </row>
    <row r="397" spans="2:9" ht="15.75">
      <c r="B397" s="19"/>
      <c r="C397" s="8"/>
      <c r="D397" s="5"/>
      <c r="E397" s="5"/>
      <c r="F397" s="5"/>
      <c r="G397" s="103"/>
      <c r="H397" s="7"/>
      <c r="I397" s="7"/>
    </row>
    <row r="398" spans="2:9" ht="15.75">
      <c r="B398" s="19"/>
      <c r="C398" s="8"/>
      <c r="D398" s="5"/>
      <c r="E398" s="5"/>
      <c r="F398" s="5"/>
      <c r="G398" s="103"/>
      <c r="H398" s="7"/>
      <c r="I398" s="7"/>
    </row>
    <row r="399" spans="2:9" ht="15.75">
      <c r="B399" s="19"/>
      <c r="C399" s="8"/>
      <c r="D399" s="5"/>
      <c r="E399" s="5"/>
      <c r="F399" s="5"/>
      <c r="G399" s="103"/>
      <c r="H399" s="7"/>
      <c r="I399" s="7"/>
    </row>
    <row r="400" spans="2:9" ht="15.75">
      <c r="B400" s="19"/>
      <c r="C400" s="8"/>
      <c r="D400" s="5"/>
      <c r="E400" s="5"/>
      <c r="F400" s="5"/>
      <c r="G400" s="103"/>
      <c r="H400" s="7"/>
      <c r="I400" s="7"/>
    </row>
    <row r="401" spans="2:9" ht="15.75">
      <c r="B401" s="19"/>
      <c r="C401" s="8"/>
      <c r="D401" s="5"/>
      <c r="E401" s="5"/>
      <c r="F401" s="5"/>
      <c r="G401" s="103"/>
      <c r="H401" s="7"/>
      <c r="I401" s="7"/>
    </row>
    <row r="402" spans="2:9" ht="15.75">
      <c r="B402" s="19"/>
      <c r="C402" s="8"/>
      <c r="D402" s="5"/>
      <c r="E402" s="5"/>
      <c r="F402" s="5"/>
      <c r="G402" s="103"/>
      <c r="H402" s="7"/>
      <c r="I402" s="7"/>
    </row>
    <row r="403" spans="2:9" ht="15.75">
      <c r="B403" s="19"/>
      <c r="C403" s="8"/>
      <c r="D403" s="5"/>
      <c r="E403" s="5"/>
      <c r="F403" s="5"/>
      <c r="G403" s="103"/>
      <c r="H403" s="7"/>
      <c r="I403" s="7"/>
    </row>
    <row r="404" spans="2:9" ht="15.75">
      <c r="B404" s="19"/>
      <c r="C404" s="8"/>
      <c r="D404" s="5"/>
      <c r="E404" s="5"/>
      <c r="F404" s="5"/>
      <c r="G404" s="103"/>
      <c r="H404" s="7"/>
      <c r="I404" s="7"/>
    </row>
    <row r="405" spans="2:9" ht="15.75">
      <c r="B405" s="19"/>
      <c r="C405" s="8"/>
      <c r="D405" s="5"/>
      <c r="E405" s="5"/>
      <c r="F405" s="5"/>
      <c r="G405" s="103"/>
      <c r="H405" s="7"/>
      <c r="I405" s="7"/>
    </row>
    <row r="406" spans="2:9" ht="15.75">
      <c r="B406" s="19"/>
      <c r="C406" s="8"/>
      <c r="D406" s="5"/>
      <c r="E406" s="5"/>
      <c r="F406" s="5"/>
      <c r="G406" s="103"/>
      <c r="H406" s="7"/>
      <c r="I406" s="7"/>
    </row>
    <row r="407" spans="2:9" ht="15.75">
      <c r="B407" s="19"/>
      <c r="C407" s="8"/>
      <c r="D407" s="5"/>
      <c r="E407" s="5"/>
      <c r="F407" s="5"/>
      <c r="G407" s="103"/>
      <c r="H407" s="7"/>
      <c r="I407" s="7"/>
    </row>
    <row r="408" spans="2:9" ht="15.75">
      <c r="B408" s="19"/>
      <c r="C408" s="8"/>
      <c r="D408" s="5"/>
      <c r="E408" s="5"/>
      <c r="F408" s="5"/>
      <c r="G408" s="103"/>
      <c r="H408" s="7"/>
      <c r="I408" s="7"/>
    </row>
    <row r="409" spans="2:9" ht="15.75">
      <c r="B409" s="19"/>
      <c r="C409" s="8"/>
      <c r="D409" s="5"/>
      <c r="E409" s="5"/>
      <c r="F409" s="5"/>
      <c r="G409" s="103"/>
      <c r="H409" s="7"/>
      <c r="I409" s="7"/>
    </row>
    <row r="410" spans="2:9" ht="15.75">
      <c r="B410" s="19"/>
      <c r="C410" s="8"/>
      <c r="D410" s="5"/>
      <c r="E410" s="5"/>
      <c r="F410" s="5"/>
      <c r="G410" s="103"/>
      <c r="H410" s="7"/>
      <c r="I410" s="7"/>
    </row>
    <row r="411" spans="2:9" ht="15.75">
      <c r="B411" s="19"/>
      <c r="C411" s="8"/>
      <c r="D411" s="5"/>
      <c r="E411" s="5"/>
      <c r="F411" s="5"/>
      <c r="G411" s="103"/>
      <c r="H411" s="7"/>
      <c r="I411" s="7"/>
    </row>
    <row r="412" spans="2:9" ht="15.75">
      <c r="B412" s="19"/>
      <c r="C412" s="8"/>
      <c r="D412" s="5"/>
      <c r="E412" s="5"/>
      <c r="F412" s="5"/>
      <c r="G412" s="103"/>
      <c r="H412" s="7"/>
      <c r="I412" s="7"/>
    </row>
    <row r="413" spans="2:9" ht="15.75">
      <c r="B413" s="19"/>
      <c r="C413" s="8"/>
      <c r="D413" s="5"/>
      <c r="E413" s="5"/>
      <c r="F413" s="5"/>
      <c r="G413" s="103"/>
      <c r="H413" s="7"/>
      <c r="I413" s="7"/>
    </row>
    <row r="414" spans="2:9" ht="15.75">
      <c r="B414" s="19"/>
      <c r="C414" s="8"/>
      <c r="D414" s="5"/>
      <c r="E414" s="5"/>
      <c r="F414" s="5"/>
      <c r="G414" s="103"/>
      <c r="H414" s="7"/>
      <c r="I414" s="7"/>
    </row>
    <row r="415" spans="2:9" ht="15.75">
      <c r="B415" s="19"/>
      <c r="C415" s="8"/>
      <c r="D415" s="5"/>
      <c r="E415" s="5"/>
      <c r="F415" s="5"/>
      <c r="G415" s="103"/>
      <c r="H415" s="7"/>
      <c r="I415" s="7"/>
    </row>
    <row r="416" spans="2:9" ht="15.75">
      <c r="B416" s="19"/>
      <c r="C416" s="8"/>
      <c r="D416" s="5"/>
      <c r="E416" s="5"/>
      <c r="F416" s="5"/>
      <c r="G416" s="103"/>
      <c r="H416" s="7"/>
      <c r="I416" s="7"/>
    </row>
    <row r="417" spans="2:9" ht="15.75">
      <c r="B417" s="19"/>
      <c r="C417" s="8"/>
      <c r="D417" s="5"/>
      <c r="E417" s="5"/>
      <c r="F417" s="5"/>
      <c r="G417" s="103"/>
      <c r="H417" s="7"/>
      <c r="I417" s="7"/>
    </row>
    <row r="418" spans="2:9" ht="15.75">
      <c r="B418" s="19"/>
      <c r="C418" s="8"/>
      <c r="D418" s="5"/>
      <c r="E418" s="5"/>
      <c r="F418" s="5"/>
      <c r="G418" s="103"/>
      <c r="H418" s="7"/>
      <c r="I418" s="7"/>
    </row>
    <row r="419" spans="2:9" ht="15.75">
      <c r="B419" s="19"/>
      <c r="C419" s="8"/>
      <c r="D419" s="5"/>
      <c r="E419" s="5"/>
      <c r="F419" s="5"/>
      <c r="G419" s="103"/>
      <c r="H419" s="7"/>
      <c r="I419" s="7"/>
    </row>
    <row r="420" spans="2:9" ht="15.75">
      <c r="B420" s="19"/>
      <c r="C420" s="8"/>
      <c r="D420" s="5"/>
      <c r="E420" s="5"/>
      <c r="F420" s="5"/>
      <c r="G420" s="103"/>
      <c r="H420" s="7"/>
      <c r="I420" s="7"/>
    </row>
    <row r="421" spans="2:9" ht="15.75">
      <c r="B421" s="19"/>
      <c r="C421" s="8"/>
      <c r="D421" s="5"/>
      <c r="E421" s="5"/>
      <c r="F421" s="5"/>
      <c r="G421" s="103"/>
      <c r="H421" s="7"/>
      <c r="I421" s="7"/>
    </row>
    <row r="422" spans="2:9" ht="15.75">
      <c r="B422" s="19"/>
      <c r="C422" s="8"/>
      <c r="D422" s="5"/>
      <c r="E422" s="5"/>
      <c r="F422" s="5"/>
      <c r="G422" s="103"/>
      <c r="H422" s="7"/>
      <c r="I422" s="7"/>
    </row>
    <row r="423" spans="2:9" ht="15.75">
      <c r="B423" s="19"/>
      <c r="C423" s="8"/>
      <c r="D423" s="5"/>
      <c r="E423" s="5"/>
      <c r="F423" s="5"/>
      <c r="G423" s="103"/>
      <c r="H423" s="7"/>
      <c r="I423" s="7"/>
    </row>
    <row r="424" spans="2:9" ht="15.75">
      <c r="B424" s="19"/>
      <c r="C424" s="8"/>
      <c r="D424" s="5"/>
      <c r="E424" s="5"/>
      <c r="F424" s="5"/>
      <c r="G424" s="103"/>
      <c r="H424" s="7"/>
      <c r="I424" s="7"/>
    </row>
    <row r="425" spans="2:9" ht="15.75">
      <c r="B425" s="19"/>
      <c r="C425" s="8"/>
      <c r="D425" s="5"/>
      <c r="E425" s="5"/>
      <c r="F425" s="5"/>
      <c r="G425" s="103"/>
      <c r="H425" s="7"/>
      <c r="I425" s="7"/>
    </row>
    <row r="426" spans="2:9" ht="15.75">
      <c r="B426" s="19"/>
      <c r="C426" s="8"/>
      <c r="D426" s="5"/>
      <c r="E426" s="5"/>
      <c r="F426" s="5"/>
      <c r="G426" s="103"/>
      <c r="H426" s="7"/>
      <c r="I426" s="7"/>
    </row>
    <row r="427" spans="2:9" ht="15.75">
      <c r="B427" s="19"/>
      <c r="C427" s="8"/>
      <c r="D427" s="5"/>
      <c r="E427" s="5"/>
      <c r="F427" s="5"/>
      <c r="G427" s="103"/>
      <c r="H427" s="7"/>
      <c r="I427" s="7"/>
    </row>
  </sheetData>
  <mergeCells count="58">
    <mergeCell ref="K1:L1"/>
    <mergeCell ref="A165:A166"/>
    <mergeCell ref="B165:B166"/>
    <mergeCell ref="A155:A161"/>
    <mergeCell ref="B155:B161"/>
    <mergeCell ref="A131:A136"/>
    <mergeCell ref="B131:B136"/>
    <mergeCell ref="A149:A154"/>
    <mergeCell ref="B149:B154"/>
    <mergeCell ref="A137:A141"/>
    <mergeCell ref="B137:B141"/>
    <mergeCell ref="A142:A148"/>
    <mergeCell ref="B142:B148"/>
    <mergeCell ref="A121:A130"/>
    <mergeCell ref="B121:B130"/>
    <mergeCell ref="A89:A96"/>
    <mergeCell ref="B89:B96"/>
    <mergeCell ref="A97:A103"/>
    <mergeCell ref="B97:B103"/>
    <mergeCell ref="A104:A111"/>
    <mergeCell ref="B104:B111"/>
    <mergeCell ref="A112:A120"/>
    <mergeCell ref="B112:B120"/>
    <mergeCell ref="G4:G5"/>
    <mergeCell ref="I4:I5"/>
    <mergeCell ref="L4:L5"/>
    <mergeCell ref="E4:E5"/>
    <mergeCell ref="J4:J5"/>
    <mergeCell ref="K4:K5"/>
    <mergeCell ref="H4:H5"/>
    <mergeCell ref="B40:B48"/>
    <mergeCell ref="A28:A32"/>
    <mergeCell ref="B28:B32"/>
    <mergeCell ref="A6:A18"/>
    <mergeCell ref="B6:B18"/>
    <mergeCell ref="A19:A27"/>
    <mergeCell ref="B19:B27"/>
    <mergeCell ref="B37:B39"/>
    <mergeCell ref="A4:A5"/>
    <mergeCell ref="D4:D5"/>
    <mergeCell ref="F4:F5"/>
    <mergeCell ref="B4:B5"/>
    <mergeCell ref="C4:C5"/>
    <mergeCell ref="A80:A88"/>
    <mergeCell ref="A57:A61"/>
    <mergeCell ref="B57:B61"/>
    <mergeCell ref="A62:A71"/>
    <mergeCell ref="B62:B71"/>
    <mergeCell ref="B80:B88"/>
    <mergeCell ref="A2:L2"/>
    <mergeCell ref="A72:A79"/>
    <mergeCell ref="B72:B79"/>
    <mergeCell ref="A40:A48"/>
    <mergeCell ref="A49:A56"/>
    <mergeCell ref="B49:B56"/>
    <mergeCell ref="A33:A36"/>
    <mergeCell ref="B33:B36"/>
    <mergeCell ref="A37:A39"/>
  </mergeCells>
  <printOptions/>
  <pageMargins left="0.17" right="0.31" top="0.22" bottom="0.16" header="0.17" footer="0.17"/>
  <pageSetup fitToHeight="1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333-137</dc:creator>
  <cp:keywords/>
  <dc:description/>
  <cp:lastModifiedBy>perm</cp:lastModifiedBy>
  <cp:lastPrinted>2008-11-12T12:59:29Z</cp:lastPrinted>
  <dcterms:created xsi:type="dcterms:W3CDTF">2007-09-21T11:07:56Z</dcterms:created>
  <dcterms:modified xsi:type="dcterms:W3CDTF">2008-11-14T11:24:36Z</dcterms:modified>
  <cp:category/>
  <cp:version/>
  <cp:contentType/>
  <cp:contentStatus/>
</cp:coreProperties>
</file>