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2390" windowHeight="9315" tabRatio="607" activeTab="0"/>
  </bookViews>
  <sheets>
    <sheet name="По ГРБС" sheetId="1" r:id="rId1"/>
    <sheet name="По ФЦБ" sheetId="2" r:id="rId2"/>
  </sheets>
  <definedNames>
    <definedName name="_xlnm._FilterDatabase" localSheetId="0" hidden="1">'По ГРБС'!$A$4:$I$122</definedName>
    <definedName name="_xlnm.Print_Titles" localSheetId="0">'По ГРБС'!$4:$4</definedName>
    <definedName name="_xlnm.Print_Area" localSheetId="0">'По ГРБС'!$A$1:$I$127</definedName>
    <definedName name="_xlnm.Print_Area" localSheetId="1">'По ФЦБ'!$A$1:$H$20</definedName>
  </definedNames>
  <calcPr fullCalcOnLoad="1"/>
</workbook>
</file>

<file path=xl/sharedStrings.xml><?xml version="1.0" encoding="utf-8"?>
<sst xmlns="http://schemas.openxmlformats.org/spreadsheetml/2006/main" count="276" uniqueCount="162">
  <si>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</si>
  <si>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</si>
  <si>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</si>
  <si>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</si>
  <si>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</si>
  <si>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</si>
  <si>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</si>
  <si>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</si>
  <si>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</si>
  <si>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</si>
  <si>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</si>
  <si>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</si>
  <si>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</si>
  <si>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</si>
  <si>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</si>
  <si>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</si>
  <si>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</si>
  <si>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</si>
  <si>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</si>
  <si>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</si>
  <si>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</si>
  <si>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</si>
  <si>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</si>
  <si>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</si>
  <si>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</si>
  <si>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</si>
  <si>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</si>
  <si>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</si>
  <si>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</si>
  <si>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</si>
  <si>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</si>
  <si>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</si>
  <si>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</si>
  <si>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</si>
  <si>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</si>
  <si>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</si>
  <si>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</si>
  <si>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</si>
  <si>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</si>
  <si>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</si>
  <si>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</si>
  <si>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</si>
  <si>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</si>
  <si>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</si>
  <si>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</si>
  <si>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</si>
  <si>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</si>
  <si>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</si>
  <si>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</si>
  <si>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</si>
  <si>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</si>
  <si>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</si>
  <si>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</si>
  <si>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</si>
  <si>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</si>
  <si>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</si>
  <si>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</si>
  <si>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</si>
  <si>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</si>
  <si>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</si>
  <si>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</si>
  <si>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</si>
  <si>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</si>
  <si>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</si>
  <si>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</si>
  <si>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</si>
  <si>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</si>
  <si>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</si>
  <si>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</si>
  <si>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</si>
  <si>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</si>
  <si>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</si>
  <si>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</si>
  <si>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</si>
  <si>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</si>
  <si>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</si>
  <si>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</si>
  <si>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</si>
  <si>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</si>
  <si>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</si>
  <si>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</si>
  <si>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</si>
  <si>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</si>
  <si>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</si>
  <si>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</si>
  <si>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</si>
  <si>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</si>
  <si>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</si>
  <si>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</si>
  <si>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судебные иски</t>
  </si>
  <si>
    <t>резервный фонд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</si>
  <si>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</si>
  <si>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</si>
  <si>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</si>
  <si>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</si>
  <si>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</si>
  <si>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</si>
  <si>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</si>
  <si>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</si>
  <si>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</si>
  <si>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</si>
  <si>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</si>
  <si>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</si>
  <si>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</si>
  <si>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</si>
  <si>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</si>
  <si>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</si>
  <si>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</si>
  <si>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</si>
  <si>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</si>
  <si>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</si>
  <si>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Приложение 3</t>
  </si>
  <si>
    <t>расходы, переданные из краевого бюджета на выполнение полномочий городского округа</t>
  </si>
  <si>
    <t>Ассигнования 2010 года*</t>
  </si>
  <si>
    <t xml:space="preserve">   * -  годовые ассигнования и кассовый план ГРБС в части расходов за счет средств местного бюджета, а так же краевого бюджета, передаваемых на выполнение полномочий городского округа и госполномочий, будут уточняться.</t>
  </si>
  <si>
    <t>Нераспределенные МБТ</t>
  </si>
  <si>
    <t>Отклонение от установленного уровня выполнения плана (95%)***</t>
  </si>
  <si>
    <t>Оперативный анализ исполнения бюджета города Перми по расходам на 1 июня 2010 года</t>
  </si>
  <si>
    <t>Кассовый расход на 01.06.2010</t>
  </si>
  <si>
    <t>Кассовый план января-мая 2010**</t>
  </si>
  <si>
    <t xml:space="preserve">%  выполнения кассового плана января-мая 2010 </t>
  </si>
  <si>
    <t>%  выполнения годовых  ассигнований</t>
  </si>
  <si>
    <t xml:space="preserve">   *** -   расчётный уровень установлен исходя из 95,0 % исполнения кассового плана по расходам за январь-мая 2010 года.</t>
  </si>
  <si>
    <t xml:space="preserve">   ** -  кассовый план по средствам, поступившим из бюджетов других уровней, в отчетном периоде рассчитан условно в размере кассового плана 1 квартала 2010 года и 2/3 объема кассового плана 2 квартала 2010 года</t>
  </si>
  <si>
    <t>Приложение 4</t>
  </si>
  <si>
    <t xml:space="preserve">Анализ исполнения бюджета города Перми по расходам </t>
  </si>
  <si>
    <t>(тыс.руб.)</t>
  </si>
  <si>
    <t>ФЦБ</t>
  </si>
  <si>
    <t>Рейтинг по ФЦБ</t>
  </si>
  <si>
    <t>Наименование ФЦБ</t>
  </si>
  <si>
    <t>Ассигнования 2010 года</t>
  </si>
  <si>
    <t>% выполн. годовых ассигнований</t>
  </si>
  <si>
    <t>1.00</t>
  </si>
  <si>
    <t xml:space="preserve"> "Административно-управленческий блок" </t>
  </si>
  <si>
    <t>3.00</t>
  </si>
  <si>
    <t xml:space="preserve"> "Социальная сфера"</t>
  </si>
  <si>
    <t>8.00</t>
  </si>
  <si>
    <t xml:space="preserve"> "Развитие инфраструктуры" </t>
  </si>
  <si>
    <t>2.00</t>
  </si>
  <si>
    <t xml:space="preserve">"Общественная безопасность", в т.ч. </t>
  </si>
  <si>
    <t>упр.по экологии и природопользов.           (ФЦБ 800)</t>
  </si>
  <si>
    <t>упр.по разв.потреб.рынка                           (ФЦБ 800)</t>
  </si>
  <si>
    <t>5.00</t>
  </si>
  <si>
    <t xml:space="preserve"> "Планово-бюджетный блок", в.т.ч.</t>
  </si>
  <si>
    <t>7.40</t>
  </si>
  <si>
    <t>информационно-аналитическое  управление администрации города</t>
  </si>
  <si>
    <t xml:space="preserve">планово-экономический департамент </t>
  </si>
  <si>
    <t>6.00</t>
  </si>
  <si>
    <t xml:space="preserve"> "Экономическое развитие" </t>
  </si>
  <si>
    <t>4.00</t>
  </si>
  <si>
    <t xml:space="preserve"> "Пространственное развитие" </t>
  </si>
  <si>
    <t>7.00</t>
  </si>
  <si>
    <t xml:space="preserve">Прочие расходы </t>
  </si>
  <si>
    <t>Кассовый план 5 месяцев 2010 года</t>
  </si>
  <si>
    <t>Кассовые расходы на 01.06.2010</t>
  </si>
  <si>
    <t>% выполн. кас. плана 5 месяцев 2010</t>
  </si>
  <si>
    <t>в разрезе функционально-целевых блоков по состоянию на 01.06.2010</t>
  </si>
  <si>
    <t>мб</t>
  </si>
  <si>
    <t>кр</t>
  </si>
  <si>
    <t>касса</t>
  </si>
  <si>
    <t>кп</t>
  </si>
  <si>
    <r>
      <t xml:space="preserve">ВСЕГО                                                          </t>
    </r>
    <r>
      <rPr>
        <sz val="12"/>
        <rFont val="Times New Roman"/>
        <family val="1"/>
      </rPr>
      <t>(без учета зарезервированных средств)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</si>
</sst>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8.5"/>
      <name val="MS Sans Serif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8.5"/>
      <name val="MS Sans Serif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color indexed="20"/>
      <name val="Times New Roman"/>
      <family val="1"/>
    </font>
    <font>
      <b/>
      <sz val="11"/>
      <color indexed="20"/>
      <name val="Times New Roman"/>
      <family val="1"/>
    </font>
    <font>
      <sz val="11"/>
      <color indexed="20"/>
      <name val="Arial"/>
      <family val="0"/>
    </font>
    <font>
      <sz val="10"/>
      <color indexed="23"/>
      <name val="Arial"/>
      <family val="2"/>
    </font>
    <font>
      <sz val="11"/>
      <color indexed="23"/>
      <name val="Arial"/>
      <family val="2"/>
    </font>
    <font>
      <sz val="11"/>
      <color indexed="23"/>
      <name val="Times New Roman"/>
      <family val="1"/>
    </font>
    <font>
      <b/>
      <sz val="10"/>
      <color indexed="5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66" fontId="4" fillId="33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33" borderId="10" xfId="0" applyNumberFormat="1" applyFont="1" applyFill="1" applyBorder="1" applyAlignment="1">
      <alignment vertical="center" wrapText="1"/>
    </xf>
    <xf numFmtId="166" fontId="3" fillId="33" borderId="10" xfId="0" applyNumberFormat="1" applyFont="1" applyFill="1" applyBorder="1" applyAlignment="1">
      <alignment vertical="center"/>
    </xf>
    <xf numFmtId="166" fontId="7" fillId="33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171" fontId="8" fillId="0" borderId="10" xfId="0" applyNumberFormat="1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1" fontId="4" fillId="33" borderId="10" xfId="0" applyNumberFormat="1" applyFont="1" applyFill="1" applyBorder="1" applyAlignment="1">
      <alignment vertical="center" wrapText="1"/>
    </xf>
    <xf numFmtId="171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left" vertical="center" wrapText="1"/>
    </xf>
    <xf numFmtId="171" fontId="0" fillId="33" borderId="13" xfId="0" applyNumberFormat="1" applyFill="1" applyBorder="1" applyAlignment="1">
      <alignment horizontal="left" vertical="center" wrapText="1"/>
    </xf>
    <xf numFmtId="171" fontId="0" fillId="33" borderId="14" xfId="0" applyNumberForma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/>
    </xf>
    <xf numFmtId="171" fontId="0" fillId="33" borderId="13" xfId="0" applyNumberFormat="1" applyFill="1" applyBorder="1" applyAlignment="1">
      <alignment horizontal="left"/>
    </xf>
    <xf numFmtId="171" fontId="0" fillId="33" borderId="14" xfId="0" applyNumberForma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166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7" fillId="33" borderId="10" xfId="0" applyNumberFormat="1" applyFont="1" applyFill="1" applyBorder="1" applyAlignment="1">
      <alignment horizontal="right" vertical="center" wrapText="1"/>
    </xf>
    <xf numFmtId="171" fontId="4" fillId="33" borderId="10" xfId="0" applyNumberFormat="1" applyFont="1" applyFill="1" applyBorder="1" applyAlignment="1">
      <alignment horizontal="right"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33" borderId="10" xfId="0" applyNumberFormat="1" applyFont="1" applyFill="1" applyBorder="1" applyAlignment="1">
      <alignment horizontal="right" vertical="center" wrapText="1" indent="1"/>
    </xf>
    <xf numFmtId="0" fontId="0" fillId="33" borderId="13" xfId="0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15" fillId="0" borderId="15" xfId="0" applyNumberFormat="1" applyFont="1" applyBorder="1" applyAlignment="1">
      <alignment horizontal="left" vertical="center" wrapText="1"/>
    </xf>
    <xf numFmtId="171" fontId="15" fillId="0" borderId="15" xfId="0" applyNumberFormat="1" applyFont="1" applyFill="1" applyBorder="1" applyAlignment="1">
      <alignment/>
    </xf>
    <xf numFmtId="166" fontId="5" fillId="0" borderId="15" xfId="0" applyNumberFormat="1" applyFont="1" applyFill="1" applyBorder="1" applyAlignment="1">
      <alignment/>
    </xf>
    <xf numFmtId="166" fontId="15" fillId="0" borderId="15" xfId="0" applyNumberFormat="1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left" vertical="center" wrapText="1"/>
    </xf>
    <xf numFmtId="171" fontId="15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1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indent="1"/>
    </xf>
    <xf numFmtId="171" fontId="11" fillId="0" borderId="10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left" vertical="center" wrapText="1" indent="1"/>
    </xf>
    <xf numFmtId="0" fontId="24" fillId="0" borderId="0" xfId="0" applyFont="1" applyAlignment="1">
      <alignment/>
    </xf>
    <xf numFmtId="49" fontId="15" fillId="0" borderId="10" xfId="0" applyNumberFormat="1" applyFont="1" applyBorder="1" applyAlignment="1">
      <alignment horizontal="left" vertical="center" wrapText="1" indent="1"/>
    </xf>
    <xf numFmtId="0" fontId="5" fillId="34" borderId="10" xfId="0" applyFont="1" applyFill="1" applyBorder="1" applyAlignment="1">
      <alignment horizontal="center"/>
    </xf>
    <xf numFmtId="171" fontId="5" fillId="34" borderId="10" xfId="0" applyNumberFormat="1" applyFont="1" applyFill="1" applyBorder="1" applyAlignment="1">
      <alignment/>
    </xf>
    <xf numFmtId="166" fontId="5" fillId="3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5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5" fillId="0" borderId="0" xfId="0" applyNumberFormat="1" applyFont="1" applyFill="1" applyBorder="1" applyAlignment="1">
      <alignment horizontal="left" vertical="center" wrapText="1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21" fillId="0" borderId="0" xfId="0" applyNumberFormat="1" applyFont="1" applyAlignment="1">
      <alignment/>
    </xf>
    <xf numFmtId="171" fontId="24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Alignment="1">
      <alignment/>
    </xf>
    <xf numFmtId="49" fontId="25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71" fontId="25" fillId="0" borderId="10" xfId="60" applyNumberFormat="1" applyFont="1" applyBorder="1" applyAlignment="1">
      <alignment/>
    </xf>
    <xf numFmtId="171" fontId="25" fillId="0" borderId="10" xfId="0" applyNumberFormat="1" applyFont="1" applyBorder="1" applyAlignment="1">
      <alignment/>
    </xf>
    <xf numFmtId="171" fontId="26" fillId="0" borderId="10" xfId="60" applyNumberFormat="1" applyFont="1" applyBorder="1" applyAlignment="1">
      <alignment/>
    </xf>
    <xf numFmtId="171" fontId="2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1" fontId="3" fillId="0" borderId="10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71" fontId="3" fillId="0" borderId="11" xfId="0" applyNumberFormat="1" applyFont="1" applyFill="1" applyBorder="1" applyAlignment="1">
      <alignment horizontal="left"/>
    </xf>
    <xf numFmtId="171" fontId="0" fillId="33" borderId="13" xfId="0" applyNumberFormat="1" applyFont="1" applyFill="1" applyBorder="1" applyAlignment="1">
      <alignment horizontal="left" vertical="center" wrapText="1"/>
    </xf>
    <xf numFmtId="171" fontId="0" fillId="33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171" fontId="28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tabSelected="1" view="pageBreakPreview" zoomScale="85" zoomScaleSheetLayoutView="85" zoomScalePageLayoutView="0" workbookViewId="0" topLeftCell="A1">
      <pane xSplit="3" ySplit="4" topLeftCell="D11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25" sqref="A125:I125"/>
    </sheetView>
  </sheetViews>
  <sheetFormatPr defaultColWidth="9.140625" defaultRowHeight="12.75"/>
  <cols>
    <col min="1" max="1" width="5.8515625" style="18" customWidth="1"/>
    <col min="2" max="2" width="30.7109375" style="0" customWidth="1"/>
    <col min="3" max="3" width="47.57421875" style="0" customWidth="1"/>
    <col min="4" max="4" width="13.28125" style="13" customWidth="1"/>
    <col min="5" max="5" width="13.140625" style="13" customWidth="1"/>
    <col min="6" max="6" width="13.421875" style="48" customWidth="1"/>
    <col min="7" max="7" width="12.57421875" style="0" customWidth="1"/>
    <col min="8" max="8" width="10.8515625" style="0" customWidth="1"/>
    <col min="9" max="9" width="14.57421875" style="0" customWidth="1"/>
  </cols>
  <sheetData>
    <row r="1" spans="4:9" ht="15">
      <c r="D1" s="125"/>
      <c r="E1" s="125"/>
      <c r="I1" s="25" t="s">
        <v>111</v>
      </c>
    </row>
    <row r="2" spans="1:9" s="7" customFormat="1" ht="21.75" customHeight="1">
      <c r="A2" s="152" t="s">
        <v>117</v>
      </c>
      <c r="B2" s="152"/>
      <c r="C2" s="152"/>
      <c r="D2" s="152"/>
      <c r="E2" s="152"/>
      <c r="F2" s="152"/>
      <c r="G2" s="152"/>
      <c r="H2" s="152"/>
      <c r="I2" s="152"/>
    </row>
    <row r="3" spans="1:9" s="7" customFormat="1" ht="18.75" customHeight="1">
      <c r="A3" s="19"/>
      <c r="B3" s="8"/>
      <c r="C3" s="8"/>
      <c r="D3" s="126"/>
      <c r="E3" s="126"/>
      <c r="F3" s="49"/>
      <c r="G3" s="9"/>
      <c r="H3" s="9"/>
      <c r="I3" s="10" t="s">
        <v>83</v>
      </c>
    </row>
    <row r="4" spans="1:9" s="13" customFormat="1" ht="71.25" customHeight="1">
      <c r="A4" s="2" t="s">
        <v>1</v>
      </c>
      <c r="B4" s="2" t="s">
        <v>87</v>
      </c>
      <c r="C4" s="2" t="s">
        <v>100</v>
      </c>
      <c r="D4" s="16" t="s">
        <v>113</v>
      </c>
      <c r="E4" s="16" t="s">
        <v>119</v>
      </c>
      <c r="F4" s="11" t="s">
        <v>118</v>
      </c>
      <c r="G4" s="11" t="s">
        <v>120</v>
      </c>
      <c r="H4" s="11" t="s">
        <v>121</v>
      </c>
      <c r="I4" s="28" t="s">
        <v>116</v>
      </c>
    </row>
    <row r="5" spans="1:9" s="7" customFormat="1" ht="38.25">
      <c r="A5" s="2" t="s">
        <v>84</v>
      </c>
      <c r="B5" s="3" t="s">
        <v>2</v>
      </c>
      <c r="C5" s="3" t="s">
        <v>56</v>
      </c>
      <c r="D5" s="56">
        <f>D6+D8+D7</f>
        <v>415237.8</v>
      </c>
      <c r="E5" s="56">
        <f>E6+E8+E7</f>
        <v>174605</v>
      </c>
      <c r="F5" s="56">
        <f>F6+F8+F7</f>
        <v>85298.29999999999</v>
      </c>
      <c r="G5" s="17">
        <f aca="true" t="shared" si="0" ref="G5:G37">F5/E5*100</f>
        <v>48.85215200022908</v>
      </c>
      <c r="H5" s="17">
        <f aca="true" t="shared" si="1" ref="H5:H37">F5/D5*100</f>
        <v>20.54203639456716</v>
      </c>
      <c r="I5" s="5" t="s">
        <v>97</v>
      </c>
    </row>
    <row r="6" spans="1:9" s="7" customFormat="1" ht="18" customHeight="1">
      <c r="A6" s="143"/>
      <c r="B6" s="143"/>
      <c r="C6" s="4" t="s">
        <v>54</v>
      </c>
      <c r="D6" s="51">
        <v>362653.6</v>
      </c>
      <c r="E6" s="51">
        <v>122390.5</v>
      </c>
      <c r="F6" s="53">
        <v>33135.7</v>
      </c>
      <c r="G6" s="15">
        <f t="shared" si="0"/>
        <v>27.07375163922036</v>
      </c>
      <c r="H6" s="15">
        <f t="shared" si="1"/>
        <v>9.137011186432451</v>
      </c>
      <c r="I6" s="12">
        <f>G6-95</f>
        <v>-67.92624836077964</v>
      </c>
    </row>
    <row r="7" spans="1:9" s="7" customFormat="1" ht="18" customHeight="1">
      <c r="A7" s="143"/>
      <c r="B7" s="143"/>
      <c r="C7" s="4" t="s">
        <v>55</v>
      </c>
      <c r="D7" s="51">
        <v>77.9</v>
      </c>
      <c r="E7" s="51">
        <v>51.9</v>
      </c>
      <c r="F7" s="53">
        <v>0</v>
      </c>
      <c r="G7" s="15">
        <f>F7/E7*100</f>
        <v>0</v>
      </c>
      <c r="H7" s="15">
        <f>F7/D7*100</f>
        <v>0</v>
      </c>
      <c r="I7" s="12">
        <f>G7-95</f>
        <v>-95</v>
      </c>
    </row>
    <row r="8" spans="1:9" s="7" customFormat="1" ht="25.5" customHeight="1">
      <c r="A8" s="143"/>
      <c r="B8" s="143"/>
      <c r="C8" s="4" t="s">
        <v>112</v>
      </c>
      <c r="D8" s="51">
        <v>52506.3</v>
      </c>
      <c r="E8" s="51">
        <v>52162.6</v>
      </c>
      <c r="F8" s="51">
        <v>52162.6</v>
      </c>
      <c r="G8" s="15">
        <f t="shared" si="0"/>
        <v>100</v>
      </c>
      <c r="H8" s="15">
        <f t="shared" si="1"/>
        <v>99.34541188390725</v>
      </c>
      <c r="I8" s="12">
        <f>G8-95</f>
        <v>5</v>
      </c>
    </row>
    <row r="9" spans="1:9" s="7" customFormat="1" ht="27" customHeight="1">
      <c r="A9" s="2" t="s">
        <v>85</v>
      </c>
      <c r="B9" s="3" t="s">
        <v>0</v>
      </c>
      <c r="C9" s="3" t="s">
        <v>86</v>
      </c>
      <c r="D9" s="56">
        <f>D11</f>
        <v>145352.1</v>
      </c>
      <c r="E9" s="56">
        <f>E11</f>
        <v>56897.4</v>
      </c>
      <c r="F9" s="56">
        <f>F11</f>
        <v>23550.2</v>
      </c>
      <c r="G9" s="17">
        <f t="shared" si="0"/>
        <v>41.390643509193744</v>
      </c>
      <c r="H9" s="17">
        <f t="shared" si="1"/>
        <v>16.202173893600435</v>
      </c>
      <c r="I9" s="5" t="s">
        <v>97</v>
      </c>
    </row>
    <row r="10" spans="1:9" s="7" customFormat="1" ht="25.5">
      <c r="A10" s="143"/>
      <c r="B10" s="143"/>
      <c r="C10" s="4" t="s">
        <v>94</v>
      </c>
      <c r="D10" s="53">
        <f>D11-D12-D13</f>
        <v>64925.000000000015</v>
      </c>
      <c r="E10" s="53">
        <f>E11-E12-E13</f>
        <v>25790.8</v>
      </c>
      <c r="F10" s="53">
        <v>23550.2</v>
      </c>
      <c r="G10" s="15">
        <f t="shared" si="0"/>
        <v>91.31240597422338</v>
      </c>
      <c r="H10" s="15">
        <f t="shared" si="1"/>
        <v>36.272930304197146</v>
      </c>
      <c r="I10" s="12">
        <f>G10-95</f>
        <v>-3.687594025776619</v>
      </c>
    </row>
    <row r="11" spans="1:9" s="7" customFormat="1" ht="25.5">
      <c r="A11" s="143"/>
      <c r="B11" s="143"/>
      <c r="C11" s="14" t="s">
        <v>93</v>
      </c>
      <c r="D11" s="52">
        <v>145352.1</v>
      </c>
      <c r="E11" s="52">
        <v>56897.4</v>
      </c>
      <c r="F11" s="52">
        <v>23550.2</v>
      </c>
      <c r="G11" s="26">
        <f t="shared" si="0"/>
        <v>41.390643509193744</v>
      </c>
      <c r="H11" s="26">
        <f t="shared" si="1"/>
        <v>16.202173893600435</v>
      </c>
      <c r="I11" s="27">
        <f>G11-95</f>
        <v>-53.609356490806256</v>
      </c>
    </row>
    <row r="12" spans="1:9" s="7" customFormat="1" ht="16.5" customHeight="1">
      <c r="A12" s="143"/>
      <c r="B12" s="143"/>
      <c r="C12" s="21" t="s">
        <v>89</v>
      </c>
      <c r="D12" s="57">
        <v>18192.9</v>
      </c>
      <c r="E12" s="57">
        <v>7580.4</v>
      </c>
      <c r="F12" s="57">
        <v>0</v>
      </c>
      <c r="G12" s="22">
        <f t="shared" si="0"/>
        <v>0</v>
      </c>
      <c r="H12" s="22">
        <f t="shared" si="1"/>
        <v>0</v>
      </c>
      <c r="I12" s="23">
        <f>G12-95</f>
        <v>-95</v>
      </c>
    </row>
    <row r="13" spans="1:9" s="7" customFormat="1" ht="16.5" customHeight="1">
      <c r="A13" s="143"/>
      <c r="B13" s="143"/>
      <c r="C13" s="21" t="s">
        <v>90</v>
      </c>
      <c r="D13" s="57">
        <v>62234.2</v>
      </c>
      <c r="E13" s="57">
        <v>23526.2</v>
      </c>
      <c r="F13" s="57">
        <v>0</v>
      </c>
      <c r="G13" s="22">
        <f t="shared" si="0"/>
        <v>0</v>
      </c>
      <c r="H13" s="22">
        <f t="shared" si="1"/>
        <v>0</v>
      </c>
      <c r="I13" s="23">
        <f>G13-95</f>
        <v>-95</v>
      </c>
    </row>
    <row r="14" spans="1:9" s="7" customFormat="1" ht="38.25">
      <c r="A14" s="2" t="s">
        <v>3</v>
      </c>
      <c r="B14" s="3" t="s">
        <v>4</v>
      </c>
      <c r="C14" s="3" t="s">
        <v>57</v>
      </c>
      <c r="D14" s="56">
        <f>D15+D16</f>
        <v>157921.90000000002</v>
      </c>
      <c r="E14" s="56">
        <f>E15+E16</f>
        <v>45358.4</v>
      </c>
      <c r="F14" s="56">
        <f>F15+F16</f>
        <v>27032.7</v>
      </c>
      <c r="G14" s="17">
        <f t="shared" si="0"/>
        <v>59.598001693181416</v>
      </c>
      <c r="H14" s="17">
        <f t="shared" si="1"/>
        <v>17.117765173797935</v>
      </c>
      <c r="I14" s="5" t="s">
        <v>97</v>
      </c>
    </row>
    <row r="15" spans="1:9" s="7" customFormat="1" ht="18" customHeight="1">
      <c r="A15" s="138"/>
      <c r="B15" s="139"/>
      <c r="C15" s="4" t="s">
        <v>54</v>
      </c>
      <c r="D15" s="53">
        <v>157905.2</v>
      </c>
      <c r="E15" s="53">
        <v>45347.3</v>
      </c>
      <c r="F15" s="53">
        <v>27032.7</v>
      </c>
      <c r="G15" s="15">
        <f t="shared" si="0"/>
        <v>59.61258994471555</v>
      </c>
      <c r="H15" s="15">
        <f t="shared" si="1"/>
        <v>17.11957554279403</v>
      </c>
      <c r="I15" s="12">
        <f>G15-95</f>
        <v>-35.38741005528445</v>
      </c>
    </row>
    <row r="16" spans="1:9" s="7" customFormat="1" ht="18" customHeight="1">
      <c r="A16" s="150"/>
      <c r="B16" s="151"/>
      <c r="C16" s="4" t="s">
        <v>55</v>
      </c>
      <c r="D16" s="53">
        <v>16.7</v>
      </c>
      <c r="E16" s="53">
        <v>11.1</v>
      </c>
      <c r="F16" s="53">
        <v>0</v>
      </c>
      <c r="G16" s="15">
        <f>F16/E16*100</f>
        <v>0</v>
      </c>
      <c r="H16" s="15">
        <f>F16/D16*100</f>
        <v>0</v>
      </c>
      <c r="I16" s="12">
        <f>G16-95</f>
        <v>-95</v>
      </c>
    </row>
    <row r="17" spans="1:9" s="7" customFormat="1" ht="25.5" customHeight="1">
      <c r="A17" s="2" t="s">
        <v>107</v>
      </c>
      <c r="B17" s="3" t="s">
        <v>108</v>
      </c>
      <c r="C17" s="3" t="s">
        <v>110</v>
      </c>
      <c r="D17" s="56">
        <f>D18+D19</f>
        <v>259953.1</v>
      </c>
      <c r="E17" s="56">
        <f>E18+E19</f>
        <v>58442.7</v>
      </c>
      <c r="F17" s="56">
        <f>F18+F19</f>
        <v>6652</v>
      </c>
      <c r="G17" s="17">
        <f t="shared" si="0"/>
        <v>11.382088780976924</v>
      </c>
      <c r="H17" s="17">
        <f t="shared" si="1"/>
        <v>2.5589231288259304</v>
      </c>
      <c r="I17" s="5" t="s">
        <v>97</v>
      </c>
    </row>
    <row r="18" spans="1:9" s="7" customFormat="1" ht="18" customHeight="1">
      <c r="A18" s="138"/>
      <c r="B18" s="139"/>
      <c r="C18" s="4" t="s">
        <v>54</v>
      </c>
      <c r="D18" s="53">
        <v>259947.5</v>
      </c>
      <c r="E18" s="53">
        <v>58439</v>
      </c>
      <c r="F18" s="53">
        <v>6652</v>
      </c>
      <c r="G18" s="15">
        <f t="shared" si="0"/>
        <v>11.382809425212614</v>
      </c>
      <c r="H18" s="15">
        <f t="shared" si="1"/>
        <v>2.5589782552246128</v>
      </c>
      <c r="I18" s="12">
        <f>G18-95</f>
        <v>-83.61719057478739</v>
      </c>
    </row>
    <row r="19" spans="1:9" s="7" customFormat="1" ht="18" customHeight="1">
      <c r="A19" s="150"/>
      <c r="B19" s="151"/>
      <c r="C19" s="4" t="s">
        <v>55</v>
      </c>
      <c r="D19" s="53">
        <v>5.6</v>
      </c>
      <c r="E19" s="53">
        <v>3.7</v>
      </c>
      <c r="F19" s="53">
        <v>0</v>
      </c>
      <c r="G19" s="15">
        <f>F19/E19*100</f>
        <v>0</v>
      </c>
      <c r="H19" s="15">
        <f>F19/D19*100</f>
        <v>0</v>
      </c>
      <c r="I19" s="12">
        <f>G19-95</f>
        <v>-95</v>
      </c>
    </row>
    <row r="20" spans="1:9" s="7" customFormat="1" ht="38.25">
      <c r="A20" s="2" t="s">
        <v>5</v>
      </c>
      <c r="B20" s="3" t="s">
        <v>6</v>
      </c>
      <c r="C20" s="3" t="s">
        <v>58</v>
      </c>
      <c r="D20" s="56">
        <f>D21+D22</f>
        <v>69524.8</v>
      </c>
      <c r="E20" s="56">
        <f>E21+E22</f>
        <v>20945.6</v>
      </c>
      <c r="F20" s="56">
        <f>F21+F22</f>
        <v>15863.7</v>
      </c>
      <c r="G20" s="17">
        <f t="shared" si="0"/>
        <v>75.73762508593691</v>
      </c>
      <c r="H20" s="17">
        <f t="shared" si="1"/>
        <v>22.817325616183002</v>
      </c>
      <c r="I20" s="5" t="s">
        <v>97</v>
      </c>
    </row>
    <row r="21" spans="1:9" s="7" customFormat="1" ht="18" customHeight="1">
      <c r="A21" s="138"/>
      <c r="B21" s="139"/>
      <c r="C21" s="4" t="s">
        <v>54</v>
      </c>
      <c r="D21" s="53">
        <v>69502.6</v>
      </c>
      <c r="E21" s="53">
        <v>20930.8</v>
      </c>
      <c r="F21" s="53">
        <v>15863.7</v>
      </c>
      <c r="G21" s="15">
        <f t="shared" si="0"/>
        <v>75.79117855027042</v>
      </c>
      <c r="H21" s="15">
        <f t="shared" si="1"/>
        <v>22.824613755456628</v>
      </c>
      <c r="I21" s="12">
        <f>G21-95</f>
        <v>-19.208821449729584</v>
      </c>
    </row>
    <row r="22" spans="1:9" s="7" customFormat="1" ht="18" customHeight="1">
      <c r="A22" s="150"/>
      <c r="B22" s="151"/>
      <c r="C22" s="4" t="s">
        <v>55</v>
      </c>
      <c r="D22" s="53">
        <v>22.2</v>
      </c>
      <c r="E22" s="53">
        <v>14.8</v>
      </c>
      <c r="F22" s="53">
        <v>0</v>
      </c>
      <c r="G22" s="15">
        <f>F22/E22*100</f>
        <v>0</v>
      </c>
      <c r="H22" s="15">
        <f>F22/D22*100</f>
        <v>0</v>
      </c>
      <c r="I22" s="12">
        <f>G22-95</f>
        <v>-95</v>
      </c>
    </row>
    <row r="23" spans="1:9" s="7" customFormat="1" ht="25.5">
      <c r="A23" s="2" t="s">
        <v>7</v>
      </c>
      <c r="B23" s="3" t="s">
        <v>8</v>
      </c>
      <c r="C23" s="3" t="s">
        <v>59</v>
      </c>
      <c r="D23" s="56">
        <f>D24+D25+D26</f>
        <v>2452133.3</v>
      </c>
      <c r="E23" s="56">
        <f>E24+E25+E26</f>
        <v>940512.9</v>
      </c>
      <c r="F23" s="56">
        <f>F24+F25+F26</f>
        <v>767320.3</v>
      </c>
      <c r="G23" s="17">
        <f t="shared" si="0"/>
        <v>81.58530308303055</v>
      </c>
      <c r="H23" s="17">
        <f t="shared" si="1"/>
        <v>31.291948932792522</v>
      </c>
      <c r="I23" s="5" t="s">
        <v>97</v>
      </c>
    </row>
    <row r="24" spans="1:9" s="7" customFormat="1" ht="18" customHeight="1">
      <c r="A24" s="143"/>
      <c r="B24" s="143"/>
      <c r="C24" s="4" t="s">
        <v>54</v>
      </c>
      <c r="D24" s="53">
        <v>2242571.3</v>
      </c>
      <c r="E24" s="53">
        <v>839322.7</v>
      </c>
      <c r="F24" s="53">
        <v>732615</v>
      </c>
      <c r="G24" s="15">
        <f t="shared" si="0"/>
        <v>87.28645132557477</v>
      </c>
      <c r="H24" s="15">
        <f t="shared" si="1"/>
        <v>32.66852652577869</v>
      </c>
      <c r="I24" s="12">
        <f>G24-95</f>
        <v>-7.713548674425226</v>
      </c>
    </row>
    <row r="25" spans="1:9" s="7" customFormat="1" ht="18" customHeight="1">
      <c r="A25" s="143"/>
      <c r="B25" s="143"/>
      <c r="C25" s="4" t="s">
        <v>55</v>
      </c>
      <c r="D25" s="53">
        <v>100748.6</v>
      </c>
      <c r="E25" s="53">
        <v>42518.8</v>
      </c>
      <c r="F25" s="123">
        <v>32873</v>
      </c>
      <c r="G25" s="15">
        <f t="shared" si="0"/>
        <v>77.31403520325127</v>
      </c>
      <c r="H25" s="15">
        <f t="shared" si="1"/>
        <v>32.62874124305449</v>
      </c>
      <c r="I25" s="12">
        <f>G25-95</f>
        <v>-17.685964796748735</v>
      </c>
    </row>
    <row r="26" spans="1:9" s="7" customFormat="1" ht="28.5" customHeight="1">
      <c r="A26" s="143"/>
      <c r="B26" s="143"/>
      <c r="C26" s="4" t="s">
        <v>112</v>
      </c>
      <c r="D26" s="53">
        <v>108813.4</v>
      </c>
      <c r="E26" s="53">
        <v>58671.4</v>
      </c>
      <c r="F26" s="123">
        <v>1832.3</v>
      </c>
      <c r="G26" s="15">
        <f>F26/E26*100</f>
        <v>3.122986668121095</v>
      </c>
      <c r="H26" s="15">
        <f>F26/D26*100</f>
        <v>1.6838918736111546</v>
      </c>
      <c r="I26" s="12">
        <f>G26-95</f>
        <v>-91.8770133318789</v>
      </c>
    </row>
    <row r="27" spans="1:9" s="7" customFormat="1" ht="25.5">
      <c r="A27" s="2" t="s">
        <v>9</v>
      </c>
      <c r="B27" s="3" t="s">
        <v>10</v>
      </c>
      <c r="C27" s="3" t="s">
        <v>60</v>
      </c>
      <c r="D27" s="56">
        <f>D28+D30+D29</f>
        <v>715934.8</v>
      </c>
      <c r="E27" s="56">
        <f>E28+E30+E29</f>
        <v>277598.9</v>
      </c>
      <c r="F27" s="56">
        <f>F28+F30+F29</f>
        <v>197566.19999999998</v>
      </c>
      <c r="G27" s="17">
        <f t="shared" si="0"/>
        <v>71.16966241580927</v>
      </c>
      <c r="H27" s="17">
        <f t="shared" si="1"/>
        <v>27.595557584293985</v>
      </c>
      <c r="I27" s="5" t="s">
        <v>97</v>
      </c>
    </row>
    <row r="28" spans="1:9" s="7" customFormat="1" ht="18" customHeight="1">
      <c r="A28" s="143"/>
      <c r="B28" s="143"/>
      <c r="C28" s="4" t="s">
        <v>54</v>
      </c>
      <c r="D28" s="53">
        <v>713938.3</v>
      </c>
      <c r="E28" s="53">
        <v>277247.3</v>
      </c>
      <c r="F28" s="53">
        <f>197369.3+34.5</f>
        <v>197403.8</v>
      </c>
      <c r="G28" s="15">
        <f t="shared" si="0"/>
        <v>71.20134262804363</v>
      </c>
      <c r="H28" s="15">
        <f t="shared" si="1"/>
        <v>27.64998039746572</v>
      </c>
      <c r="I28" s="12">
        <f>G28-95</f>
        <v>-23.798657371956367</v>
      </c>
    </row>
    <row r="29" spans="1:9" s="7" customFormat="1" ht="18" customHeight="1">
      <c r="A29" s="143"/>
      <c r="B29" s="143"/>
      <c r="C29" s="4" t="s">
        <v>55</v>
      </c>
      <c r="D29" s="53">
        <v>283.8</v>
      </c>
      <c r="E29" s="53">
        <v>189.2</v>
      </c>
      <c r="F29" s="53">
        <v>0</v>
      </c>
      <c r="G29" s="15">
        <f t="shared" si="0"/>
        <v>0</v>
      </c>
      <c r="H29" s="15">
        <f t="shared" si="1"/>
        <v>0</v>
      </c>
      <c r="I29" s="12">
        <f>G29-95</f>
        <v>-95</v>
      </c>
    </row>
    <row r="30" spans="1:9" s="7" customFormat="1" ht="25.5">
      <c r="A30" s="143"/>
      <c r="B30" s="143"/>
      <c r="C30" s="4" t="s">
        <v>112</v>
      </c>
      <c r="D30" s="53">
        <v>1712.7</v>
      </c>
      <c r="E30" s="53">
        <v>162.4</v>
      </c>
      <c r="F30" s="123">
        <v>162.4</v>
      </c>
      <c r="G30" s="15">
        <f t="shared" si="0"/>
        <v>100</v>
      </c>
      <c r="H30" s="15">
        <f>F30/D30*100</f>
        <v>9.482104279792141</v>
      </c>
      <c r="I30" s="12">
        <f>G30-95</f>
        <v>5</v>
      </c>
    </row>
    <row r="31" spans="1:9" s="7" customFormat="1" ht="36.75" customHeight="1">
      <c r="A31" s="2" t="s">
        <v>96</v>
      </c>
      <c r="B31" s="3" t="s">
        <v>109</v>
      </c>
      <c r="C31" s="3" t="s">
        <v>95</v>
      </c>
      <c r="D31" s="56">
        <f>D32+D33</f>
        <v>36919.7</v>
      </c>
      <c r="E31" s="56">
        <f>E32+E33</f>
        <v>8388.800000000001</v>
      </c>
      <c r="F31" s="56">
        <f>F32+F33</f>
        <v>6486.9</v>
      </c>
      <c r="G31" s="17">
        <f t="shared" si="0"/>
        <v>77.32810413885178</v>
      </c>
      <c r="H31" s="17">
        <f t="shared" si="1"/>
        <v>17.57029444984656</v>
      </c>
      <c r="I31" s="5" t="s">
        <v>97</v>
      </c>
    </row>
    <row r="32" spans="1:9" s="7" customFormat="1" ht="18" customHeight="1">
      <c r="A32" s="138"/>
      <c r="B32" s="139"/>
      <c r="C32" s="4" t="s">
        <v>54</v>
      </c>
      <c r="D32" s="53">
        <v>36903</v>
      </c>
      <c r="E32" s="53">
        <v>8377.7</v>
      </c>
      <c r="F32" s="53">
        <v>6486.9</v>
      </c>
      <c r="G32" s="15">
        <f t="shared" si="0"/>
        <v>77.43055970015635</v>
      </c>
      <c r="H32" s="15">
        <f t="shared" si="1"/>
        <v>17.57824567108365</v>
      </c>
      <c r="I32" s="12">
        <f>G32-95</f>
        <v>-17.56944029984365</v>
      </c>
    </row>
    <row r="33" spans="1:9" s="7" customFormat="1" ht="18" customHeight="1">
      <c r="A33" s="150"/>
      <c r="B33" s="151"/>
      <c r="C33" s="4" t="s">
        <v>55</v>
      </c>
      <c r="D33" s="53">
        <v>16.7</v>
      </c>
      <c r="E33" s="53">
        <v>11.1</v>
      </c>
      <c r="F33" s="53">
        <v>0</v>
      </c>
      <c r="G33" s="15">
        <f>F33/E33*100</f>
        <v>0</v>
      </c>
      <c r="H33" s="15">
        <f>F33/D33*100</f>
        <v>0</v>
      </c>
      <c r="I33" s="12">
        <f>G33-95</f>
        <v>-95</v>
      </c>
    </row>
    <row r="34" spans="1:9" s="7" customFormat="1" ht="27" customHeight="1">
      <c r="A34" s="2" t="s">
        <v>11</v>
      </c>
      <c r="B34" s="3" t="s">
        <v>12</v>
      </c>
      <c r="C34" s="3" t="s">
        <v>61</v>
      </c>
      <c r="D34" s="56">
        <f>D35+D36+D37</f>
        <v>6491519.500000001</v>
      </c>
      <c r="E34" s="56">
        <f>E35+E36+E37</f>
        <v>2698301.3</v>
      </c>
      <c r="F34" s="56">
        <f>F35+F36+F37</f>
        <v>2311811.6</v>
      </c>
      <c r="G34" s="17">
        <f t="shared" si="0"/>
        <v>85.67655509783137</v>
      </c>
      <c r="H34" s="17">
        <f t="shared" si="1"/>
        <v>35.61279604875253</v>
      </c>
      <c r="I34" s="5" t="s">
        <v>97</v>
      </c>
    </row>
    <row r="35" spans="1:9" s="7" customFormat="1" ht="18" customHeight="1">
      <c r="A35" s="143"/>
      <c r="B35" s="143"/>
      <c r="C35" s="4" t="s">
        <v>54</v>
      </c>
      <c r="D35" s="53">
        <v>4479512.2</v>
      </c>
      <c r="E35" s="53">
        <v>1740756.3</v>
      </c>
      <c r="F35" s="53">
        <v>1508468.3</v>
      </c>
      <c r="G35" s="15">
        <f t="shared" si="0"/>
        <v>86.65591501808724</v>
      </c>
      <c r="H35" s="15">
        <f t="shared" si="1"/>
        <v>33.67483405894061</v>
      </c>
      <c r="I35" s="12">
        <f>G35-95</f>
        <v>-8.344084981912758</v>
      </c>
    </row>
    <row r="36" spans="1:9" s="7" customFormat="1" ht="18" customHeight="1">
      <c r="A36" s="143"/>
      <c r="B36" s="143"/>
      <c r="C36" s="4" t="s">
        <v>55</v>
      </c>
      <c r="D36" s="53">
        <v>1950717.6</v>
      </c>
      <c r="E36" s="53">
        <v>908385.2</v>
      </c>
      <c r="F36" s="123">
        <v>787259.6</v>
      </c>
      <c r="G36" s="15">
        <f t="shared" si="0"/>
        <v>86.6658329528046</v>
      </c>
      <c r="H36" s="15">
        <f t="shared" si="1"/>
        <v>40.35743564317049</v>
      </c>
      <c r="I36" s="12">
        <f>G36-95</f>
        <v>-8.334167047195393</v>
      </c>
    </row>
    <row r="37" spans="1:9" s="7" customFormat="1" ht="26.25" customHeight="1">
      <c r="A37" s="143"/>
      <c r="B37" s="143"/>
      <c r="C37" s="4" t="s">
        <v>112</v>
      </c>
      <c r="D37" s="53">
        <v>61289.7</v>
      </c>
      <c r="E37" s="53">
        <v>49159.8</v>
      </c>
      <c r="F37" s="53">
        <v>16083.7</v>
      </c>
      <c r="G37" s="15">
        <f t="shared" si="0"/>
        <v>32.71717948404997</v>
      </c>
      <c r="H37" s="15">
        <f t="shared" si="1"/>
        <v>26.24209288020663</v>
      </c>
      <c r="I37" s="12">
        <f>G37-95</f>
        <v>-62.28282051595003</v>
      </c>
    </row>
    <row r="38" spans="1:9" s="7" customFormat="1" ht="29.25" customHeight="1">
      <c r="A38" s="2" t="s">
        <v>13</v>
      </c>
      <c r="B38" s="3" t="s">
        <v>14</v>
      </c>
      <c r="C38" s="3" t="s">
        <v>62</v>
      </c>
      <c r="D38" s="56">
        <f>D39+D40</f>
        <v>203196.9</v>
      </c>
      <c r="E38" s="56">
        <f>E39+E40</f>
        <v>91124</v>
      </c>
      <c r="F38" s="56">
        <f>F39+F40</f>
        <v>78840.3</v>
      </c>
      <c r="G38" s="17">
        <f aca="true" t="shared" si="2" ref="G38:G63">F38/E38*100</f>
        <v>86.51979719942058</v>
      </c>
      <c r="H38" s="17">
        <f aca="true" t="shared" si="3" ref="H38:H63">F38/D38*100</f>
        <v>38.799952164624564</v>
      </c>
      <c r="I38" s="5" t="s">
        <v>97</v>
      </c>
    </row>
    <row r="39" spans="1:9" s="7" customFormat="1" ht="18" customHeight="1">
      <c r="A39" s="138"/>
      <c r="B39" s="139"/>
      <c r="C39" s="4" t="s">
        <v>54</v>
      </c>
      <c r="D39" s="53">
        <v>193112.4</v>
      </c>
      <c r="E39" s="53">
        <v>86392.7</v>
      </c>
      <c r="F39" s="53">
        <v>77835.6</v>
      </c>
      <c r="G39" s="15">
        <f t="shared" si="2"/>
        <v>90.09511220276714</v>
      </c>
      <c r="H39" s="15">
        <f t="shared" si="3"/>
        <v>40.30585296438758</v>
      </c>
      <c r="I39" s="12">
        <f>G39-95</f>
        <v>-4.90488779723286</v>
      </c>
    </row>
    <row r="40" spans="1:9" s="7" customFormat="1" ht="18" customHeight="1">
      <c r="A40" s="148"/>
      <c r="B40" s="149"/>
      <c r="C40" s="4" t="s">
        <v>55</v>
      </c>
      <c r="D40" s="53">
        <f>8180.4+1904.1</f>
        <v>10084.5</v>
      </c>
      <c r="E40" s="53">
        <v>4731.3</v>
      </c>
      <c r="F40" s="53">
        <v>1004.7</v>
      </c>
      <c r="G40" s="15">
        <f t="shared" si="2"/>
        <v>21.235178492169172</v>
      </c>
      <c r="H40" s="15">
        <f t="shared" si="3"/>
        <v>9.962814219842333</v>
      </c>
      <c r="I40" s="12">
        <f>G40-95</f>
        <v>-73.76482150783083</v>
      </c>
    </row>
    <row r="41" spans="1:9" s="7" customFormat="1" ht="27.75" customHeight="1">
      <c r="A41" s="2" t="s">
        <v>15</v>
      </c>
      <c r="B41" s="3" t="s">
        <v>16</v>
      </c>
      <c r="C41" s="3" t="s">
        <v>63</v>
      </c>
      <c r="D41" s="56">
        <f>D42+D43</f>
        <v>301455.60000000003</v>
      </c>
      <c r="E41" s="56">
        <f>E42+E43</f>
        <v>117000.9</v>
      </c>
      <c r="F41" s="56">
        <f>F42+F43</f>
        <v>101727.4</v>
      </c>
      <c r="G41" s="17">
        <f t="shared" si="2"/>
        <v>86.94582691244256</v>
      </c>
      <c r="H41" s="17">
        <f t="shared" si="3"/>
        <v>33.745400649382525</v>
      </c>
      <c r="I41" s="5" t="s">
        <v>97</v>
      </c>
    </row>
    <row r="42" spans="1:9" s="7" customFormat="1" ht="18" customHeight="1">
      <c r="A42" s="138"/>
      <c r="B42" s="139"/>
      <c r="C42" s="4" t="s">
        <v>54</v>
      </c>
      <c r="D42" s="53">
        <v>268373.2</v>
      </c>
      <c r="E42" s="53">
        <v>101515</v>
      </c>
      <c r="F42" s="53">
        <v>100142.7</v>
      </c>
      <c r="G42" s="15">
        <f t="shared" si="2"/>
        <v>98.64818007191055</v>
      </c>
      <c r="H42" s="15">
        <f t="shared" si="3"/>
        <v>37.314716968758425</v>
      </c>
      <c r="I42" s="12">
        <f>G42-95</f>
        <v>3.648180071910545</v>
      </c>
    </row>
    <row r="43" spans="1:9" s="7" customFormat="1" ht="18" customHeight="1">
      <c r="A43" s="148"/>
      <c r="B43" s="149"/>
      <c r="C43" s="4" t="s">
        <v>55</v>
      </c>
      <c r="D43" s="53">
        <f>27222.2+5860.2</f>
        <v>33082.4</v>
      </c>
      <c r="E43" s="53">
        <v>15485.9</v>
      </c>
      <c r="F43" s="123">
        <v>1584.7</v>
      </c>
      <c r="G43" s="15">
        <f t="shared" si="2"/>
        <v>10.233179860389129</v>
      </c>
      <c r="H43" s="15">
        <f t="shared" si="3"/>
        <v>4.790160326941213</v>
      </c>
      <c r="I43" s="12">
        <f>G43-95</f>
        <v>-84.76682013961087</v>
      </c>
    </row>
    <row r="44" spans="1:9" s="7" customFormat="1" ht="27.75" customHeight="1">
      <c r="A44" s="2" t="s">
        <v>17</v>
      </c>
      <c r="B44" s="3" t="s">
        <v>18</v>
      </c>
      <c r="C44" s="3" t="s">
        <v>64</v>
      </c>
      <c r="D44" s="56">
        <f>D45+D46</f>
        <v>295562.1</v>
      </c>
      <c r="E44" s="56">
        <f>E45+E46</f>
        <v>106833.40000000001</v>
      </c>
      <c r="F44" s="56">
        <f>F45+F46</f>
        <v>80113.5</v>
      </c>
      <c r="G44" s="17">
        <f t="shared" si="2"/>
        <v>74.98918877429716</v>
      </c>
      <c r="H44" s="17">
        <f t="shared" si="3"/>
        <v>27.10547123599406</v>
      </c>
      <c r="I44" s="5" t="s">
        <v>97</v>
      </c>
    </row>
    <row r="45" spans="1:9" s="7" customFormat="1" ht="18" customHeight="1">
      <c r="A45" s="138"/>
      <c r="B45" s="139"/>
      <c r="C45" s="4" t="s">
        <v>54</v>
      </c>
      <c r="D45" s="53">
        <v>265598.6</v>
      </c>
      <c r="E45" s="53">
        <v>92526.6</v>
      </c>
      <c r="F45" s="53">
        <v>78223.7</v>
      </c>
      <c r="G45" s="15">
        <f t="shared" si="2"/>
        <v>84.54185066780795</v>
      </c>
      <c r="H45" s="15">
        <f t="shared" si="3"/>
        <v>29.451849520291145</v>
      </c>
      <c r="I45" s="12">
        <f>G45-95</f>
        <v>-10.45814933219205</v>
      </c>
    </row>
    <row r="46" spans="1:9" s="7" customFormat="1" ht="18" customHeight="1">
      <c r="A46" s="148"/>
      <c r="B46" s="149"/>
      <c r="C46" s="4" t="s">
        <v>55</v>
      </c>
      <c r="D46" s="53">
        <f>24577.7+5385.8</f>
        <v>29963.5</v>
      </c>
      <c r="E46" s="53">
        <v>14306.8</v>
      </c>
      <c r="F46" s="123">
        <v>1889.8</v>
      </c>
      <c r="G46" s="15">
        <f t="shared" si="2"/>
        <v>13.20910336343557</v>
      </c>
      <c r="H46" s="15">
        <f t="shared" si="3"/>
        <v>6.307006858344319</v>
      </c>
      <c r="I46" s="12">
        <f>G46-95</f>
        <v>-81.79089663656443</v>
      </c>
    </row>
    <row r="47" spans="1:9" s="7" customFormat="1" ht="27" customHeight="1">
      <c r="A47" s="2" t="s">
        <v>19</v>
      </c>
      <c r="B47" s="3" t="s">
        <v>20</v>
      </c>
      <c r="C47" s="3" t="s">
        <v>68</v>
      </c>
      <c r="D47" s="56">
        <f>D48+D49</f>
        <v>239191.5</v>
      </c>
      <c r="E47" s="56">
        <f>E48+E49</f>
        <v>82767.5</v>
      </c>
      <c r="F47" s="56">
        <f>F48+F49</f>
        <v>70872.9</v>
      </c>
      <c r="G47" s="17">
        <f t="shared" si="2"/>
        <v>85.62890023257921</v>
      </c>
      <c r="H47" s="17">
        <f t="shared" si="3"/>
        <v>29.630191708317394</v>
      </c>
      <c r="I47" s="5" t="s">
        <v>97</v>
      </c>
    </row>
    <row r="48" spans="1:9" s="7" customFormat="1" ht="18" customHeight="1">
      <c r="A48" s="138"/>
      <c r="B48" s="139"/>
      <c r="C48" s="4" t="s">
        <v>54</v>
      </c>
      <c r="D48" s="53">
        <v>214243.7</v>
      </c>
      <c r="E48" s="53">
        <v>70992.1</v>
      </c>
      <c r="F48" s="53">
        <v>69725</v>
      </c>
      <c r="G48" s="15">
        <f t="shared" si="2"/>
        <v>98.21515351708146</v>
      </c>
      <c r="H48" s="15">
        <f t="shared" si="3"/>
        <v>32.54471426697727</v>
      </c>
      <c r="I48" s="12">
        <f>G48-95</f>
        <v>3.215153517081461</v>
      </c>
    </row>
    <row r="49" spans="1:9" s="7" customFormat="1" ht="18" customHeight="1">
      <c r="A49" s="148"/>
      <c r="B49" s="149"/>
      <c r="C49" s="4" t="s">
        <v>55</v>
      </c>
      <c r="D49" s="53">
        <v>24947.8</v>
      </c>
      <c r="E49" s="53">
        <v>11775.4</v>
      </c>
      <c r="F49" s="123">
        <v>1147.9</v>
      </c>
      <c r="G49" s="15">
        <f t="shared" si="2"/>
        <v>9.748288805475823</v>
      </c>
      <c r="H49" s="15">
        <f t="shared" si="3"/>
        <v>4.601207320886011</v>
      </c>
      <c r="I49" s="12">
        <f>G49-95</f>
        <v>-85.25171119452418</v>
      </c>
    </row>
    <row r="50" spans="1:9" s="7" customFormat="1" ht="27" customHeight="1">
      <c r="A50" s="2" t="s">
        <v>21</v>
      </c>
      <c r="B50" s="3" t="s">
        <v>22</v>
      </c>
      <c r="C50" s="3" t="s">
        <v>67</v>
      </c>
      <c r="D50" s="56">
        <f>D51+D52</f>
        <v>257018.6</v>
      </c>
      <c r="E50" s="56">
        <f>E51+E52</f>
        <v>98329.90000000001</v>
      </c>
      <c r="F50" s="56">
        <f>F51+F52</f>
        <v>81852.3</v>
      </c>
      <c r="G50" s="17">
        <f t="shared" si="2"/>
        <v>83.24253355286642</v>
      </c>
      <c r="H50" s="17">
        <f t="shared" si="3"/>
        <v>31.846839100360828</v>
      </c>
      <c r="I50" s="5" t="s">
        <v>97</v>
      </c>
    </row>
    <row r="51" spans="1:9" s="7" customFormat="1" ht="18" customHeight="1">
      <c r="A51" s="138"/>
      <c r="B51" s="139"/>
      <c r="C51" s="4" t="s">
        <v>54</v>
      </c>
      <c r="D51" s="53">
        <v>230534.7</v>
      </c>
      <c r="E51" s="53">
        <v>85781.8</v>
      </c>
      <c r="F51" s="53">
        <v>80934.1</v>
      </c>
      <c r="G51" s="15">
        <f t="shared" si="2"/>
        <v>94.34880126087353</v>
      </c>
      <c r="H51" s="15">
        <f t="shared" si="3"/>
        <v>35.10712270213551</v>
      </c>
      <c r="I51" s="12">
        <f>G51-95</f>
        <v>-0.6511987391264711</v>
      </c>
    </row>
    <row r="52" spans="1:9" s="7" customFormat="1" ht="18" customHeight="1">
      <c r="A52" s="148"/>
      <c r="B52" s="149"/>
      <c r="C52" s="4" t="s">
        <v>55</v>
      </c>
      <c r="D52" s="53">
        <v>26483.9</v>
      </c>
      <c r="E52" s="53">
        <v>12548.1</v>
      </c>
      <c r="F52" s="53">
        <v>918.2</v>
      </c>
      <c r="G52" s="15">
        <f t="shared" si="2"/>
        <v>7.3174424813318355</v>
      </c>
      <c r="H52" s="15">
        <f t="shared" si="3"/>
        <v>3.4670120337261507</v>
      </c>
      <c r="I52" s="12">
        <f>G52-95</f>
        <v>-87.68255751866816</v>
      </c>
    </row>
    <row r="53" spans="1:9" s="7" customFormat="1" ht="27" customHeight="1">
      <c r="A53" s="2" t="s">
        <v>23</v>
      </c>
      <c r="B53" s="3" t="s">
        <v>24</v>
      </c>
      <c r="C53" s="3" t="s">
        <v>66</v>
      </c>
      <c r="D53" s="56">
        <f>D54+D55+D56</f>
        <v>229630.29948</v>
      </c>
      <c r="E53" s="56">
        <f>E54+E55+E56</f>
        <v>78726.2</v>
      </c>
      <c r="F53" s="56">
        <f>F54+F55+F56</f>
        <v>65671.8</v>
      </c>
      <c r="G53" s="17">
        <f t="shared" si="2"/>
        <v>83.41797266983546</v>
      </c>
      <c r="H53" s="17">
        <f t="shared" si="3"/>
        <v>28.598926251768354</v>
      </c>
      <c r="I53" s="5" t="s">
        <v>97</v>
      </c>
    </row>
    <row r="54" spans="1:9" s="7" customFormat="1" ht="18" customHeight="1">
      <c r="A54" s="138"/>
      <c r="B54" s="139"/>
      <c r="C54" s="4" t="s">
        <v>54</v>
      </c>
      <c r="D54" s="53">
        <v>207375.5</v>
      </c>
      <c r="E54" s="53">
        <v>69046.4</v>
      </c>
      <c r="F54" s="53">
        <v>64628.2</v>
      </c>
      <c r="G54" s="15">
        <f t="shared" si="2"/>
        <v>93.60111461278213</v>
      </c>
      <c r="H54" s="15">
        <f t="shared" si="3"/>
        <v>31.16481937355184</v>
      </c>
      <c r="I54" s="12">
        <f>G54-95</f>
        <v>-1.3988853872178737</v>
      </c>
    </row>
    <row r="55" spans="1:9" s="7" customFormat="1" ht="18" customHeight="1">
      <c r="A55" s="148"/>
      <c r="B55" s="149"/>
      <c r="C55" s="4" t="s">
        <v>55</v>
      </c>
      <c r="D55" s="53">
        <f>16818.8+4021.5</f>
        <v>20840.3</v>
      </c>
      <c r="E55" s="53">
        <v>9679.8</v>
      </c>
      <c r="F55" s="123">
        <v>1043.6</v>
      </c>
      <c r="G55" s="15">
        <f t="shared" si="2"/>
        <v>10.781214487902641</v>
      </c>
      <c r="H55" s="15">
        <f t="shared" si="3"/>
        <v>5.007605456735267</v>
      </c>
      <c r="I55" s="12">
        <f>G55-95</f>
        <v>-84.21878551209736</v>
      </c>
    </row>
    <row r="56" spans="1:9" s="7" customFormat="1" ht="27.75" customHeight="1">
      <c r="A56" s="150"/>
      <c r="B56" s="151"/>
      <c r="C56" s="4" t="s">
        <v>112</v>
      </c>
      <c r="D56" s="53">
        <v>1414.49948</v>
      </c>
      <c r="E56" s="53">
        <v>0</v>
      </c>
      <c r="F56" s="123">
        <v>0</v>
      </c>
      <c r="G56" s="15">
        <v>0</v>
      </c>
      <c r="H56" s="15">
        <f t="shared" si="3"/>
        <v>0</v>
      </c>
      <c r="I56" s="12">
        <f>G56-95</f>
        <v>-95</v>
      </c>
    </row>
    <row r="57" spans="1:9" s="7" customFormat="1" ht="27" customHeight="1">
      <c r="A57" s="2" t="s">
        <v>25</v>
      </c>
      <c r="B57" s="3" t="s">
        <v>26</v>
      </c>
      <c r="C57" s="3" t="s">
        <v>99</v>
      </c>
      <c r="D57" s="56">
        <f>D58+D59</f>
        <v>240646.30000000002</v>
      </c>
      <c r="E57" s="56">
        <f>E58+E59</f>
        <v>79884.8</v>
      </c>
      <c r="F57" s="56">
        <f>F58+F59</f>
        <v>64203.6</v>
      </c>
      <c r="G57" s="17">
        <f t="shared" si="2"/>
        <v>80.37023313571542</v>
      </c>
      <c r="H57" s="17">
        <f t="shared" si="3"/>
        <v>26.67965391531056</v>
      </c>
      <c r="I57" s="5" t="s">
        <v>97</v>
      </c>
    </row>
    <row r="58" spans="1:9" s="7" customFormat="1" ht="18" customHeight="1">
      <c r="A58" s="138"/>
      <c r="B58" s="139"/>
      <c r="C58" s="4" t="s">
        <v>54</v>
      </c>
      <c r="D58" s="53">
        <v>221229.6</v>
      </c>
      <c r="E58" s="53">
        <v>70761.1</v>
      </c>
      <c r="F58" s="53">
        <v>63021.5</v>
      </c>
      <c r="G58" s="15">
        <f t="shared" si="2"/>
        <v>89.06235205501328</v>
      </c>
      <c r="H58" s="15">
        <f t="shared" si="3"/>
        <v>28.486920375935227</v>
      </c>
      <c r="I58" s="12">
        <f>G58-95</f>
        <v>-5.937647944986722</v>
      </c>
    </row>
    <row r="59" spans="1:9" s="7" customFormat="1" ht="18" customHeight="1">
      <c r="A59" s="148"/>
      <c r="B59" s="149"/>
      <c r="C59" s="4" t="s">
        <v>55</v>
      </c>
      <c r="D59" s="53">
        <v>19416.7</v>
      </c>
      <c r="E59" s="53">
        <v>9123.7</v>
      </c>
      <c r="F59" s="123">
        <v>1182.1</v>
      </c>
      <c r="G59" s="15">
        <f t="shared" si="2"/>
        <v>12.956366386444094</v>
      </c>
      <c r="H59" s="15">
        <f t="shared" si="3"/>
        <v>6.088058217925806</v>
      </c>
      <c r="I59" s="12">
        <f>G59-95</f>
        <v>-82.04363361355591</v>
      </c>
    </row>
    <row r="60" spans="1:9" s="7" customFormat="1" ht="27" customHeight="1">
      <c r="A60" s="2" t="s">
        <v>27</v>
      </c>
      <c r="B60" s="3" t="s">
        <v>28</v>
      </c>
      <c r="C60" s="3" t="s">
        <v>65</v>
      </c>
      <c r="D60" s="56">
        <f>D61+D62</f>
        <v>51752.270000000004</v>
      </c>
      <c r="E60" s="56">
        <f>E61+E62</f>
        <v>12181</v>
      </c>
      <c r="F60" s="56">
        <f>F61+F62</f>
        <v>10997.7</v>
      </c>
      <c r="G60" s="17">
        <f t="shared" si="2"/>
        <v>90.28569082998112</v>
      </c>
      <c r="H60" s="17">
        <f t="shared" si="3"/>
        <v>21.250662048254114</v>
      </c>
      <c r="I60" s="5" t="s">
        <v>97</v>
      </c>
    </row>
    <row r="61" spans="1:9" s="7" customFormat="1" ht="18" customHeight="1">
      <c r="A61" s="138"/>
      <c r="B61" s="139"/>
      <c r="C61" s="4" t="s">
        <v>54</v>
      </c>
      <c r="D61" s="53">
        <v>49703.97</v>
      </c>
      <c r="E61" s="53">
        <v>11256.8</v>
      </c>
      <c r="F61" s="53">
        <v>10632.6</v>
      </c>
      <c r="G61" s="15">
        <f t="shared" si="2"/>
        <v>94.45490725605858</v>
      </c>
      <c r="H61" s="15">
        <f t="shared" si="3"/>
        <v>21.391852602518473</v>
      </c>
      <c r="I61" s="12">
        <f>G61-95</f>
        <v>-0.5450927439414244</v>
      </c>
    </row>
    <row r="62" spans="1:9" s="7" customFormat="1" ht="18" customHeight="1">
      <c r="A62" s="148"/>
      <c r="B62" s="149"/>
      <c r="C62" s="4" t="s">
        <v>55</v>
      </c>
      <c r="D62" s="53">
        <v>2048.3</v>
      </c>
      <c r="E62" s="53">
        <v>924.2</v>
      </c>
      <c r="F62" s="123">
        <v>365.1</v>
      </c>
      <c r="G62" s="15">
        <f t="shared" si="2"/>
        <v>39.5044362692058</v>
      </c>
      <c r="H62" s="15">
        <f t="shared" si="3"/>
        <v>17.82453742127618</v>
      </c>
      <c r="I62" s="12">
        <f>G62-95</f>
        <v>-55.4955637307942</v>
      </c>
    </row>
    <row r="63" spans="1:9" s="7" customFormat="1" ht="40.5" customHeight="1">
      <c r="A63" s="2" t="s">
        <v>29</v>
      </c>
      <c r="B63" s="3" t="s">
        <v>30</v>
      </c>
      <c r="C63" s="3" t="s">
        <v>69</v>
      </c>
      <c r="D63" s="56">
        <f>D64+D66+D65</f>
        <v>449942.2</v>
      </c>
      <c r="E63" s="56">
        <f>E64+E66+E65</f>
        <v>157568.96342000001</v>
      </c>
      <c r="F63" s="56">
        <f>F64+F66+F65</f>
        <v>124699.8</v>
      </c>
      <c r="G63" s="17">
        <f t="shared" si="2"/>
        <v>79.13982379106774</v>
      </c>
      <c r="H63" s="17">
        <f t="shared" si="3"/>
        <v>27.714626456464853</v>
      </c>
      <c r="I63" s="5" t="s">
        <v>97</v>
      </c>
    </row>
    <row r="64" spans="1:9" s="7" customFormat="1" ht="18" customHeight="1">
      <c r="A64" s="143"/>
      <c r="B64" s="143"/>
      <c r="C64" s="4" t="s">
        <v>54</v>
      </c>
      <c r="D64" s="53">
        <v>442507.7</v>
      </c>
      <c r="E64" s="53">
        <v>150166</v>
      </c>
      <c r="F64" s="53">
        <v>120401.5</v>
      </c>
      <c r="G64" s="15">
        <f aca="true" t="shared" si="4" ref="G64:G94">F64/E64*100</f>
        <v>80.1789353115885</v>
      </c>
      <c r="H64" s="15">
        <f aca="true" t="shared" si="5" ref="H64:H94">F64/D64*100</f>
        <v>27.208905065380783</v>
      </c>
      <c r="I64" s="12">
        <f>G64-95</f>
        <v>-14.821064688411496</v>
      </c>
    </row>
    <row r="65" spans="1:9" s="7" customFormat="1" ht="18" customHeight="1">
      <c r="A65" s="143"/>
      <c r="B65" s="143"/>
      <c r="C65" s="4" t="s">
        <v>55</v>
      </c>
      <c r="D65" s="53">
        <v>94.6</v>
      </c>
      <c r="E65" s="53">
        <v>63.1</v>
      </c>
      <c r="F65" s="123">
        <v>0</v>
      </c>
      <c r="G65" s="15">
        <f t="shared" si="4"/>
        <v>0</v>
      </c>
      <c r="H65" s="15">
        <f t="shared" si="5"/>
        <v>0</v>
      </c>
      <c r="I65" s="12">
        <f>G65-95</f>
        <v>-95</v>
      </c>
    </row>
    <row r="66" spans="1:9" s="7" customFormat="1" ht="25.5">
      <c r="A66" s="143"/>
      <c r="B66" s="143"/>
      <c r="C66" s="4" t="s">
        <v>112</v>
      </c>
      <c r="D66" s="53">
        <v>7339.9</v>
      </c>
      <c r="E66" s="53">
        <v>7339.86342</v>
      </c>
      <c r="F66" s="53">
        <v>4298.3</v>
      </c>
      <c r="G66" s="15">
        <f>F66/E66*100</f>
        <v>58.56103518612885</v>
      </c>
      <c r="H66" s="15">
        <f>F66/D66*100</f>
        <v>58.56074333437786</v>
      </c>
      <c r="I66" s="12">
        <f>G66-95</f>
        <v>-36.43896481387115</v>
      </c>
    </row>
    <row r="67" spans="1:9" s="7" customFormat="1" ht="38.25">
      <c r="A67" s="2" t="s">
        <v>103</v>
      </c>
      <c r="B67" s="3" t="s">
        <v>104</v>
      </c>
      <c r="C67" s="3" t="s">
        <v>105</v>
      </c>
      <c r="D67" s="56">
        <f>D68+D70+D69</f>
        <v>633624.4</v>
      </c>
      <c r="E67" s="56">
        <f>E68+E70+E69</f>
        <v>263954.8</v>
      </c>
      <c r="F67" s="56">
        <f>F68+F70+F69</f>
        <v>120418.9</v>
      </c>
      <c r="G67" s="17">
        <f t="shared" si="4"/>
        <v>45.621030570385535</v>
      </c>
      <c r="H67" s="17">
        <f t="shared" si="5"/>
        <v>19.004776331214515</v>
      </c>
      <c r="I67" s="5" t="s">
        <v>97</v>
      </c>
    </row>
    <row r="68" spans="1:9" s="7" customFormat="1" ht="18" customHeight="1">
      <c r="A68" s="138"/>
      <c r="B68" s="139"/>
      <c r="C68" s="4" t="s">
        <v>54</v>
      </c>
      <c r="D68" s="53">
        <v>604857.7</v>
      </c>
      <c r="E68" s="53">
        <v>249721.6</v>
      </c>
      <c r="F68" s="53">
        <v>120278.9</v>
      </c>
      <c r="G68" s="15">
        <f t="shared" si="4"/>
        <v>48.165196763115404</v>
      </c>
      <c r="H68" s="15">
        <f t="shared" si="5"/>
        <v>19.885487115399208</v>
      </c>
      <c r="I68" s="12">
        <f>G68-95</f>
        <v>-46.834803236884596</v>
      </c>
    </row>
    <row r="69" spans="1:9" s="13" customFormat="1" ht="18" customHeight="1">
      <c r="A69" s="148"/>
      <c r="B69" s="149"/>
      <c r="C69" s="4" t="s">
        <v>55</v>
      </c>
      <c r="D69" s="53">
        <f>10140+72.3</f>
        <v>10212.3</v>
      </c>
      <c r="E69" s="53">
        <v>1863.6</v>
      </c>
      <c r="F69" s="53">
        <v>140</v>
      </c>
      <c r="G69" s="15">
        <f>F69/E69*100</f>
        <v>7.512341704228376</v>
      </c>
      <c r="H69" s="15">
        <f>F69/D69*100</f>
        <v>1.3708958804578792</v>
      </c>
      <c r="I69" s="12">
        <f>G69-95</f>
        <v>-87.48765829577162</v>
      </c>
    </row>
    <row r="70" spans="1:9" s="7" customFormat="1" ht="25.5" customHeight="1">
      <c r="A70" s="148"/>
      <c r="B70" s="149"/>
      <c r="C70" s="4" t="s">
        <v>112</v>
      </c>
      <c r="D70" s="53">
        <v>18554.4</v>
      </c>
      <c r="E70" s="53">
        <v>12369.6</v>
      </c>
      <c r="F70" s="53">
        <v>0</v>
      </c>
      <c r="G70" s="15">
        <f t="shared" si="4"/>
        <v>0</v>
      </c>
      <c r="H70" s="15">
        <f t="shared" si="5"/>
        <v>0</v>
      </c>
      <c r="I70" s="12">
        <f>G70-95</f>
        <v>-95</v>
      </c>
    </row>
    <row r="71" spans="1:9" s="7" customFormat="1" ht="38.25">
      <c r="A71" s="2" t="s">
        <v>31</v>
      </c>
      <c r="B71" s="3" t="s">
        <v>32</v>
      </c>
      <c r="C71" s="3" t="s">
        <v>70</v>
      </c>
      <c r="D71" s="56">
        <f>D72+D74+D73</f>
        <v>2056867.4999999998</v>
      </c>
      <c r="E71" s="56">
        <f>E72+E74+E73</f>
        <v>267131.8</v>
      </c>
      <c r="F71" s="56">
        <f>F72+F74+F73</f>
        <v>206369.7</v>
      </c>
      <c r="G71" s="17">
        <f t="shared" si="4"/>
        <v>77.25388740689054</v>
      </c>
      <c r="H71" s="17">
        <f t="shared" si="5"/>
        <v>10.03320340274714</v>
      </c>
      <c r="I71" s="5" t="s">
        <v>97</v>
      </c>
    </row>
    <row r="72" spans="1:9" s="7" customFormat="1" ht="18" customHeight="1">
      <c r="A72" s="143"/>
      <c r="B72" s="143"/>
      <c r="C72" s="4" t="s">
        <v>54</v>
      </c>
      <c r="D72" s="53">
        <v>1611963.2</v>
      </c>
      <c r="E72" s="53">
        <v>204928.6</v>
      </c>
      <c r="F72" s="53">
        <v>195203</v>
      </c>
      <c r="G72" s="15">
        <f t="shared" si="4"/>
        <v>95.25415193389307</v>
      </c>
      <c r="H72" s="15">
        <f t="shared" si="5"/>
        <v>12.109643694099221</v>
      </c>
      <c r="I72" s="12">
        <f>G72-95</f>
        <v>0.2541519338930698</v>
      </c>
    </row>
    <row r="73" spans="1:9" s="7" customFormat="1" ht="18" customHeight="1">
      <c r="A73" s="143"/>
      <c r="B73" s="143"/>
      <c r="C73" s="4" t="s">
        <v>55</v>
      </c>
      <c r="D73" s="53">
        <v>16.7</v>
      </c>
      <c r="E73" s="53">
        <v>11.1</v>
      </c>
      <c r="F73" s="123">
        <v>0</v>
      </c>
      <c r="G73" s="15">
        <f>F73/E73*100</f>
        <v>0</v>
      </c>
      <c r="H73" s="15">
        <f>F73/D73*100</f>
        <v>0</v>
      </c>
      <c r="I73" s="12">
        <f>G73-95</f>
        <v>-95</v>
      </c>
    </row>
    <row r="74" spans="1:9" s="7" customFormat="1" ht="25.5" customHeight="1">
      <c r="A74" s="143"/>
      <c r="B74" s="143"/>
      <c r="C74" s="4" t="s">
        <v>112</v>
      </c>
      <c r="D74" s="53">
        <v>444887.6</v>
      </c>
      <c r="E74" s="53">
        <v>62192.1</v>
      </c>
      <c r="F74" s="53">
        <v>11166.7</v>
      </c>
      <c r="G74" s="15">
        <f>F74/E74*100</f>
        <v>17.9551743710214</v>
      </c>
      <c r="H74" s="15">
        <f t="shared" si="5"/>
        <v>2.5100047742396057</v>
      </c>
      <c r="I74" s="12">
        <f>G74-95</f>
        <v>-77.0448256289786</v>
      </c>
    </row>
    <row r="75" spans="1:9" s="7" customFormat="1" ht="26.25" customHeight="1">
      <c r="A75" s="2" t="s">
        <v>33</v>
      </c>
      <c r="B75" s="3" t="s">
        <v>106</v>
      </c>
      <c r="C75" s="3" t="s">
        <v>71</v>
      </c>
      <c r="D75" s="56">
        <f>D76+D77</f>
        <v>1132766.1</v>
      </c>
      <c r="E75" s="56">
        <f>E76+E77</f>
        <v>437364.2</v>
      </c>
      <c r="F75" s="56">
        <f>F76+F77</f>
        <v>361816.09969999996</v>
      </c>
      <c r="G75" s="17">
        <f t="shared" si="4"/>
        <v>82.72650109451115</v>
      </c>
      <c r="H75" s="17">
        <f t="shared" si="5"/>
        <v>31.940936412203712</v>
      </c>
      <c r="I75" s="5" t="s">
        <v>97</v>
      </c>
    </row>
    <row r="76" spans="1:9" s="7" customFormat="1" ht="18" customHeight="1">
      <c r="A76" s="143"/>
      <c r="B76" s="143"/>
      <c r="C76" s="4" t="s">
        <v>54</v>
      </c>
      <c r="D76" s="53">
        <v>1129061</v>
      </c>
      <c r="E76" s="53">
        <v>437340.7</v>
      </c>
      <c r="F76" s="53">
        <v>361792.6</v>
      </c>
      <c r="G76" s="15">
        <f t="shared" si="4"/>
        <v>82.72557299149153</v>
      </c>
      <c r="H76" s="15">
        <f t="shared" si="5"/>
        <v>32.04367168824359</v>
      </c>
      <c r="I76" s="12">
        <f>G76-95</f>
        <v>-12.274427008508468</v>
      </c>
    </row>
    <row r="77" spans="1:9" s="7" customFormat="1" ht="18" customHeight="1">
      <c r="A77" s="143"/>
      <c r="B77" s="143"/>
      <c r="C77" s="4" t="s">
        <v>55</v>
      </c>
      <c r="D77" s="53">
        <v>3705.1</v>
      </c>
      <c r="E77" s="53">
        <v>23.5</v>
      </c>
      <c r="F77" s="53">
        <v>23.4997</v>
      </c>
      <c r="G77" s="15">
        <f>F77/E77*100</f>
        <v>99.99872340425532</v>
      </c>
      <c r="H77" s="15">
        <f>F77/D77*100</f>
        <v>0.6342527866994143</v>
      </c>
      <c r="I77" s="12">
        <f>G77-95</f>
        <v>4.9987234042553155</v>
      </c>
    </row>
    <row r="78" spans="1:9" s="7" customFormat="1" ht="51">
      <c r="A78" s="2" t="s">
        <v>34</v>
      </c>
      <c r="B78" s="3" t="s">
        <v>98</v>
      </c>
      <c r="C78" s="3" t="s">
        <v>72</v>
      </c>
      <c r="D78" s="56">
        <f>D79+D80</f>
        <v>26673.960000000003</v>
      </c>
      <c r="E78" s="56">
        <f>E79+E80</f>
        <v>12138</v>
      </c>
      <c r="F78" s="56">
        <f>F79+F80</f>
        <v>6557.9</v>
      </c>
      <c r="G78" s="17">
        <f t="shared" si="4"/>
        <v>54.027846432690716</v>
      </c>
      <c r="H78" s="17">
        <f t="shared" si="5"/>
        <v>24.585400892855798</v>
      </c>
      <c r="I78" s="5" t="s">
        <v>97</v>
      </c>
    </row>
    <row r="79" spans="1:9" s="7" customFormat="1" ht="18" customHeight="1">
      <c r="A79" s="138"/>
      <c r="B79" s="139"/>
      <c r="C79" s="4" t="s">
        <v>54</v>
      </c>
      <c r="D79" s="53">
        <v>25100.9</v>
      </c>
      <c r="E79" s="53">
        <v>12138</v>
      </c>
      <c r="F79" s="53">
        <v>6557.9</v>
      </c>
      <c r="G79" s="15">
        <f t="shared" si="4"/>
        <v>54.027846432690716</v>
      </c>
      <c r="H79" s="15">
        <f t="shared" si="5"/>
        <v>26.12615483906951</v>
      </c>
      <c r="I79" s="12">
        <f>G79-95</f>
        <v>-40.972153567309284</v>
      </c>
    </row>
    <row r="80" spans="1:9" s="7" customFormat="1" ht="25.5" customHeight="1">
      <c r="A80" s="140"/>
      <c r="B80" s="141"/>
      <c r="C80" s="4" t="s">
        <v>112</v>
      </c>
      <c r="D80" s="53">
        <v>1573.06</v>
      </c>
      <c r="E80" s="53">
        <v>0</v>
      </c>
      <c r="F80" s="53">
        <v>0</v>
      </c>
      <c r="G80" s="15">
        <v>0</v>
      </c>
      <c r="H80" s="15">
        <f t="shared" si="5"/>
        <v>0</v>
      </c>
      <c r="I80" s="12">
        <f>G80-95</f>
        <v>-95</v>
      </c>
    </row>
    <row r="81" spans="1:9" s="7" customFormat="1" ht="38.25">
      <c r="A81" s="2" t="s">
        <v>35</v>
      </c>
      <c r="B81" s="3" t="s">
        <v>36</v>
      </c>
      <c r="C81" s="3" t="s">
        <v>73</v>
      </c>
      <c r="D81" s="56">
        <f>D82+D84+D83</f>
        <v>736564.2860000001</v>
      </c>
      <c r="E81" s="56">
        <f>E82+E84+E83</f>
        <v>358239.5</v>
      </c>
      <c r="F81" s="56">
        <f>F82+F84+F83</f>
        <v>323855.7</v>
      </c>
      <c r="G81" s="17">
        <f t="shared" si="4"/>
        <v>90.40200759547733</v>
      </c>
      <c r="H81" s="17">
        <f t="shared" si="5"/>
        <v>43.96842287300365</v>
      </c>
      <c r="I81" s="5" t="s">
        <v>97</v>
      </c>
    </row>
    <row r="82" spans="1:9" s="7" customFormat="1" ht="18" customHeight="1">
      <c r="A82" s="138"/>
      <c r="B82" s="139"/>
      <c r="C82" s="4" t="s">
        <v>54</v>
      </c>
      <c r="D82" s="53">
        <v>689978.9</v>
      </c>
      <c r="E82" s="53">
        <v>327072.6</v>
      </c>
      <c r="F82" s="53">
        <f>48666.3+274859.5</f>
        <v>323525.8</v>
      </c>
      <c r="G82" s="15">
        <f t="shared" si="4"/>
        <v>98.91559244033282</v>
      </c>
      <c r="H82" s="15">
        <f t="shared" si="5"/>
        <v>46.889230960540964</v>
      </c>
      <c r="I82" s="12">
        <f>G82-95</f>
        <v>3.9155924403328157</v>
      </c>
    </row>
    <row r="83" spans="1:9" s="7" customFormat="1" ht="18" customHeight="1">
      <c r="A83" s="148"/>
      <c r="B83" s="149"/>
      <c r="C83" s="4" t="s">
        <v>55</v>
      </c>
      <c r="D83" s="53">
        <v>46255.5</v>
      </c>
      <c r="E83" s="53">
        <v>30837</v>
      </c>
      <c r="F83" s="123">
        <v>0</v>
      </c>
      <c r="G83" s="15">
        <f t="shared" si="4"/>
        <v>0</v>
      </c>
      <c r="H83" s="15">
        <f t="shared" si="5"/>
        <v>0</v>
      </c>
      <c r="I83" s="12">
        <f>G83-95</f>
        <v>-95</v>
      </c>
    </row>
    <row r="84" spans="1:9" s="44" customFormat="1" ht="25.5" customHeight="1">
      <c r="A84" s="140"/>
      <c r="B84" s="141"/>
      <c r="C84" s="4" t="s">
        <v>112</v>
      </c>
      <c r="D84" s="53">
        <v>329.886</v>
      </c>
      <c r="E84" s="53">
        <v>329.9</v>
      </c>
      <c r="F84" s="53">
        <v>329.9</v>
      </c>
      <c r="G84" s="15">
        <f t="shared" si="4"/>
        <v>100</v>
      </c>
      <c r="H84" s="15">
        <f t="shared" si="5"/>
        <v>100.00424389031362</v>
      </c>
      <c r="I84" s="12">
        <f>G84-95</f>
        <v>5</v>
      </c>
    </row>
    <row r="85" spans="1:9" s="7" customFormat="1" ht="39" customHeight="1">
      <c r="A85" s="2" t="s">
        <v>37</v>
      </c>
      <c r="B85" s="3" t="s">
        <v>38</v>
      </c>
      <c r="C85" s="3" t="s">
        <v>74</v>
      </c>
      <c r="D85" s="56">
        <f>D86+D87</f>
        <v>1212415.3</v>
      </c>
      <c r="E85" s="56">
        <f>E86+E87</f>
        <v>553516.3</v>
      </c>
      <c r="F85" s="56">
        <f>F86+F87</f>
        <v>452608</v>
      </c>
      <c r="G85" s="17">
        <f t="shared" si="4"/>
        <v>81.76958835719923</v>
      </c>
      <c r="H85" s="17">
        <f t="shared" si="5"/>
        <v>37.33110263455105</v>
      </c>
      <c r="I85" s="5" t="s">
        <v>97</v>
      </c>
    </row>
    <row r="86" spans="1:9" s="7" customFormat="1" ht="18" customHeight="1">
      <c r="A86" s="143"/>
      <c r="B86" s="143"/>
      <c r="C86" s="4" t="s">
        <v>54</v>
      </c>
      <c r="D86" s="53">
        <v>1014195</v>
      </c>
      <c r="E86" s="53">
        <v>470796.5</v>
      </c>
      <c r="F86" s="53">
        <v>378965.5</v>
      </c>
      <c r="G86" s="15">
        <f t="shared" si="4"/>
        <v>80.49454488298022</v>
      </c>
      <c r="H86" s="15">
        <f t="shared" si="5"/>
        <v>37.36613767569353</v>
      </c>
      <c r="I86" s="12">
        <f>G86-95</f>
        <v>-14.505455117019778</v>
      </c>
    </row>
    <row r="87" spans="1:9" s="7" customFormat="1" ht="18" customHeight="1">
      <c r="A87" s="143"/>
      <c r="B87" s="143"/>
      <c r="C87" s="4" t="s">
        <v>55</v>
      </c>
      <c r="D87" s="53">
        <v>198220.3</v>
      </c>
      <c r="E87" s="53">
        <v>82719.8</v>
      </c>
      <c r="F87" s="53">
        <v>73642.5</v>
      </c>
      <c r="G87" s="15">
        <f t="shared" si="4"/>
        <v>89.02644832313425</v>
      </c>
      <c r="H87" s="15">
        <f t="shared" si="5"/>
        <v>37.15184569895213</v>
      </c>
      <c r="I87" s="12">
        <f>G87-95</f>
        <v>-5.973551676865753</v>
      </c>
    </row>
    <row r="88" spans="1:9" s="7" customFormat="1" ht="41.25" customHeight="1">
      <c r="A88" s="2" t="s">
        <v>39</v>
      </c>
      <c r="B88" s="3" t="s">
        <v>40</v>
      </c>
      <c r="C88" s="3" t="s">
        <v>75</v>
      </c>
      <c r="D88" s="56">
        <f>D89+D90</f>
        <v>13819.699999999999</v>
      </c>
      <c r="E88" s="56">
        <f>E89+E90</f>
        <v>5053.8</v>
      </c>
      <c r="F88" s="56">
        <f>F89+F90</f>
        <v>3955.8</v>
      </c>
      <c r="G88" s="17">
        <f t="shared" si="4"/>
        <v>78.27377418971862</v>
      </c>
      <c r="H88" s="17">
        <f>F88/D88*100</f>
        <v>28.62435508730291</v>
      </c>
      <c r="I88" s="5" t="s">
        <v>97</v>
      </c>
    </row>
    <row r="89" spans="1:9" s="7" customFormat="1" ht="18" customHeight="1">
      <c r="A89" s="143"/>
      <c r="B89" s="143"/>
      <c r="C89" s="4" t="s">
        <v>54</v>
      </c>
      <c r="D89" s="53">
        <v>13797.4</v>
      </c>
      <c r="E89" s="53">
        <v>5039</v>
      </c>
      <c r="F89" s="53">
        <v>3955.8</v>
      </c>
      <c r="G89" s="15">
        <f t="shared" si="4"/>
        <v>78.50367136336574</v>
      </c>
      <c r="H89" s="15">
        <f t="shared" si="5"/>
        <v>28.67061910214968</v>
      </c>
      <c r="I89" s="12">
        <f>G89-95</f>
        <v>-16.49632863663426</v>
      </c>
    </row>
    <row r="90" spans="1:9" s="7" customFormat="1" ht="18" customHeight="1">
      <c r="A90" s="143"/>
      <c r="B90" s="143"/>
      <c r="C90" s="4" t="s">
        <v>55</v>
      </c>
      <c r="D90" s="53">
        <v>22.3</v>
      </c>
      <c r="E90" s="53">
        <v>14.8</v>
      </c>
      <c r="F90" s="53">
        <v>0</v>
      </c>
      <c r="G90" s="15">
        <f t="shared" si="4"/>
        <v>0</v>
      </c>
      <c r="H90" s="15">
        <f t="shared" si="5"/>
        <v>0</v>
      </c>
      <c r="I90" s="12">
        <f>G90-95</f>
        <v>-95</v>
      </c>
    </row>
    <row r="91" spans="1:9" s="7" customFormat="1" ht="19.5" customHeight="1">
      <c r="A91" s="2" t="s">
        <v>41</v>
      </c>
      <c r="B91" s="3" t="s">
        <v>42</v>
      </c>
      <c r="C91" s="3" t="s">
        <v>76</v>
      </c>
      <c r="D91" s="56">
        <f>D92+D93</f>
        <v>443471.5</v>
      </c>
      <c r="E91" s="56">
        <f>E92+E93</f>
        <v>152386.19999999998</v>
      </c>
      <c r="F91" s="56">
        <f>F92+F93</f>
        <v>90867.70000000001</v>
      </c>
      <c r="G91" s="17">
        <f t="shared" si="4"/>
        <v>59.62987462119275</v>
      </c>
      <c r="H91" s="17">
        <f t="shared" si="5"/>
        <v>20.490087863594393</v>
      </c>
      <c r="I91" s="5" t="s">
        <v>97</v>
      </c>
    </row>
    <row r="92" spans="1:9" s="7" customFormat="1" ht="18" customHeight="1">
      <c r="A92" s="143"/>
      <c r="B92" s="143"/>
      <c r="C92" s="4" t="s">
        <v>54</v>
      </c>
      <c r="D92" s="53">
        <v>436811.2</v>
      </c>
      <c r="E92" s="53">
        <v>148263.9</v>
      </c>
      <c r="F92" s="53">
        <v>90520.6</v>
      </c>
      <c r="G92" s="15">
        <f t="shared" si="4"/>
        <v>61.053702216116</v>
      </c>
      <c r="H92" s="15">
        <f t="shared" si="5"/>
        <v>20.723049225844026</v>
      </c>
      <c r="I92" s="12">
        <f>G92-95</f>
        <v>-33.946297783884</v>
      </c>
    </row>
    <row r="93" spans="1:9" s="7" customFormat="1" ht="18" customHeight="1">
      <c r="A93" s="143"/>
      <c r="B93" s="143"/>
      <c r="C93" s="4" t="s">
        <v>55</v>
      </c>
      <c r="D93" s="53">
        <v>6660.3</v>
      </c>
      <c r="E93" s="53">
        <v>4122.3</v>
      </c>
      <c r="F93" s="53">
        <v>347.1</v>
      </c>
      <c r="G93" s="15">
        <f t="shared" si="4"/>
        <v>8.420056764427626</v>
      </c>
      <c r="H93" s="15">
        <f t="shared" si="5"/>
        <v>5.211476960497275</v>
      </c>
      <c r="I93" s="12">
        <f>G93-95</f>
        <v>-86.57994323557237</v>
      </c>
    </row>
    <row r="94" spans="1:9" s="7" customFormat="1" ht="38.25">
      <c r="A94" s="2" t="s">
        <v>43</v>
      </c>
      <c r="B94" s="3" t="s">
        <v>44</v>
      </c>
      <c r="C94" s="3" t="s">
        <v>77</v>
      </c>
      <c r="D94" s="56">
        <f>D95+D97+D96</f>
        <v>490722.60000000003</v>
      </c>
      <c r="E94" s="56">
        <f>E95+E97+E96</f>
        <v>211630.2</v>
      </c>
      <c r="F94" s="56">
        <f>F95+F97+F96</f>
        <v>162043.4</v>
      </c>
      <c r="G94" s="17">
        <f t="shared" si="4"/>
        <v>76.56912860262854</v>
      </c>
      <c r="H94" s="17">
        <f t="shared" si="5"/>
        <v>33.021385198073204</v>
      </c>
      <c r="I94" s="5" t="s">
        <v>97</v>
      </c>
    </row>
    <row r="95" spans="1:9" s="7" customFormat="1" ht="18" customHeight="1">
      <c r="A95" s="143"/>
      <c r="B95" s="143"/>
      <c r="C95" s="4" t="s">
        <v>54</v>
      </c>
      <c r="D95" s="53">
        <v>472638</v>
      </c>
      <c r="E95" s="53">
        <v>197858.1</v>
      </c>
      <c r="F95" s="53">
        <v>157933.5</v>
      </c>
      <c r="G95" s="15">
        <f aca="true" t="shared" si="6" ref="G95:G110">F95/E95*100</f>
        <v>79.82159941897754</v>
      </c>
      <c r="H95" s="15">
        <f aca="true" t="shared" si="7" ref="H95:H110">F95/D95*100</f>
        <v>33.4153199700405</v>
      </c>
      <c r="I95" s="12">
        <f>G95-95</f>
        <v>-15.178400581022458</v>
      </c>
    </row>
    <row r="96" spans="1:9" s="7" customFormat="1" ht="18" customHeight="1">
      <c r="A96" s="143"/>
      <c r="B96" s="143"/>
      <c r="C96" s="4" t="s">
        <v>55</v>
      </c>
      <c r="D96" s="53">
        <v>2735.9</v>
      </c>
      <c r="E96" s="53">
        <v>1823.9</v>
      </c>
      <c r="F96" s="53">
        <v>0</v>
      </c>
      <c r="G96" s="15">
        <f t="shared" si="6"/>
        <v>0</v>
      </c>
      <c r="H96" s="15">
        <f t="shared" si="7"/>
        <v>0</v>
      </c>
      <c r="I96" s="12">
        <f>G96-95</f>
        <v>-95</v>
      </c>
    </row>
    <row r="97" spans="1:9" s="7" customFormat="1" ht="25.5">
      <c r="A97" s="143"/>
      <c r="B97" s="143"/>
      <c r="C97" s="4" t="s">
        <v>112</v>
      </c>
      <c r="D97" s="53">
        <f>15017.4+331.3</f>
        <v>15348.699999999999</v>
      </c>
      <c r="E97" s="53">
        <v>11948.2</v>
      </c>
      <c r="F97" s="53">
        <v>4109.9</v>
      </c>
      <c r="G97" s="15">
        <f t="shared" si="6"/>
        <v>34.397649855208314</v>
      </c>
      <c r="H97" s="15">
        <f t="shared" si="7"/>
        <v>26.77686058102641</v>
      </c>
      <c r="I97" s="12">
        <f>G97-95</f>
        <v>-60.602350144791686</v>
      </c>
    </row>
    <row r="98" spans="1:9" s="7" customFormat="1" ht="32.25" customHeight="1">
      <c r="A98" s="2" t="s">
        <v>45</v>
      </c>
      <c r="B98" s="3" t="s">
        <v>46</v>
      </c>
      <c r="C98" s="3" t="s">
        <v>78</v>
      </c>
      <c r="D98" s="56">
        <f>D99</f>
        <v>19616</v>
      </c>
      <c r="E98" s="56">
        <f>E99</f>
        <v>7092.2</v>
      </c>
      <c r="F98" s="56">
        <f>F99</f>
        <v>6376.2</v>
      </c>
      <c r="G98" s="17">
        <f t="shared" si="6"/>
        <v>89.9044020191196</v>
      </c>
      <c r="H98" s="17">
        <f t="shared" si="7"/>
        <v>32.50509787928222</v>
      </c>
      <c r="I98" s="5" t="s">
        <v>97</v>
      </c>
    </row>
    <row r="99" spans="1:9" s="7" customFormat="1" ht="18" customHeight="1">
      <c r="A99" s="143"/>
      <c r="B99" s="143"/>
      <c r="C99" s="4" t="s">
        <v>54</v>
      </c>
      <c r="D99" s="53">
        <v>19616</v>
      </c>
      <c r="E99" s="53">
        <v>7092.2</v>
      </c>
      <c r="F99" s="53">
        <v>6376.2</v>
      </c>
      <c r="G99" s="15">
        <f t="shared" si="6"/>
        <v>89.9044020191196</v>
      </c>
      <c r="H99" s="15">
        <f t="shared" si="7"/>
        <v>32.50509787928222</v>
      </c>
      <c r="I99" s="12">
        <f>G99-95</f>
        <v>-5.095597980880399</v>
      </c>
    </row>
    <row r="100" spans="1:9" s="7" customFormat="1" ht="28.5" customHeight="1">
      <c r="A100" s="2" t="s">
        <v>47</v>
      </c>
      <c r="B100" s="3" t="s">
        <v>48</v>
      </c>
      <c r="C100" s="3" t="s">
        <v>79</v>
      </c>
      <c r="D100" s="56">
        <f>D101</f>
        <v>7697.5</v>
      </c>
      <c r="E100" s="56">
        <f>E101</f>
        <v>2865.1</v>
      </c>
      <c r="F100" s="56">
        <f>F101</f>
        <v>1492.4</v>
      </c>
      <c r="G100" s="17">
        <f t="shared" si="6"/>
        <v>52.08893232347912</v>
      </c>
      <c r="H100" s="17">
        <f t="shared" si="7"/>
        <v>19.388113023708996</v>
      </c>
      <c r="I100" s="5" t="s">
        <v>97</v>
      </c>
    </row>
    <row r="101" spans="1:9" s="7" customFormat="1" ht="18" customHeight="1">
      <c r="A101" s="143"/>
      <c r="B101" s="143"/>
      <c r="C101" s="4" t="s">
        <v>54</v>
      </c>
      <c r="D101" s="53">
        <v>7697.5</v>
      </c>
      <c r="E101" s="53">
        <v>2865.1</v>
      </c>
      <c r="F101" s="53">
        <v>1492.4</v>
      </c>
      <c r="G101" s="15">
        <f t="shared" si="6"/>
        <v>52.08893232347912</v>
      </c>
      <c r="H101" s="15">
        <f>F101/D101*100</f>
        <v>19.388113023708996</v>
      </c>
      <c r="I101" s="12">
        <f>G101-95</f>
        <v>-42.91106767652088</v>
      </c>
    </row>
    <row r="102" spans="1:9" s="7" customFormat="1" ht="18" customHeight="1">
      <c r="A102" s="2" t="s">
        <v>49</v>
      </c>
      <c r="B102" s="3" t="s">
        <v>50</v>
      </c>
      <c r="C102" s="3" t="s">
        <v>80</v>
      </c>
      <c r="D102" s="56">
        <f>D103+D104</f>
        <v>122095</v>
      </c>
      <c r="E102" s="56">
        <f>E103+E104</f>
        <v>46416.7</v>
      </c>
      <c r="F102" s="56">
        <f>F103+F104</f>
        <v>38392.3</v>
      </c>
      <c r="G102" s="17">
        <f t="shared" si="6"/>
        <v>82.7122565800671</v>
      </c>
      <c r="H102" s="17">
        <f t="shared" si="7"/>
        <v>31.444612801507027</v>
      </c>
      <c r="I102" s="5" t="s">
        <v>97</v>
      </c>
    </row>
    <row r="103" spans="1:9" s="7" customFormat="1" ht="18" customHeight="1">
      <c r="A103" s="138"/>
      <c r="B103" s="139"/>
      <c r="C103" s="4" t="s">
        <v>54</v>
      </c>
      <c r="D103" s="53">
        <v>121983.7</v>
      </c>
      <c r="E103" s="53">
        <v>46342.5</v>
      </c>
      <c r="F103" s="53">
        <v>38392.3</v>
      </c>
      <c r="G103" s="15">
        <f t="shared" si="6"/>
        <v>82.84468900037763</v>
      </c>
      <c r="H103" s="15">
        <f t="shared" si="7"/>
        <v>31.473303400372348</v>
      </c>
      <c r="I103" s="12">
        <f>G103-95</f>
        <v>-12.155310999622372</v>
      </c>
    </row>
    <row r="104" spans="1:9" s="7" customFormat="1" ht="18" customHeight="1">
      <c r="A104" s="150"/>
      <c r="B104" s="151"/>
      <c r="C104" s="4" t="s">
        <v>55</v>
      </c>
      <c r="D104" s="53">
        <v>111.3</v>
      </c>
      <c r="E104" s="53">
        <v>74.2</v>
      </c>
      <c r="F104" s="53">
        <v>0</v>
      </c>
      <c r="G104" s="15">
        <f t="shared" si="6"/>
        <v>0</v>
      </c>
      <c r="H104" s="15">
        <f t="shared" si="7"/>
        <v>0</v>
      </c>
      <c r="I104" s="12">
        <f>G104-95</f>
        <v>-95</v>
      </c>
    </row>
    <row r="105" spans="1:9" ht="39" customHeight="1">
      <c r="A105" s="2" t="s">
        <v>51</v>
      </c>
      <c r="B105" s="3" t="s">
        <v>52</v>
      </c>
      <c r="C105" s="3" t="s">
        <v>82</v>
      </c>
      <c r="D105" s="56">
        <f>D106+D107+D108</f>
        <v>1600717</v>
      </c>
      <c r="E105" s="56">
        <f>E106+E107+E108</f>
        <v>440226</v>
      </c>
      <c r="F105" s="56">
        <f>F106+F107+F108</f>
        <v>330510.3</v>
      </c>
      <c r="G105" s="17">
        <f t="shared" si="6"/>
        <v>75.07741478240722</v>
      </c>
      <c r="H105" s="17">
        <f t="shared" si="7"/>
        <v>20.647641025865283</v>
      </c>
      <c r="I105" s="5" t="s">
        <v>97</v>
      </c>
    </row>
    <row r="106" spans="1:9" s="7" customFormat="1" ht="18" customHeight="1">
      <c r="A106" s="143"/>
      <c r="B106" s="143"/>
      <c r="C106" s="4" t="s">
        <v>54</v>
      </c>
      <c r="D106" s="53">
        <v>844207.3</v>
      </c>
      <c r="E106" s="53">
        <v>200320</v>
      </c>
      <c r="F106" s="53">
        <v>172173.9</v>
      </c>
      <c r="G106" s="15">
        <f t="shared" si="6"/>
        <v>85.94943091054313</v>
      </c>
      <c r="H106" s="15">
        <f t="shared" si="7"/>
        <v>20.394741907585967</v>
      </c>
      <c r="I106" s="12">
        <f>G106-95</f>
        <v>-9.050569089456872</v>
      </c>
    </row>
    <row r="107" spans="1:9" s="7" customFormat="1" ht="18" customHeight="1">
      <c r="A107" s="143"/>
      <c r="B107" s="143"/>
      <c r="C107" s="4" t="s">
        <v>55</v>
      </c>
      <c r="D107" s="53">
        <f>27820.8+39.5+619638.9</f>
        <v>647499.2000000001</v>
      </c>
      <c r="E107" s="53">
        <v>154847.6</v>
      </c>
      <c r="F107" s="53">
        <v>99316.8</v>
      </c>
      <c r="G107" s="15">
        <f t="shared" si="6"/>
        <v>64.13841738586842</v>
      </c>
      <c r="H107" s="15">
        <f t="shared" si="7"/>
        <v>15.3385208815702</v>
      </c>
      <c r="I107" s="12">
        <f>G107-95</f>
        <v>-30.861582614131578</v>
      </c>
    </row>
    <row r="108" spans="1:9" s="7" customFormat="1" ht="25.5">
      <c r="A108" s="143"/>
      <c r="B108" s="143"/>
      <c r="C108" s="4" t="s">
        <v>112</v>
      </c>
      <c r="D108" s="53">
        <v>109010.5</v>
      </c>
      <c r="E108" s="53">
        <v>85058.4</v>
      </c>
      <c r="F108" s="53">
        <v>59019.6</v>
      </c>
      <c r="G108" s="15">
        <f t="shared" si="6"/>
        <v>69.38715047543805</v>
      </c>
      <c r="H108" s="15">
        <f t="shared" si="7"/>
        <v>54.14120658101742</v>
      </c>
      <c r="I108" s="12">
        <f>G108-95</f>
        <v>-25.612849524561952</v>
      </c>
    </row>
    <row r="109" spans="1:9" s="7" customFormat="1" ht="39" customHeight="1">
      <c r="A109" s="2" t="s">
        <v>53</v>
      </c>
      <c r="B109" s="3" t="s">
        <v>101</v>
      </c>
      <c r="C109" s="3" t="s">
        <v>81</v>
      </c>
      <c r="D109" s="56">
        <f>D110+D111</f>
        <v>51633.9</v>
      </c>
      <c r="E109" s="56">
        <f>E110+E111</f>
        <v>19418.699999999997</v>
      </c>
      <c r="F109" s="56">
        <f>F110+F111</f>
        <v>18957</v>
      </c>
      <c r="G109" s="133">
        <f t="shared" si="6"/>
        <v>97.62239490800107</v>
      </c>
      <c r="H109" s="17">
        <f t="shared" si="7"/>
        <v>36.71425168348701</v>
      </c>
      <c r="I109" s="5" t="s">
        <v>97</v>
      </c>
    </row>
    <row r="110" spans="1:9" s="7" customFormat="1" ht="18" customHeight="1">
      <c r="A110" s="138"/>
      <c r="B110" s="139"/>
      <c r="C110" s="4" t="s">
        <v>54</v>
      </c>
      <c r="D110" s="53">
        <v>51606</v>
      </c>
      <c r="E110" s="53">
        <v>19400.1</v>
      </c>
      <c r="F110" s="53">
        <v>18957</v>
      </c>
      <c r="G110" s="15">
        <f t="shared" si="6"/>
        <v>97.71599115468477</v>
      </c>
      <c r="H110" s="15">
        <f t="shared" si="7"/>
        <v>36.734100685966744</v>
      </c>
      <c r="I110" s="12">
        <f>G110-95</f>
        <v>2.7159911546847724</v>
      </c>
    </row>
    <row r="111" spans="1:9" s="7" customFormat="1" ht="18" customHeight="1">
      <c r="A111" s="150"/>
      <c r="B111" s="151"/>
      <c r="C111" s="4" t="s">
        <v>55</v>
      </c>
      <c r="D111" s="53">
        <v>27.9</v>
      </c>
      <c r="E111" s="53">
        <v>18.6</v>
      </c>
      <c r="F111" s="53">
        <v>0</v>
      </c>
      <c r="G111" s="15">
        <f>F111/E111*100</f>
        <v>0</v>
      </c>
      <c r="H111" s="15">
        <f>F111/D111*100</f>
        <v>0</v>
      </c>
      <c r="I111" s="12">
        <f>G111-95</f>
        <v>-95</v>
      </c>
    </row>
    <row r="112" spans="1:9" s="13" customFormat="1" ht="18" customHeight="1">
      <c r="A112" s="144" t="s">
        <v>115</v>
      </c>
      <c r="B112" s="145"/>
      <c r="C112" s="146"/>
      <c r="D112" s="56">
        <v>56487.4</v>
      </c>
      <c r="E112" s="16" t="s">
        <v>97</v>
      </c>
      <c r="F112" s="16" t="s">
        <v>97</v>
      </c>
      <c r="G112" s="16" t="s">
        <v>97</v>
      </c>
      <c r="H112" s="16" t="s">
        <v>97</v>
      </c>
      <c r="I112" s="16" t="s">
        <v>97</v>
      </c>
    </row>
    <row r="113" spans="1:9" ht="29.25" customHeight="1">
      <c r="A113" s="157" t="s">
        <v>92</v>
      </c>
      <c r="B113" s="158"/>
      <c r="C113" s="159"/>
      <c r="D113" s="55">
        <f>D115+D116+D117</f>
        <v>21537637.815479998</v>
      </c>
      <c r="E113" s="55">
        <f>E115+E116+E117</f>
        <v>7851794.563419999</v>
      </c>
      <c r="F113" s="55">
        <f>F115+F116+F117</f>
        <v>6244782.599700002</v>
      </c>
      <c r="G113" s="29">
        <f>F113/E113*100</f>
        <v>79.53318886860902</v>
      </c>
      <c r="H113" s="29">
        <f>F113/D113*100</f>
        <v>28.994742381690607</v>
      </c>
      <c r="I113" s="30" t="s">
        <v>97</v>
      </c>
    </row>
    <row r="114" spans="1:9" ht="15.75" customHeight="1">
      <c r="A114" s="153"/>
      <c r="B114" s="153"/>
      <c r="C114" s="31" t="s">
        <v>88</v>
      </c>
      <c r="D114" s="58"/>
      <c r="E114" s="128"/>
      <c r="F114" s="128"/>
      <c r="G114" s="32"/>
      <c r="H114" s="32"/>
      <c r="I114" s="33"/>
    </row>
    <row r="115" spans="1:9" ht="20.25" customHeight="1">
      <c r="A115" s="153"/>
      <c r="B115" s="153"/>
      <c r="C115" s="34" t="s">
        <v>54</v>
      </c>
      <c r="D115" s="55">
        <f>D6+D10+D15+D21+D24+D28+D32+D35+D39+D42+D45+D48+D51+D54+D58+D61+D64+D68+D72+D76+D79+D82+D86+D89+D92+D95+D99+D101+D103+D106+D110+D18</f>
        <v>17524051.869999997</v>
      </c>
      <c r="E115" s="55">
        <f>E6+E10+E15+E21+E24+E28+E32+E35+E39+E42+E45+E48+E51+E54+E58+E61+E64+E68+E72+E76+E79+E82+E86+E89+E92+E95+E99+E101+E103+E106+E110+E18</f>
        <v>6206219.799999999</v>
      </c>
      <c r="F115" s="55">
        <f>F6+F10+F15+F21+F24+F28+F32+F35+F39+F42+F45+F48+F51+F54+F58+F61+F64+F68+F72+F76+F79+F82+F86+F89+F92+F95+F99+F101+F103+F106+F110+F18</f>
        <v>5092878.6000000015</v>
      </c>
      <c r="G115" s="29">
        <f>F115/E115*100</f>
        <v>82.0608802801345</v>
      </c>
      <c r="H115" s="29">
        <f>F115/D115*100</f>
        <v>29.06222052856776</v>
      </c>
      <c r="I115" s="1">
        <f>G115-95</f>
        <v>-12.939119719865502</v>
      </c>
    </row>
    <row r="116" spans="1:9" ht="18.75" customHeight="1">
      <c r="A116" s="153"/>
      <c r="B116" s="153"/>
      <c r="C116" s="34" t="s">
        <v>55</v>
      </c>
      <c r="D116" s="55">
        <f>(D25+D36+D40+D43+D46+D49+D52+D55+D59+D62+D65+D77+D87+D90+D93+D107+D69+D111+D104+D96+D83+D73+D29+D33+D22+D19+D16+D7)</f>
        <v>3134317.8999999994</v>
      </c>
      <c r="E116" s="55">
        <f>(E25+E36+E40+E43+E46+E49+E52+E55+E59+E62+E65+E77+E87+E90+E93+E107+E69+E111+E104+E96+E83+E73+E29+E33+E22+E19+E16+E7)</f>
        <v>1306180.5000000005</v>
      </c>
      <c r="F116" s="55">
        <f>(F25+F36+F40+F43+F46+F49+F52+F55+F59+F62+F65+F77+F87+F90+F93+F107+F69+F111+F104+F96+F83+F73+F29+F33+F22+F19+F16+F7)</f>
        <v>1002738.5996999999</v>
      </c>
      <c r="G116" s="29">
        <f>F116/E116*100</f>
        <v>76.76876202791266</v>
      </c>
      <c r="H116" s="29">
        <f>F116/D116*100</f>
        <v>31.992243023593748</v>
      </c>
      <c r="I116" s="1">
        <f>G116-95</f>
        <v>-18.231237972087342</v>
      </c>
    </row>
    <row r="117" spans="1:9" ht="30" customHeight="1">
      <c r="A117" s="153"/>
      <c r="B117" s="153"/>
      <c r="C117" s="35" t="s">
        <v>112</v>
      </c>
      <c r="D117" s="55">
        <f>D8+D26+D30+D37+D56+D66+D74+D80+D84+D97+D108+D70+D112</f>
        <v>879268.0454800001</v>
      </c>
      <c r="E117" s="55">
        <f>(E26+E30+E37+E66+E70+E74+E80+E97+E108+E84+E8)</f>
        <v>339394.26342</v>
      </c>
      <c r="F117" s="55">
        <f>(F26+F30+F37+F66+F70+F74+F80+F97+F108+F84+F8)</f>
        <v>149165.4</v>
      </c>
      <c r="G117" s="29">
        <f>F117/E117*100</f>
        <v>43.95047768247279</v>
      </c>
      <c r="H117" s="29">
        <f>F117/D117*100</f>
        <v>16.964724325739517</v>
      </c>
      <c r="I117" s="1">
        <f>G117-95</f>
        <v>-51.04952231752721</v>
      </c>
    </row>
    <row r="118" spans="1:9" ht="26.25" customHeight="1">
      <c r="A118" s="154" t="s">
        <v>91</v>
      </c>
      <c r="B118" s="155"/>
      <c r="C118" s="156"/>
      <c r="D118" s="59">
        <f>D120+D121+D122</f>
        <v>21618064.91548</v>
      </c>
      <c r="E118" s="59">
        <f>E120+E121+E122</f>
        <v>7882901.16342</v>
      </c>
      <c r="F118" s="59">
        <f>F120+F121+F122</f>
        <v>6244782.599700002</v>
      </c>
      <c r="G118" s="36">
        <f>F118/E118*100</f>
        <v>79.21934412521165</v>
      </c>
      <c r="H118" s="36">
        <f>F118/D118*100</f>
        <v>28.88687134632626</v>
      </c>
      <c r="I118" s="37" t="s">
        <v>97</v>
      </c>
    </row>
    <row r="119" spans="1:9" ht="14.25" customHeight="1">
      <c r="A119" s="142"/>
      <c r="B119" s="142"/>
      <c r="C119" s="38" t="s">
        <v>88</v>
      </c>
      <c r="D119" s="60"/>
      <c r="E119" s="129"/>
      <c r="F119" s="129"/>
      <c r="G119" s="39"/>
      <c r="H119" s="39"/>
      <c r="I119" s="40"/>
    </row>
    <row r="120" spans="1:9" ht="27" customHeight="1">
      <c r="A120" s="142"/>
      <c r="B120" s="142"/>
      <c r="C120" s="41" t="s">
        <v>102</v>
      </c>
      <c r="D120" s="54">
        <f>D115+D11-D10</f>
        <v>17604478.97</v>
      </c>
      <c r="E120" s="54">
        <f>E115+E11-E10</f>
        <v>6237326.399999999</v>
      </c>
      <c r="F120" s="54">
        <f>F115+F11-F10</f>
        <v>5092878.6000000015</v>
      </c>
      <c r="G120" s="36">
        <f>F120/E120*100</f>
        <v>81.65162881326849</v>
      </c>
      <c r="H120" s="36">
        <f>F120/D120*100</f>
        <v>28.929448060796553</v>
      </c>
      <c r="I120" s="42">
        <f>G120-95</f>
        <v>-13.348371186731512</v>
      </c>
    </row>
    <row r="121" spans="1:9" ht="18.75" customHeight="1">
      <c r="A121" s="142"/>
      <c r="B121" s="142"/>
      <c r="C121" s="41" t="s">
        <v>55</v>
      </c>
      <c r="D121" s="54">
        <f>D116</f>
        <v>3134317.8999999994</v>
      </c>
      <c r="E121" s="54">
        <f aca="true" t="shared" si="8" ref="D121:F122">E116</f>
        <v>1306180.5000000005</v>
      </c>
      <c r="F121" s="54">
        <f t="shared" si="8"/>
        <v>1002738.5996999999</v>
      </c>
      <c r="G121" s="36">
        <f>F121/E121*100</f>
        <v>76.76876202791266</v>
      </c>
      <c r="H121" s="36">
        <f>F121/D121*100</f>
        <v>31.992243023593748</v>
      </c>
      <c r="I121" s="24">
        <f>G121-95</f>
        <v>-18.231237972087342</v>
      </c>
    </row>
    <row r="122" spans="1:9" ht="27" customHeight="1">
      <c r="A122" s="142"/>
      <c r="B122" s="142"/>
      <c r="C122" s="43" t="s">
        <v>112</v>
      </c>
      <c r="D122" s="54">
        <f t="shared" si="8"/>
        <v>879268.0454800001</v>
      </c>
      <c r="E122" s="54">
        <f t="shared" si="8"/>
        <v>339394.26342</v>
      </c>
      <c r="F122" s="54">
        <f t="shared" si="8"/>
        <v>149165.4</v>
      </c>
      <c r="G122" s="36">
        <f>F122/E122*100</f>
        <v>43.95047768247279</v>
      </c>
      <c r="H122" s="36">
        <f>F122/D122*100</f>
        <v>16.964724325739517</v>
      </c>
      <c r="I122" s="24">
        <f>G122-95</f>
        <v>-51.04952231752721</v>
      </c>
    </row>
    <row r="123" spans="1:9" ht="10.5" customHeight="1">
      <c r="A123" s="20"/>
      <c r="B123" s="6"/>
      <c r="C123" s="6"/>
      <c r="D123" s="127"/>
      <c r="E123" s="127"/>
      <c r="F123" s="50"/>
      <c r="G123" s="6"/>
      <c r="H123" s="6"/>
      <c r="I123" s="6"/>
    </row>
    <row r="124" spans="1:9" s="45" customFormat="1" ht="29.25" customHeight="1">
      <c r="A124" s="136" t="s">
        <v>114</v>
      </c>
      <c r="B124" s="147"/>
      <c r="C124" s="147"/>
      <c r="D124" s="147"/>
      <c r="E124" s="147"/>
      <c r="F124" s="147"/>
      <c r="G124" s="147"/>
      <c r="H124" s="147"/>
      <c r="I124" s="147"/>
    </row>
    <row r="125" spans="1:18" s="46" customFormat="1" ht="35.25" customHeight="1">
      <c r="A125" s="134" t="s">
        <v>123</v>
      </c>
      <c r="B125" s="135"/>
      <c r="C125" s="135"/>
      <c r="D125" s="135"/>
      <c r="E125" s="135"/>
      <c r="F125" s="135"/>
      <c r="G125" s="135"/>
      <c r="H125" s="135"/>
      <c r="I125" s="135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1:18" ht="18.75" customHeight="1">
      <c r="A126" s="136" t="s">
        <v>122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</row>
    <row r="127" ht="12" customHeight="1"/>
    <row r="128" ht="12.75" customHeight="1"/>
  </sheetData>
  <sheetProtection formatCells="0" formatColumns="0" formatRows="0" insertColumns="0" insertRows="0" insertHyperlinks="0" deleteColumns="0" deleteRows="0" sort="0" autoFilter="0" pivotTables="0"/>
  <autoFilter ref="A4:I122"/>
  <mergeCells count="41">
    <mergeCell ref="A72:B74"/>
    <mergeCell ref="A76:B77"/>
    <mergeCell ref="A82:B84"/>
    <mergeCell ref="A86:B87"/>
    <mergeCell ref="A10:B13"/>
    <mergeCell ref="A24:B26"/>
    <mergeCell ref="A28:B30"/>
    <mergeCell ref="A114:B117"/>
    <mergeCell ref="A118:C118"/>
    <mergeCell ref="A95:B97"/>
    <mergeCell ref="A103:B104"/>
    <mergeCell ref="A99:B99"/>
    <mergeCell ref="A113:C113"/>
    <mergeCell ref="A110:B111"/>
    <mergeCell ref="A42:B43"/>
    <mergeCell ref="A45:B46"/>
    <mergeCell ref="A35:B37"/>
    <mergeCell ref="A39:B40"/>
    <mergeCell ref="A2:I2"/>
    <mergeCell ref="A15:B16"/>
    <mergeCell ref="A18:B19"/>
    <mergeCell ref="A21:B22"/>
    <mergeCell ref="A32:B33"/>
    <mergeCell ref="A6:B8"/>
    <mergeCell ref="A68:B70"/>
    <mergeCell ref="A61:B62"/>
    <mergeCell ref="A48:B49"/>
    <mergeCell ref="A58:B59"/>
    <mergeCell ref="A64:B66"/>
    <mergeCell ref="A51:B52"/>
    <mergeCell ref="A54:B56"/>
    <mergeCell ref="A125:I125"/>
    <mergeCell ref="A126:R126"/>
    <mergeCell ref="A79:B80"/>
    <mergeCell ref="A119:B122"/>
    <mergeCell ref="A101:B101"/>
    <mergeCell ref="A106:B108"/>
    <mergeCell ref="A112:C112"/>
    <mergeCell ref="A124:I124"/>
    <mergeCell ref="A92:B93"/>
    <mergeCell ref="A89:B90"/>
  </mergeCells>
  <printOptions/>
  <pageMargins left="0.58" right="0.28" top="0.17" bottom="0.29" header="0.5118110236220472" footer="0.29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view="pageBreakPreview" zoomScale="75" zoomScaleNormal="85" zoomScaleSheetLayoutView="75" zoomScalePageLayoutView="0" workbookViewId="0" topLeftCell="B1">
      <selection activeCell="N22" sqref="N22"/>
    </sheetView>
  </sheetViews>
  <sheetFormatPr defaultColWidth="9.140625" defaultRowHeight="12.75"/>
  <cols>
    <col min="1" max="1" width="6.7109375" style="68" hidden="1" customWidth="1"/>
    <col min="2" max="2" width="8.421875" style="70" customWidth="1"/>
    <col min="3" max="3" width="35.7109375" style="0" customWidth="1"/>
    <col min="4" max="4" width="15.421875" style="0" customWidth="1"/>
    <col min="5" max="5" width="14.7109375" style="130" customWidth="1"/>
    <col min="6" max="6" width="14.140625" style="89" customWidth="1"/>
    <col min="7" max="7" width="11.7109375" style="0" customWidth="1"/>
    <col min="8" max="8" width="12.00390625" style="0" customWidth="1"/>
    <col min="9" max="9" width="12.7109375" style="65" hidden="1" customWidth="1"/>
    <col min="10" max="11" width="12.7109375" style="0" hidden="1" customWidth="1"/>
    <col min="12" max="12" width="12.7109375" style="122" hidden="1" customWidth="1"/>
    <col min="13" max="20" width="15.421875" style="0" customWidth="1"/>
    <col min="21" max="21" width="14.140625" style="0" customWidth="1"/>
    <col min="22" max="23" width="11.7109375" style="0" customWidth="1"/>
  </cols>
  <sheetData>
    <row r="1" spans="1:12" ht="15.75">
      <c r="A1" s="61"/>
      <c r="B1" s="62"/>
      <c r="C1" s="63"/>
      <c r="D1" s="63"/>
      <c r="E1" s="89"/>
      <c r="F1" s="160" t="s">
        <v>124</v>
      </c>
      <c r="G1" s="160"/>
      <c r="H1" s="161"/>
      <c r="L1" s="89"/>
    </row>
    <row r="2" spans="1:12" ht="15.75">
      <c r="A2" s="61"/>
      <c r="B2" s="62"/>
      <c r="C2" s="63"/>
      <c r="D2" s="63"/>
      <c r="E2" s="89"/>
      <c r="F2" s="64"/>
      <c r="G2" s="64"/>
      <c r="H2" s="64"/>
      <c r="L2" s="89"/>
    </row>
    <row r="3" spans="1:12" ht="18.75">
      <c r="A3" s="66"/>
      <c r="B3" s="162" t="s">
        <v>125</v>
      </c>
      <c r="C3" s="163"/>
      <c r="D3" s="163"/>
      <c r="E3" s="163"/>
      <c r="F3" s="163"/>
      <c r="G3" s="163"/>
      <c r="H3" s="164"/>
      <c r="L3" s="89"/>
    </row>
    <row r="4" spans="1:12" ht="18.75">
      <c r="A4" s="66"/>
      <c r="B4" s="162" t="s">
        <v>156</v>
      </c>
      <c r="C4" s="162"/>
      <c r="D4" s="162"/>
      <c r="E4" s="162"/>
      <c r="F4" s="162"/>
      <c r="G4" s="162"/>
      <c r="H4" s="162"/>
      <c r="L4" s="89"/>
    </row>
    <row r="5" spans="1:12" ht="18.75" customHeight="1">
      <c r="A5" s="66"/>
      <c r="B5" s="69"/>
      <c r="C5" s="67"/>
      <c r="D5" s="67"/>
      <c r="E5" s="67"/>
      <c r="F5" s="67"/>
      <c r="G5" s="67"/>
      <c r="H5" s="67"/>
      <c r="L5" s="89"/>
    </row>
    <row r="6" spans="5:12" ht="15" customHeight="1">
      <c r="E6" s="71"/>
      <c r="F6" s="72"/>
      <c r="G6" s="124" t="s">
        <v>126</v>
      </c>
      <c r="H6" s="72"/>
      <c r="I6" s="166" t="s">
        <v>160</v>
      </c>
      <c r="J6" s="166"/>
      <c r="K6" s="165" t="s">
        <v>159</v>
      </c>
      <c r="L6" s="165"/>
    </row>
    <row r="7" spans="1:12" ht="61.5" customHeight="1">
      <c r="A7" s="73" t="s">
        <v>127</v>
      </c>
      <c r="B7" s="74" t="s">
        <v>128</v>
      </c>
      <c r="C7" s="75" t="s">
        <v>129</v>
      </c>
      <c r="D7" s="74" t="s">
        <v>130</v>
      </c>
      <c r="E7" s="75" t="s">
        <v>153</v>
      </c>
      <c r="F7" s="75" t="s">
        <v>154</v>
      </c>
      <c r="G7" s="75" t="s">
        <v>155</v>
      </c>
      <c r="H7" s="75" t="s">
        <v>131</v>
      </c>
      <c r="I7" s="116" t="s">
        <v>157</v>
      </c>
      <c r="J7" s="117" t="s">
        <v>158</v>
      </c>
      <c r="K7" s="116" t="s">
        <v>157</v>
      </c>
      <c r="L7" s="114" t="s">
        <v>158</v>
      </c>
    </row>
    <row r="8" spans="1:13" ht="31.5" customHeight="1">
      <c r="A8" s="76" t="s">
        <v>132</v>
      </c>
      <c r="B8" s="77">
        <v>1</v>
      </c>
      <c r="C8" s="78" t="s">
        <v>133</v>
      </c>
      <c r="D8" s="79">
        <v>925048.7</v>
      </c>
      <c r="E8" s="79">
        <f>I8+J8</f>
        <v>321070.7</v>
      </c>
      <c r="F8" s="79">
        <f>K8+L8</f>
        <v>293181.2</v>
      </c>
      <c r="G8" s="80">
        <f aca="true" t="shared" si="0" ref="G8:G19">F8/E8*100</f>
        <v>91.31359541683499</v>
      </c>
      <c r="H8" s="81">
        <f aca="true" t="shared" si="1" ref="H8:H19">F8/D8*100</f>
        <v>31.693596239852024</v>
      </c>
      <c r="I8" s="118">
        <v>307507</v>
      </c>
      <c r="J8" s="118">
        <v>13563.7</v>
      </c>
      <c r="K8" s="119">
        <v>282950.8</v>
      </c>
      <c r="L8" s="119">
        <v>10230.4</v>
      </c>
      <c r="M8" s="109"/>
    </row>
    <row r="9" spans="1:13" ht="18.75" customHeight="1">
      <c r="A9" s="82" t="s">
        <v>134</v>
      </c>
      <c r="B9" s="83">
        <v>2</v>
      </c>
      <c r="C9" s="84" t="s">
        <v>135</v>
      </c>
      <c r="D9" s="85">
        <f>11128208.3+400</f>
        <v>11128608.3</v>
      </c>
      <c r="E9" s="85">
        <f aca="true" t="shared" si="2" ref="E9:E20">I9+J9</f>
        <v>4554482.8</v>
      </c>
      <c r="F9" s="85">
        <f aca="true" t="shared" si="3" ref="F9:F20">K9+L9</f>
        <v>3742632.7</v>
      </c>
      <c r="G9" s="86">
        <f t="shared" si="0"/>
        <v>82.17470269072045</v>
      </c>
      <c r="H9" s="87">
        <f t="shared" si="1"/>
        <v>33.63073440189282</v>
      </c>
      <c r="I9" s="118">
        <v>3447011.9</v>
      </c>
      <c r="J9" s="118">
        <v>1107470.9</v>
      </c>
      <c r="K9" s="119">
        <f>2625484.7+274894+251.4</f>
        <v>2900630.1</v>
      </c>
      <c r="L9" s="119">
        <v>842002.6</v>
      </c>
      <c r="M9" s="109"/>
    </row>
    <row r="10" spans="1:13" s="89" customFormat="1" ht="31.5" customHeight="1">
      <c r="A10" s="82" t="s">
        <v>138</v>
      </c>
      <c r="B10" s="88">
        <v>3</v>
      </c>
      <c r="C10" s="84" t="s">
        <v>139</v>
      </c>
      <c r="D10" s="85">
        <v>1319673.5</v>
      </c>
      <c r="E10" s="85">
        <f>I10+J10</f>
        <v>581846.3</v>
      </c>
      <c r="F10" s="85">
        <f>K10+L10</f>
        <v>468648.4</v>
      </c>
      <c r="G10" s="86">
        <f>F10/E10*100</f>
        <v>80.54505115869947</v>
      </c>
      <c r="H10" s="87">
        <f>F10/D10*100</f>
        <v>35.512450617520166</v>
      </c>
      <c r="I10" s="118">
        <v>499306.3</v>
      </c>
      <c r="J10" s="118">
        <f>165080-82540</f>
        <v>82540</v>
      </c>
      <c r="K10" s="119">
        <v>395081.4</v>
      </c>
      <c r="L10" s="119">
        <v>73567</v>
      </c>
      <c r="M10" s="110"/>
    </row>
    <row r="11" spans="1:13" ht="18" customHeight="1">
      <c r="A11" s="82" t="s">
        <v>136</v>
      </c>
      <c r="B11" s="88">
        <v>3</v>
      </c>
      <c r="C11" s="84" t="s">
        <v>137</v>
      </c>
      <c r="D11" s="85">
        <v>5914971.3</v>
      </c>
      <c r="E11" s="85">
        <f t="shared" si="2"/>
        <v>1550866</v>
      </c>
      <c r="F11" s="85">
        <f t="shared" si="3"/>
        <v>1189517.7</v>
      </c>
      <c r="G11" s="86">
        <f t="shared" si="0"/>
        <v>76.70022426179953</v>
      </c>
      <c r="H11" s="87">
        <f t="shared" si="1"/>
        <v>20.110286925652538</v>
      </c>
      <c r="I11" s="118">
        <v>1227265.2</v>
      </c>
      <c r="J11" s="118">
        <v>323600.8</v>
      </c>
      <c r="K11" s="119">
        <f>1015574.6+1.6</f>
        <v>1015576.2</v>
      </c>
      <c r="L11" s="119">
        <v>173941.5</v>
      </c>
      <c r="M11" s="109"/>
    </row>
    <row r="12" spans="1:13" s="95" customFormat="1" ht="18" customHeight="1">
      <c r="A12" s="90"/>
      <c r="B12" s="91"/>
      <c r="C12" s="92" t="s">
        <v>140</v>
      </c>
      <c r="D12" s="93">
        <v>72986.7</v>
      </c>
      <c r="E12" s="93">
        <f t="shared" si="2"/>
        <v>20106.1</v>
      </c>
      <c r="F12" s="93">
        <f t="shared" si="3"/>
        <v>14435.6</v>
      </c>
      <c r="G12" s="94">
        <f t="shared" si="0"/>
        <v>71.79711629803892</v>
      </c>
      <c r="H12" s="94">
        <f t="shared" si="1"/>
        <v>19.77839798209811</v>
      </c>
      <c r="I12" s="118">
        <v>20106.1</v>
      </c>
      <c r="J12" s="118"/>
      <c r="K12" s="119">
        <v>14435.6</v>
      </c>
      <c r="L12" s="119"/>
      <c r="M12" s="111"/>
    </row>
    <row r="13" spans="1:13" s="95" customFormat="1" ht="18" customHeight="1">
      <c r="A13" s="90"/>
      <c r="B13" s="91"/>
      <c r="C13" s="92" t="s">
        <v>141</v>
      </c>
      <c r="D13" s="93">
        <v>16190.8</v>
      </c>
      <c r="E13" s="93">
        <f t="shared" si="2"/>
        <v>3676.1</v>
      </c>
      <c r="F13" s="93">
        <f t="shared" si="3"/>
        <v>960.6</v>
      </c>
      <c r="G13" s="94">
        <f t="shared" si="0"/>
        <v>26.13095400016322</v>
      </c>
      <c r="H13" s="94">
        <f t="shared" si="1"/>
        <v>5.932998987079082</v>
      </c>
      <c r="I13" s="118">
        <v>3676.1</v>
      </c>
      <c r="J13" s="118"/>
      <c r="K13" s="119">
        <v>960.6</v>
      </c>
      <c r="L13" s="119"/>
      <c r="M13" s="111"/>
    </row>
    <row r="14" spans="1:13" ht="18" customHeight="1">
      <c r="A14" s="82" t="s">
        <v>142</v>
      </c>
      <c r="B14" s="88">
        <v>5</v>
      </c>
      <c r="C14" s="84" t="s">
        <v>143</v>
      </c>
      <c r="D14" s="85">
        <f>264627.7-80427.2</f>
        <v>184200.5</v>
      </c>
      <c r="E14" s="85">
        <f t="shared" si="2"/>
        <v>54084.9</v>
      </c>
      <c r="F14" s="85">
        <f t="shared" si="3"/>
        <v>39252.1</v>
      </c>
      <c r="G14" s="86">
        <f t="shared" si="0"/>
        <v>72.57497009331625</v>
      </c>
      <c r="H14" s="87">
        <f t="shared" si="1"/>
        <v>21.30944269966694</v>
      </c>
      <c r="I14" s="118">
        <f>85191.5-31106.6</f>
        <v>54084.9</v>
      </c>
      <c r="J14" s="118"/>
      <c r="K14" s="119">
        <v>39252.1</v>
      </c>
      <c r="L14" s="119"/>
      <c r="M14" s="109"/>
    </row>
    <row r="15" spans="1:13" s="99" customFormat="1" ht="31.5" customHeight="1">
      <c r="A15" s="96" t="s">
        <v>144</v>
      </c>
      <c r="B15" s="97"/>
      <c r="C15" s="98" t="s">
        <v>145</v>
      </c>
      <c r="D15" s="93">
        <v>153101.8</v>
      </c>
      <c r="E15" s="93">
        <f t="shared" si="2"/>
        <v>50055.5</v>
      </c>
      <c r="F15" s="93">
        <f t="shared" si="3"/>
        <v>39141.8</v>
      </c>
      <c r="G15" s="94">
        <f t="shared" si="0"/>
        <v>78.19680155027919</v>
      </c>
      <c r="H15" s="94">
        <f t="shared" si="1"/>
        <v>25.565865326207792</v>
      </c>
      <c r="I15" s="120">
        <v>50055.5</v>
      </c>
      <c r="J15" s="120"/>
      <c r="K15" s="121">
        <v>39141.8</v>
      </c>
      <c r="L15" s="121"/>
      <c r="M15" s="112"/>
    </row>
    <row r="16" spans="1:13" s="99" customFormat="1" ht="30">
      <c r="A16" s="96"/>
      <c r="B16" s="97"/>
      <c r="C16" s="98" t="s">
        <v>146</v>
      </c>
      <c r="D16" s="93">
        <f>111525.8-80427.2</f>
        <v>31098.600000000006</v>
      </c>
      <c r="E16" s="93">
        <f t="shared" si="2"/>
        <v>4029.5</v>
      </c>
      <c r="F16" s="93">
        <f t="shared" si="3"/>
        <v>110.3</v>
      </c>
      <c r="G16" s="94">
        <f t="shared" si="0"/>
        <v>2.7373123216279933</v>
      </c>
      <c r="H16" s="94">
        <f t="shared" si="1"/>
        <v>0.3546783456490002</v>
      </c>
      <c r="I16" s="120">
        <v>4029.5</v>
      </c>
      <c r="J16" s="120"/>
      <c r="K16" s="121">
        <v>110.3</v>
      </c>
      <c r="L16" s="121"/>
      <c r="M16" s="112"/>
    </row>
    <row r="17" spans="1:13" ht="17.25" customHeight="1">
      <c r="A17" s="82" t="s">
        <v>147</v>
      </c>
      <c r="B17" s="88">
        <v>6</v>
      </c>
      <c r="C17" s="84" t="s">
        <v>148</v>
      </c>
      <c r="D17" s="85">
        <v>1467160.9</v>
      </c>
      <c r="E17" s="85">
        <f t="shared" si="2"/>
        <v>639350</v>
      </c>
      <c r="F17" s="85">
        <f t="shared" si="3"/>
        <v>440579.8</v>
      </c>
      <c r="G17" s="86">
        <f t="shared" si="0"/>
        <v>68.91058105888793</v>
      </c>
      <c r="H17" s="87">
        <f t="shared" si="1"/>
        <v>30.0294125886261</v>
      </c>
      <c r="I17" s="118">
        <v>520950.6</v>
      </c>
      <c r="J17" s="118">
        <f>101241-35004.2+52162.6</f>
        <v>118399.4</v>
      </c>
      <c r="K17" s="119">
        <v>388417.2</v>
      </c>
      <c r="L17" s="119">
        <v>52162.6</v>
      </c>
      <c r="M17" s="109"/>
    </row>
    <row r="18" spans="1:13" ht="18" customHeight="1">
      <c r="A18" s="82" t="s">
        <v>149</v>
      </c>
      <c r="B18" s="88">
        <v>7</v>
      </c>
      <c r="C18" s="84" t="s">
        <v>150</v>
      </c>
      <c r="D18" s="85">
        <v>392190.1</v>
      </c>
      <c r="E18" s="85">
        <f t="shared" si="2"/>
        <v>93794.1</v>
      </c>
      <c r="F18" s="85">
        <f t="shared" si="3"/>
        <v>24709.8</v>
      </c>
      <c r="G18" s="86">
        <f t="shared" si="0"/>
        <v>26.344727440212125</v>
      </c>
      <c r="H18" s="87">
        <f t="shared" si="1"/>
        <v>6.300465004088579</v>
      </c>
      <c r="I18" s="118">
        <v>93794.1</v>
      </c>
      <c r="J18" s="118"/>
      <c r="K18" s="119">
        <v>24709.8</v>
      </c>
      <c r="L18" s="119"/>
      <c r="M18" s="109"/>
    </row>
    <row r="19" spans="1:13" ht="18" customHeight="1">
      <c r="A19" s="82" t="s">
        <v>151</v>
      </c>
      <c r="B19" s="88"/>
      <c r="C19" s="100" t="s">
        <v>152</v>
      </c>
      <c r="D19" s="85">
        <f>149297.1+56487.3</f>
        <v>205784.40000000002</v>
      </c>
      <c r="E19" s="85">
        <f>I19+J19</f>
        <v>56299.8</v>
      </c>
      <c r="F19" s="85">
        <f t="shared" si="3"/>
        <v>46260.9</v>
      </c>
      <c r="G19" s="87">
        <f t="shared" si="0"/>
        <v>82.16885317532211</v>
      </c>
      <c r="H19" s="87">
        <f t="shared" si="1"/>
        <v>22.48027547277636</v>
      </c>
      <c r="I19" s="118">
        <v>56299.8</v>
      </c>
      <c r="J19" s="118"/>
      <c r="K19" s="119">
        <v>46260.9</v>
      </c>
      <c r="L19" s="119"/>
      <c r="M19" s="109"/>
    </row>
    <row r="20" spans="1:26" s="89" customFormat="1" ht="52.5" customHeight="1">
      <c r="A20" s="101"/>
      <c r="B20" s="101"/>
      <c r="C20" s="132" t="s">
        <v>161</v>
      </c>
      <c r="D20" s="102">
        <f>D8+D9+D17+D18+D10+D11+D14+D19</f>
        <v>21537637.7</v>
      </c>
      <c r="E20" s="102">
        <f t="shared" si="2"/>
        <v>7851794.6</v>
      </c>
      <c r="F20" s="102">
        <f t="shared" si="3"/>
        <v>6244782.6</v>
      </c>
      <c r="G20" s="103">
        <f>F20/E20*100</f>
        <v>79.53318850189993</v>
      </c>
      <c r="H20" s="103">
        <f>F20/D20*100</f>
        <v>28.994742538546838</v>
      </c>
      <c r="I20" s="118">
        <f>SUM(I8:I19)-I12-I13-I15-I16</f>
        <v>6206219.8</v>
      </c>
      <c r="J20" s="118">
        <f>SUM(J8:J19)-J12-J13-J15-J16</f>
        <v>1645574.7999999998</v>
      </c>
      <c r="K20" s="118">
        <f>SUM(K8:K19)-K12-K13-K15-K16</f>
        <v>5092878.5</v>
      </c>
      <c r="L20" s="118">
        <f>SUM(L8:L19)-L12-L13-L15-L16</f>
        <v>1151904.1</v>
      </c>
      <c r="M20" s="109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9:13" ht="12.75">
      <c r="I21" s="113"/>
      <c r="J21" s="109"/>
      <c r="K21" s="109"/>
      <c r="L21" s="115"/>
      <c r="M21" s="109"/>
    </row>
    <row r="22" spans="4:13" ht="12.75">
      <c r="D22" s="109"/>
      <c r="I22" s="113"/>
      <c r="J22" s="109"/>
      <c r="K22" s="109"/>
      <c r="L22" s="115"/>
      <c r="M22" s="109"/>
    </row>
    <row r="23" spans="1:13" ht="12.75">
      <c r="A23"/>
      <c r="B23"/>
      <c r="F23"/>
      <c r="I23" s="109"/>
      <c r="J23" s="109"/>
      <c r="K23" s="109"/>
      <c r="L23" s="115"/>
      <c r="M23" s="109"/>
    </row>
    <row r="24" spans="1:13" ht="12.75">
      <c r="A24"/>
      <c r="B24"/>
      <c r="F24"/>
      <c r="I24" s="109"/>
      <c r="J24" s="109"/>
      <c r="K24" s="109"/>
      <c r="L24" s="115"/>
      <c r="M24" s="109"/>
    </row>
    <row r="25" spans="1:13" ht="12.75">
      <c r="A25"/>
      <c r="B25"/>
      <c r="F25"/>
      <c r="I25" s="109"/>
      <c r="J25" s="109"/>
      <c r="K25" s="109"/>
      <c r="L25" s="115"/>
      <c r="M25" s="109"/>
    </row>
    <row r="26" spans="1:13" ht="12.75">
      <c r="A26"/>
      <c r="B26"/>
      <c r="F26"/>
      <c r="I26" s="109"/>
      <c r="J26" s="109"/>
      <c r="K26" s="109"/>
      <c r="L26" s="115"/>
      <c r="M26" s="109"/>
    </row>
    <row r="27" spans="1:13" ht="12.75">
      <c r="A27"/>
      <c r="B27"/>
      <c r="F27"/>
      <c r="I27" s="109"/>
      <c r="J27" s="109"/>
      <c r="K27" s="109"/>
      <c r="L27" s="115"/>
      <c r="M27" s="109"/>
    </row>
    <row r="28" spans="1:13" ht="12.75">
      <c r="A28"/>
      <c r="B28"/>
      <c r="F28"/>
      <c r="I28" s="109"/>
      <c r="J28" s="109"/>
      <c r="K28" s="109"/>
      <c r="L28" s="115"/>
      <c r="M28" s="109"/>
    </row>
    <row r="29" spans="1:13" ht="12.75">
      <c r="A29"/>
      <c r="B29"/>
      <c r="F29"/>
      <c r="I29" s="109"/>
      <c r="J29" s="109"/>
      <c r="K29" s="109"/>
      <c r="L29" s="115"/>
      <c r="M29" s="109"/>
    </row>
    <row r="30" spans="1:13" ht="15.75">
      <c r="A30" s="104"/>
      <c r="B30" s="105"/>
      <c r="C30" s="106"/>
      <c r="D30" s="107"/>
      <c r="E30" s="131"/>
      <c r="I30" s="113"/>
      <c r="J30" s="109"/>
      <c r="K30" s="109"/>
      <c r="L30" s="115"/>
      <c r="M30" s="109"/>
    </row>
    <row r="31" spans="1:13" ht="15.75">
      <c r="A31" s="104"/>
      <c r="B31" s="105"/>
      <c r="C31" s="106"/>
      <c r="D31" s="107"/>
      <c r="E31" s="131"/>
      <c r="I31" s="113"/>
      <c r="J31" s="109"/>
      <c r="K31" s="109"/>
      <c r="L31" s="115"/>
      <c r="M31" s="109"/>
    </row>
    <row r="32" spans="1:5" ht="15.75">
      <c r="A32" s="104"/>
      <c r="B32" s="105"/>
      <c r="C32" s="108"/>
      <c r="D32" s="107"/>
      <c r="E32" s="131"/>
    </row>
  </sheetData>
  <sheetProtection/>
  <mergeCells count="5">
    <mergeCell ref="F1:H1"/>
    <mergeCell ref="B3:H3"/>
    <mergeCell ref="B4:H4"/>
    <mergeCell ref="K6:L6"/>
    <mergeCell ref="I6:J6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2010-06-10T11:30:01Z</cp:lastPrinted>
  <dcterms:created xsi:type="dcterms:W3CDTF">2002-03-11T10:22:12Z</dcterms:created>
  <dcterms:modified xsi:type="dcterms:W3CDTF">2010-06-30T11:26:00Z</dcterms:modified>
  <cp:category/>
  <cp:version/>
  <cp:contentType/>
  <cp:contentStatus/>
</cp:coreProperties>
</file>