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По ГРБС и источникам" sheetId="1" r:id="rId1"/>
    <sheet name="По руководителям" sheetId="2" r:id="rId2"/>
  </sheets>
  <definedNames>
    <definedName name="_xlnm.Print_Titles" localSheetId="0">'По ГРБС и источникам'!$4:$4</definedName>
    <definedName name="_xlnm.Print_Area" localSheetId="0">'По ГРБС и источникам'!$A$1:$I$128</definedName>
    <definedName name="_xlnm.Print_Area" localSheetId="1">'По руководителям'!$A$1:$H$23</definedName>
  </definedNames>
  <calcPr fullCalcOnLoad="1"/>
</workbook>
</file>

<file path=xl/sharedStrings.xml><?xml version="1.0" encoding="utf-8"?>
<sst xmlns="http://schemas.openxmlformats.org/spreadsheetml/2006/main" count="282" uniqueCount="163">
  <si>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</si>
  <si>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</si>
  <si>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</si>
  <si>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</si>
  <si>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</si>
  <si>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</si>
  <si>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</si>
  <si>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</si>
  <si>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</si>
  <si>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</si>
  <si>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</si>
  <si>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</si>
  <si>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</si>
  <si>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</si>
  <si>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</si>
  <si>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</si>
  <si>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</si>
  <si>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</si>
  <si>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</si>
  <si>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</si>
  <si>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</si>
  <si>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</si>
  <si>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</si>
  <si>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</si>
  <si>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</si>
  <si>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</si>
  <si>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</si>
  <si>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</si>
  <si>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</si>
  <si>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</si>
  <si>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</si>
  <si>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</si>
  <si>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</si>
  <si>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</si>
  <si>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</si>
  <si>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</si>
  <si>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</si>
  <si>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</si>
  <si>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</si>
  <si>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</si>
  <si>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</si>
  <si>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</si>
  <si>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</si>
  <si>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</si>
  <si>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</si>
  <si>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</si>
  <si>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</si>
  <si>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</si>
  <si>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</si>
  <si>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</si>
  <si>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</si>
  <si>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</si>
  <si>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</si>
  <si>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</si>
  <si>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</si>
  <si>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</si>
  <si>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</si>
  <si>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</si>
  <si>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</si>
  <si>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</si>
  <si>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</si>
  <si>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</si>
  <si>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</si>
  <si>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</si>
  <si>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</si>
  <si>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</si>
  <si>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</si>
  <si>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</si>
  <si>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</si>
  <si>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</si>
  <si>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</si>
  <si>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</si>
  <si>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</si>
  <si>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</si>
  <si>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</si>
  <si>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</si>
  <si>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</si>
  <si>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</si>
  <si>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</si>
  <si>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</si>
  <si>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</si>
  <si>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</si>
  <si>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</si>
  <si>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</si>
  <si>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</si>
  <si>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</si>
  <si>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</si>
  <si>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</si>
  <si>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</si>
  <si>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</si>
  <si>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</si>
  <si>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</si>
  <si>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</si>
  <si>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</si>
  <si>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</si>
  <si>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</si>
  <si>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</si>
  <si>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</si>
  <si>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</si>
  <si>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</si>
  <si>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</si>
  <si>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</si>
  <si>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</si>
  <si>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</si>
  <si>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</si>
  <si>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</si>
  <si>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</si>
  <si>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</si>
  <si>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</si>
  <si>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</si>
  <si>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</si>
  <si>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</si>
  <si>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</si>
  <si>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>Ассигнования 2010 года*</t>
  </si>
  <si>
    <t xml:space="preserve">   * -  годовые ассигнования и кассовый план ГРБС в части расходов за счет средств местного бюджета, а так же краевого бюджета, передаваемых на выполнение полномочий городского округа и госполномочий, будут уточняться.</t>
  </si>
  <si>
    <t>Нераспределенные МБТ</t>
  </si>
  <si>
    <t>%  выполнения годовых  ассигнований</t>
  </si>
  <si>
    <t>Приложение 4</t>
  </si>
  <si>
    <t>ФЦБ</t>
  </si>
  <si>
    <t>Ассигнования 2010 года</t>
  </si>
  <si>
    <t>% выполн. годовых ассигнований</t>
  </si>
  <si>
    <t>1.00</t>
  </si>
  <si>
    <t>3.00</t>
  </si>
  <si>
    <t>8.00</t>
  </si>
  <si>
    <t>2.00</t>
  </si>
  <si>
    <t>упр.по экологии и природопользов.           (ФЦБ 800)</t>
  </si>
  <si>
    <t>упр.по разв.потреб.рынка                           (ФЦБ 800)</t>
  </si>
  <si>
    <t>5.00</t>
  </si>
  <si>
    <t>7.40</t>
  </si>
  <si>
    <t>информационно-аналитическое  управление администрации города</t>
  </si>
  <si>
    <t xml:space="preserve">планово-экономический департамент </t>
  </si>
  <si>
    <t>6.00</t>
  </si>
  <si>
    <t>4.00</t>
  </si>
  <si>
    <t>7.00</t>
  </si>
  <si>
    <t xml:space="preserve">Прочие расходы </t>
  </si>
  <si>
    <t>мб</t>
  </si>
  <si>
    <t>кр</t>
  </si>
  <si>
    <t>касса</t>
  </si>
  <si>
    <t>кп</t>
  </si>
  <si>
    <r>
      <t xml:space="preserve">ВСЕГО                                                          </t>
    </r>
    <r>
      <rPr>
        <sz val="12"/>
        <rFont val="Times New Roman"/>
        <family val="1"/>
      </rPr>
      <t>(без учета зарезервированных средств)</t>
    </r>
  </si>
  <si>
    <t>ассигнов.</t>
  </si>
  <si>
    <t>Оперативный анализ исполнения бюджета города Перми по расходам на 1 августа 2010 года</t>
  </si>
  <si>
    <t>Кассовый план января-июля 2010**</t>
  </si>
  <si>
    <t xml:space="preserve">%  выполнения кассового плана января-июля 2010 </t>
  </si>
  <si>
    <t>Отклонение от установленного уровня выполнения плана (95%)***</t>
  </si>
  <si>
    <t xml:space="preserve">   *** -   расчётный уровень установлен исходя из 95,0 % исполнения кассового плана по расходам за январь-июль 2010 года.</t>
  </si>
  <si>
    <t xml:space="preserve">   ** -  кассовый план по средствам, поступившим из бюджетов других уровней, в отчетном периоде рассчитан условно в размере кассового плана 1 полугодия 2010 года и 1/3 объема кассового плана 3 квартала 2010 года.</t>
  </si>
  <si>
    <t>Кассовый расход на 01.08.2010</t>
  </si>
  <si>
    <t>Кассовый план 7 месяцев 2010 года</t>
  </si>
  <si>
    <t>Кассовые расходы на 01.08.2010</t>
  </si>
  <si>
    <t>% выполн. кас. плана 7 месяцев 2010</t>
  </si>
  <si>
    <t xml:space="preserve"> Маховиков А.Ю.</t>
  </si>
  <si>
    <t xml:space="preserve"> Анисимова Е.Л.</t>
  </si>
  <si>
    <t xml:space="preserve"> Кочурова Н.Г.</t>
  </si>
  <si>
    <t xml:space="preserve"> Гончаров И.В.</t>
  </si>
  <si>
    <t xml:space="preserve"> Толмачева Л.А.</t>
  </si>
  <si>
    <t xml:space="preserve"> Южаков С.Н.</t>
  </si>
  <si>
    <t xml:space="preserve"> Ширяева Л.Н.</t>
  </si>
  <si>
    <t xml:space="preserve">Ф.И.О руководителя  </t>
  </si>
  <si>
    <t xml:space="preserve">Рейтинг </t>
  </si>
  <si>
    <t xml:space="preserve"> в том числе:</t>
  </si>
  <si>
    <t xml:space="preserve">Анализ исполнения бюджета города Перми по курируемым </t>
  </si>
  <si>
    <t>руководителями администрации города расходам по состоянию на 1 августа 2010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</si>
</sst>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8.5"/>
      <name val="MS Sans Serif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8.5"/>
      <name val="MS Sans Serif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color indexed="20"/>
      <name val="Arial"/>
      <family val="0"/>
    </font>
    <font>
      <b/>
      <sz val="11"/>
      <name val="Arial"/>
      <family val="2"/>
    </font>
    <font>
      <sz val="10"/>
      <color indexed="18"/>
      <name val="Arial"/>
      <family val="0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6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 wrapText="1"/>
    </xf>
    <xf numFmtId="171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/>
    </xf>
    <xf numFmtId="166" fontId="15" fillId="0" borderId="4" xfId="0" applyNumberFormat="1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/>
    </xf>
    <xf numFmtId="166" fontId="1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left" vertical="center" indent="1"/>
    </xf>
    <xf numFmtId="166" fontId="11" fillId="0" borderId="1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2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left" vertical="center" wrapText="1" indent="1"/>
    </xf>
    <xf numFmtId="0" fontId="24" fillId="0" borderId="0" xfId="0" applyFont="1" applyAlignment="1">
      <alignment/>
    </xf>
    <xf numFmtId="49" fontId="15" fillId="0" borderId="1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71" fontId="3" fillId="0" borderId="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1" fontId="0" fillId="2" borderId="5" xfId="0" applyNumberFormat="1" applyFont="1" applyFill="1" applyBorder="1" applyAlignment="1">
      <alignment horizontal="left" vertical="center" wrapText="1"/>
    </xf>
    <xf numFmtId="171" fontId="0" fillId="2" borderId="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71" fontId="0" fillId="2" borderId="6" xfId="0" applyNumberFormat="1" applyFont="1" applyFill="1" applyBorder="1" applyAlignment="1">
      <alignment horizontal="left" vertical="center" wrapText="1"/>
    </xf>
    <xf numFmtId="171" fontId="0" fillId="2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12" fillId="0" borderId="4" xfId="0" applyNumberFormat="1" applyFont="1" applyFill="1" applyBorder="1" applyAlignment="1">
      <alignment/>
    </xf>
    <xf numFmtId="171" fontId="12" fillId="0" borderId="1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71" fontId="3" fillId="2" borderId="1" xfId="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inden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7" fillId="2" borderId="1" xfId="0" applyNumberFormat="1" applyFont="1" applyFill="1" applyBorder="1" applyAlignment="1">
      <alignment horizontal="right" vertical="center" wrapText="1"/>
    </xf>
    <xf numFmtId="171" fontId="26" fillId="2" borderId="5" xfId="0" applyNumberFormat="1" applyFont="1" applyFill="1" applyBorder="1" applyAlignment="1">
      <alignment horizontal="left"/>
    </xf>
    <xf numFmtId="171" fontId="7" fillId="2" borderId="1" xfId="0" applyNumberFormat="1" applyFont="1" applyFill="1" applyBorder="1" applyAlignment="1">
      <alignment horizontal="right" vertical="center"/>
    </xf>
    <xf numFmtId="171" fontId="15" fillId="0" borderId="4" xfId="0" applyNumberFormat="1" applyFont="1" applyFill="1" applyBorder="1" applyAlignment="1">
      <alignment/>
    </xf>
    <xf numFmtId="171" fontId="0" fillId="0" borderId="1" xfId="2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71" fontId="15" fillId="0" borderId="1" xfId="0" applyNumberFormat="1" applyFont="1" applyFill="1" applyBorder="1" applyAlignment="1">
      <alignment/>
    </xf>
    <xf numFmtId="171" fontId="0" fillId="3" borderId="1" xfId="2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171" fontId="11" fillId="0" borderId="1" xfId="0" applyNumberFormat="1" applyFont="1" applyFill="1" applyBorder="1" applyAlignment="1">
      <alignment/>
    </xf>
    <xf numFmtId="171" fontId="21" fillId="0" borderId="1" xfId="20" applyNumberFormat="1" applyFont="1" applyBorder="1" applyAlignment="1">
      <alignment/>
    </xf>
    <xf numFmtId="171" fontId="21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71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171" fontId="25" fillId="0" borderId="1" xfId="20" applyNumberFormat="1" applyFont="1" applyFill="1" applyBorder="1" applyAlignment="1">
      <alignment/>
    </xf>
    <xf numFmtId="171" fontId="25" fillId="0" borderId="1" xfId="20" applyNumberFormat="1" applyFont="1" applyBorder="1" applyAlignment="1">
      <alignment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71" fontId="0" fillId="0" borderId="1" xfId="0" applyNumberFormat="1" applyFont="1" applyFill="1" applyBorder="1" applyAlignment="1">
      <alignment/>
    </xf>
    <xf numFmtId="171" fontId="25" fillId="2" borderId="1" xfId="20" applyNumberFormat="1" applyFont="1" applyFill="1" applyBorder="1" applyAlignment="1">
      <alignment/>
    </xf>
    <xf numFmtId="171" fontId="0" fillId="0" borderId="1" xfId="2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left" vertical="center" wrapText="1"/>
    </xf>
    <xf numFmtId="171" fontId="11" fillId="0" borderId="4" xfId="0" applyNumberFormat="1" applyFont="1" applyFill="1" applyBorder="1" applyAlignment="1">
      <alignment/>
    </xf>
    <xf numFmtId="166" fontId="20" fillId="0" borderId="1" xfId="0" applyNumberFormat="1" applyFont="1" applyFill="1" applyBorder="1" applyAlignment="1">
      <alignment/>
    </xf>
    <xf numFmtId="171" fontId="27" fillId="0" borderId="1" xfId="0" applyNumberFormat="1" applyFont="1" applyFill="1" applyBorder="1" applyAlignment="1">
      <alignment/>
    </xf>
    <xf numFmtId="171" fontId="21" fillId="0" borderId="1" xfId="2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zoomScale="90" zoomScaleNormal="90" zoomScaleSheetLayoutView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" sqref="C6"/>
    </sheetView>
  </sheetViews>
  <sheetFormatPr defaultColWidth="9.140625" defaultRowHeight="12.75"/>
  <cols>
    <col min="1" max="1" width="5.8515625" style="18" customWidth="1"/>
    <col min="2" max="2" width="30.7109375" style="0" customWidth="1"/>
    <col min="3" max="3" width="47.57421875" style="0" customWidth="1"/>
    <col min="4" max="4" width="13.28125" style="13" customWidth="1"/>
    <col min="5" max="5" width="13.140625" style="13" customWidth="1"/>
    <col min="6" max="6" width="13.421875" style="102" customWidth="1"/>
    <col min="7" max="7" width="12.28125" style="94" customWidth="1"/>
    <col min="8" max="8" width="10.8515625" style="94" customWidth="1"/>
    <col min="9" max="9" width="14.57421875" style="94" customWidth="1"/>
  </cols>
  <sheetData>
    <row r="1" spans="4:9" ht="15">
      <c r="D1" s="91"/>
      <c r="E1" s="91"/>
      <c r="F1" s="97"/>
      <c r="G1" s="69"/>
      <c r="H1" s="69"/>
      <c r="I1" s="25" t="s">
        <v>111</v>
      </c>
    </row>
    <row r="2" spans="1:9" s="7" customFormat="1" ht="21.75" customHeight="1">
      <c r="A2" s="168" t="s">
        <v>141</v>
      </c>
      <c r="B2" s="168"/>
      <c r="C2" s="168"/>
      <c r="D2" s="168"/>
      <c r="E2" s="168"/>
      <c r="F2" s="168"/>
      <c r="G2" s="168"/>
      <c r="H2" s="168"/>
      <c r="I2" s="168"/>
    </row>
    <row r="3" spans="1:9" s="7" customFormat="1" ht="18.75" customHeight="1">
      <c r="A3" s="19"/>
      <c r="B3" s="8"/>
      <c r="C3" s="8"/>
      <c r="D3" s="92"/>
      <c r="E3" s="92"/>
      <c r="F3" s="98"/>
      <c r="G3" s="9"/>
      <c r="H3" s="9"/>
      <c r="I3" s="10" t="s">
        <v>83</v>
      </c>
    </row>
    <row r="4" spans="1:9" s="13" customFormat="1" ht="77.25" customHeight="1">
      <c r="A4" s="2" t="s">
        <v>1</v>
      </c>
      <c r="B4" s="2" t="s">
        <v>87</v>
      </c>
      <c r="C4" s="2" t="s">
        <v>100</v>
      </c>
      <c r="D4" s="16" t="s">
        <v>113</v>
      </c>
      <c r="E4" s="16" t="s">
        <v>142</v>
      </c>
      <c r="F4" s="11" t="s">
        <v>147</v>
      </c>
      <c r="G4" s="11" t="s">
        <v>143</v>
      </c>
      <c r="H4" s="11" t="s">
        <v>116</v>
      </c>
      <c r="I4" s="28" t="s">
        <v>144</v>
      </c>
    </row>
    <row r="5" spans="1:9" s="7" customFormat="1" ht="38.25">
      <c r="A5" s="2" t="s">
        <v>84</v>
      </c>
      <c r="B5" s="3" t="s">
        <v>2</v>
      </c>
      <c r="C5" s="3" t="s">
        <v>56</v>
      </c>
      <c r="D5" s="112">
        <f>D6+D8+D7</f>
        <v>462557.6</v>
      </c>
      <c r="E5" s="112">
        <f>E6+E8+E7</f>
        <v>309072.60000000003</v>
      </c>
      <c r="F5" s="112">
        <f>F6+F8+F7</f>
        <v>138627.5</v>
      </c>
      <c r="G5" s="17">
        <f aca="true" t="shared" si="0" ref="G5:G37">F5/E5*100</f>
        <v>44.85273039408864</v>
      </c>
      <c r="H5" s="17">
        <f aca="true" t="shared" si="1" ref="H5:H37">F5/D5*100</f>
        <v>29.969781060780328</v>
      </c>
      <c r="I5" s="5" t="s">
        <v>97</v>
      </c>
    </row>
    <row r="6" spans="1:9" s="7" customFormat="1" ht="18" customHeight="1">
      <c r="A6" s="160"/>
      <c r="B6" s="160"/>
      <c r="C6" s="4" t="s">
        <v>54</v>
      </c>
      <c r="D6" s="114">
        <v>362653.6</v>
      </c>
      <c r="E6" s="114">
        <v>256488.4</v>
      </c>
      <c r="F6" s="113">
        <v>86084.7</v>
      </c>
      <c r="G6" s="15">
        <f t="shared" si="0"/>
        <v>33.562804399731135</v>
      </c>
      <c r="H6" s="15">
        <f t="shared" si="1"/>
        <v>23.73744531972108</v>
      </c>
      <c r="I6" s="12">
        <f>G6-95</f>
        <v>-61.437195600268865</v>
      </c>
    </row>
    <row r="7" spans="1:9" s="7" customFormat="1" ht="18" customHeight="1">
      <c r="A7" s="160"/>
      <c r="B7" s="160"/>
      <c r="C7" s="4" t="s">
        <v>55</v>
      </c>
      <c r="D7" s="114">
        <v>77.9</v>
      </c>
      <c r="E7" s="114">
        <v>77.9</v>
      </c>
      <c r="F7" s="113">
        <v>36.5</v>
      </c>
      <c r="G7" s="15">
        <f>F7/E7*100</f>
        <v>46.854942233632855</v>
      </c>
      <c r="H7" s="15">
        <f>F7/D7*100</f>
        <v>46.854942233632855</v>
      </c>
      <c r="I7" s="12">
        <f>G7-95</f>
        <v>-48.145057766367145</v>
      </c>
    </row>
    <row r="8" spans="1:9" s="7" customFormat="1" ht="25.5" customHeight="1">
      <c r="A8" s="160"/>
      <c r="B8" s="160"/>
      <c r="C8" s="4" t="s">
        <v>112</v>
      </c>
      <c r="D8" s="114">
        <v>99826.1</v>
      </c>
      <c r="E8" s="114">
        <v>52506.3</v>
      </c>
      <c r="F8" s="114">
        <v>52506.3</v>
      </c>
      <c r="G8" s="15">
        <f t="shared" si="0"/>
        <v>100</v>
      </c>
      <c r="H8" s="15">
        <f t="shared" si="1"/>
        <v>52.5977675177133</v>
      </c>
      <c r="I8" s="12">
        <f>G8-95</f>
        <v>5</v>
      </c>
    </row>
    <row r="9" spans="1:9" s="7" customFormat="1" ht="27" customHeight="1">
      <c r="A9" s="2" t="s">
        <v>85</v>
      </c>
      <c r="B9" s="3" t="s">
        <v>0</v>
      </c>
      <c r="C9" s="3" t="s">
        <v>86</v>
      </c>
      <c r="D9" s="112">
        <f>D11</f>
        <v>144475.7</v>
      </c>
      <c r="E9" s="112">
        <f>E11</f>
        <v>81223.4</v>
      </c>
      <c r="F9" s="112">
        <f>F11</f>
        <v>35741</v>
      </c>
      <c r="G9" s="17">
        <f t="shared" si="0"/>
        <v>44.003329089892816</v>
      </c>
      <c r="H9" s="17">
        <f t="shared" si="1"/>
        <v>24.738416218090652</v>
      </c>
      <c r="I9" s="5" t="s">
        <v>97</v>
      </c>
    </row>
    <row r="10" spans="1:9" s="7" customFormat="1" ht="25.5">
      <c r="A10" s="160"/>
      <c r="B10" s="160"/>
      <c r="C10" s="4" t="s">
        <v>94</v>
      </c>
      <c r="D10" s="113">
        <v>64925</v>
      </c>
      <c r="E10" s="113">
        <v>36901.7</v>
      </c>
      <c r="F10" s="113">
        <v>35741</v>
      </c>
      <c r="G10" s="15">
        <f t="shared" si="0"/>
        <v>96.8546164539845</v>
      </c>
      <c r="H10" s="15">
        <f t="shared" si="1"/>
        <v>55.049672699268385</v>
      </c>
      <c r="I10" s="12">
        <f>G10-95</f>
        <v>1.8546164539845051</v>
      </c>
    </row>
    <row r="11" spans="1:9" s="7" customFormat="1" ht="25.5">
      <c r="A11" s="160"/>
      <c r="B11" s="160"/>
      <c r="C11" s="14" t="s">
        <v>93</v>
      </c>
      <c r="D11" s="115">
        <v>144475.7</v>
      </c>
      <c r="E11" s="115">
        <v>81223.4</v>
      </c>
      <c r="F11" s="115">
        <v>35741</v>
      </c>
      <c r="G11" s="26">
        <f t="shared" si="0"/>
        <v>44.003329089892816</v>
      </c>
      <c r="H11" s="26">
        <f t="shared" si="1"/>
        <v>24.738416218090652</v>
      </c>
      <c r="I11" s="27">
        <f>G11-95</f>
        <v>-50.996670910107184</v>
      </c>
    </row>
    <row r="12" spans="1:9" s="7" customFormat="1" ht="16.5" customHeight="1" hidden="1">
      <c r="A12" s="160"/>
      <c r="B12" s="160"/>
      <c r="C12" s="21" t="s">
        <v>89</v>
      </c>
      <c r="D12" s="116">
        <v>18192.9</v>
      </c>
      <c r="E12" s="116">
        <v>10612.5</v>
      </c>
      <c r="F12" s="116">
        <v>0</v>
      </c>
      <c r="G12" s="22">
        <f t="shared" si="0"/>
        <v>0</v>
      </c>
      <c r="H12" s="22">
        <f t="shared" si="1"/>
        <v>0</v>
      </c>
      <c r="I12" s="23">
        <f>G12-95</f>
        <v>-95</v>
      </c>
    </row>
    <row r="13" spans="1:9" s="7" customFormat="1" ht="16.5" customHeight="1" hidden="1">
      <c r="A13" s="160"/>
      <c r="B13" s="160"/>
      <c r="C13" s="21" t="s">
        <v>90</v>
      </c>
      <c r="D13" s="116">
        <v>61357.8</v>
      </c>
      <c r="E13" s="116">
        <v>33709.2</v>
      </c>
      <c r="F13" s="116">
        <v>0</v>
      </c>
      <c r="G13" s="22">
        <f t="shared" si="0"/>
        <v>0</v>
      </c>
      <c r="H13" s="22">
        <f t="shared" si="1"/>
        <v>0</v>
      </c>
      <c r="I13" s="23">
        <f>G13-95</f>
        <v>-95</v>
      </c>
    </row>
    <row r="14" spans="1:9" s="7" customFormat="1" ht="38.25">
      <c r="A14" s="2" t="s">
        <v>3</v>
      </c>
      <c r="B14" s="3" t="s">
        <v>4</v>
      </c>
      <c r="C14" s="3" t="s">
        <v>57</v>
      </c>
      <c r="D14" s="112">
        <f>D15+D16</f>
        <v>157921.90000000002</v>
      </c>
      <c r="E14" s="112">
        <f>E15+E16</f>
        <v>61259.5</v>
      </c>
      <c r="F14" s="112">
        <f>F15+F16</f>
        <v>50326.1</v>
      </c>
      <c r="G14" s="17">
        <f t="shared" si="0"/>
        <v>82.1523192321191</v>
      </c>
      <c r="H14" s="17">
        <f t="shared" si="1"/>
        <v>31.867714357540017</v>
      </c>
      <c r="I14" s="5" t="s">
        <v>97</v>
      </c>
    </row>
    <row r="15" spans="1:9" s="7" customFormat="1" ht="18" customHeight="1">
      <c r="A15" s="149"/>
      <c r="B15" s="150"/>
      <c r="C15" s="4" t="s">
        <v>54</v>
      </c>
      <c r="D15" s="113">
        <v>157905.2</v>
      </c>
      <c r="E15" s="113">
        <v>61242.8</v>
      </c>
      <c r="F15" s="113">
        <v>50326.1</v>
      </c>
      <c r="G15" s="15">
        <f t="shared" si="0"/>
        <v>82.17472094678884</v>
      </c>
      <c r="H15" s="15">
        <f t="shared" si="1"/>
        <v>31.871084676122123</v>
      </c>
      <c r="I15" s="12">
        <f>G15-95</f>
        <v>-12.825279053211162</v>
      </c>
    </row>
    <row r="16" spans="1:9" s="7" customFormat="1" ht="18" customHeight="1">
      <c r="A16" s="166"/>
      <c r="B16" s="167"/>
      <c r="C16" s="4" t="s">
        <v>55</v>
      </c>
      <c r="D16" s="113">
        <v>16.7</v>
      </c>
      <c r="E16" s="113">
        <v>16.7</v>
      </c>
      <c r="F16" s="113">
        <v>0</v>
      </c>
      <c r="G16" s="15">
        <f>F16/E16*100</f>
        <v>0</v>
      </c>
      <c r="H16" s="15">
        <f>F16/D16*100</f>
        <v>0</v>
      </c>
      <c r="I16" s="12">
        <f>G16-95</f>
        <v>-95</v>
      </c>
    </row>
    <row r="17" spans="1:9" s="7" customFormat="1" ht="35.25" customHeight="1">
      <c r="A17" s="2" t="s">
        <v>107</v>
      </c>
      <c r="B17" s="3" t="s">
        <v>108</v>
      </c>
      <c r="C17" s="3" t="s">
        <v>110</v>
      </c>
      <c r="D17" s="112">
        <f>D18+D19</f>
        <v>169124.30000000002</v>
      </c>
      <c r="E17" s="112">
        <f>E18+E19</f>
        <v>46402.1</v>
      </c>
      <c r="F17" s="112">
        <f>F18+F19</f>
        <v>15971.5</v>
      </c>
      <c r="G17" s="17">
        <f t="shared" si="0"/>
        <v>34.41977841520104</v>
      </c>
      <c r="H17" s="17">
        <f t="shared" si="1"/>
        <v>9.443645886487039</v>
      </c>
      <c r="I17" s="5" t="s">
        <v>97</v>
      </c>
    </row>
    <row r="18" spans="1:9" s="7" customFormat="1" ht="18" customHeight="1">
      <c r="A18" s="149"/>
      <c r="B18" s="150"/>
      <c r="C18" s="4" t="s">
        <v>54</v>
      </c>
      <c r="D18" s="113">
        <v>169118.7</v>
      </c>
      <c r="E18" s="113">
        <v>46396.5</v>
      </c>
      <c r="F18" s="113">
        <v>15971.5</v>
      </c>
      <c r="G18" s="15">
        <f t="shared" si="0"/>
        <v>34.42393283976162</v>
      </c>
      <c r="H18" s="15">
        <f t="shared" si="1"/>
        <v>9.443958592396937</v>
      </c>
      <c r="I18" s="12">
        <f>G18-95</f>
        <v>-60.57606716023838</v>
      </c>
    </row>
    <row r="19" spans="1:9" s="7" customFormat="1" ht="18" customHeight="1">
      <c r="A19" s="166"/>
      <c r="B19" s="167"/>
      <c r="C19" s="4" t="s">
        <v>55</v>
      </c>
      <c r="D19" s="113">
        <v>5.6</v>
      </c>
      <c r="E19" s="113">
        <v>5.6</v>
      </c>
      <c r="F19" s="113">
        <v>0</v>
      </c>
      <c r="G19" s="15">
        <f>F19/E19*100</f>
        <v>0</v>
      </c>
      <c r="H19" s="15">
        <f>F19/D19*100</f>
        <v>0</v>
      </c>
      <c r="I19" s="12">
        <f>G19-95</f>
        <v>-95</v>
      </c>
    </row>
    <row r="20" spans="1:9" s="7" customFormat="1" ht="38.25">
      <c r="A20" s="2" t="s">
        <v>5</v>
      </c>
      <c r="B20" s="3" t="s">
        <v>6</v>
      </c>
      <c r="C20" s="3" t="s">
        <v>58</v>
      </c>
      <c r="D20" s="112">
        <f>D21+D22</f>
        <v>69524.9</v>
      </c>
      <c r="E20" s="112">
        <f>E21+E22</f>
        <v>37042.7</v>
      </c>
      <c r="F20" s="112">
        <f>F21+F22</f>
        <v>30401.7</v>
      </c>
      <c r="G20" s="17">
        <f t="shared" si="0"/>
        <v>82.07204118490283</v>
      </c>
      <c r="H20" s="17">
        <f t="shared" si="1"/>
        <v>43.72778673539984</v>
      </c>
      <c r="I20" s="5" t="s">
        <v>97</v>
      </c>
    </row>
    <row r="21" spans="1:9" s="7" customFormat="1" ht="18" customHeight="1">
      <c r="A21" s="149"/>
      <c r="B21" s="150"/>
      <c r="C21" s="4" t="s">
        <v>54</v>
      </c>
      <c r="D21" s="113">
        <v>69502.7</v>
      </c>
      <c r="E21" s="113">
        <v>37020.5</v>
      </c>
      <c r="F21" s="113">
        <v>30401.7</v>
      </c>
      <c r="G21" s="15">
        <f t="shared" si="0"/>
        <v>82.12125714131359</v>
      </c>
      <c r="H21" s="15">
        <f t="shared" si="1"/>
        <v>43.741753917473716</v>
      </c>
      <c r="I21" s="12">
        <f>G21-95</f>
        <v>-12.878742858686408</v>
      </c>
    </row>
    <row r="22" spans="1:9" s="7" customFormat="1" ht="18" customHeight="1">
      <c r="A22" s="166"/>
      <c r="B22" s="167"/>
      <c r="C22" s="4" t="s">
        <v>55</v>
      </c>
      <c r="D22" s="113">
        <v>22.2</v>
      </c>
      <c r="E22" s="113">
        <v>22.2</v>
      </c>
      <c r="F22" s="113">
        <v>0</v>
      </c>
      <c r="G22" s="15">
        <f>F22/E22*100</f>
        <v>0</v>
      </c>
      <c r="H22" s="15">
        <f>F22/D22*100</f>
        <v>0</v>
      </c>
      <c r="I22" s="12">
        <f>G22-95</f>
        <v>-95</v>
      </c>
    </row>
    <row r="23" spans="1:9" s="7" customFormat="1" ht="25.5">
      <c r="A23" s="2" t="s">
        <v>7</v>
      </c>
      <c r="B23" s="3" t="s">
        <v>8</v>
      </c>
      <c r="C23" s="3" t="s">
        <v>59</v>
      </c>
      <c r="D23" s="112">
        <f>D24+D25+D26</f>
        <v>2858857.5</v>
      </c>
      <c r="E23" s="112">
        <f>E24+E25+E26</f>
        <v>1339352.9999999998</v>
      </c>
      <c r="F23" s="112">
        <f>F24+F25+F26</f>
        <v>1172802.5000000002</v>
      </c>
      <c r="G23" s="17">
        <f t="shared" si="0"/>
        <v>87.56485407506463</v>
      </c>
      <c r="H23" s="17">
        <f t="shared" si="1"/>
        <v>41.02346829109182</v>
      </c>
      <c r="I23" s="5" t="s">
        <v>97</v>
      </c>
    </row>
    <row r="24" spans="1:9" s="7" customFormat="1" ht="18" customHeight="1">
      <c r="A24" s="160"/>
      <c r="B24" s="160"/>
      <c r="C24" s="4" t="s">
        <v>54</v>
      </c>
      <c r="D24" s="113">
        <v>2242571.2</v>
      </c>
      <c r="E24" s="113">
        <v>1184939.9</v>
      </c>
      <c r="F24" s="113">
        <v>1070194.8</v>
      </c>
      <c r="G24" s="15">
        <f t="shared" si="0"/>
        <v>90.31637807115787</v>
      </c>
      <c r="H24" s="15">
        <f t="shared" si="1"/>
        <v>47.72177579021794</v>
      </c>
      <c r="I24" s="12">
        <f>G24-95</f>
        <v>-4.683621928842129</v>
      </c>
    </row>
    <row r="25" spans="1:9" s="7" customFormat="1" ht="18" customHeight="1">
      <c r="A25" s="160"/>
      <c r="B25" s="160"/>
      <c r="C25" s="4" t="s">
        <v>55</v>
      </c>
      <c r="D25" s="113">
        <v>100836.8</v>
      </c>
      <c r="E25" s="113">
        <v>60332.4</v>
      </c>
      <c r="F25" s="117">
        <v>51073.6</v>
      </c>
      <c r="G25" s="15">
        <f t="shared" si="0"/>
        <v>84.65368525037957</v>
      </c>
      <c r="H25" s="15">
        <f t="shared" si="1"/>
        <v>50.64976278501499</v>
      </c>
      <c r="I25" s="12">
        <f>G25-95</f>
        <v>-10.346314749620433</v>
      </c>
    </row>
    <row r="26" spans="1:9" s="7" customFormat="1" ht="28.5" customHeight="1">
      <c r="A26" s="160"/>
      <c r="B26" s="160"/>
      <c r="C26" s="4" t="s">
        <v>112</v>
      </c>
      <c r="D26" s="113">
        <v>515449.5</v>
      </c>
      <c r="E26" s="113">
        <v>94080.7</v>
      </c>
      <c r="F26" s="117">
        <v>51534.1</v>
      </c>
      <c r="G26" s="15">
        <f>F26/E26*100</f>
        <v>54.77648444367442</v>
      </c>
      <c r="H26" s="15">
        <f>F26/D26*100</f>
        <v>9.9978950411243</v>
      </c>
      <c r="I26" s="12">
        <f>G26-95</f>
        <v>-40.22351555632558</v>
      </c>
    </row>
    <row r="27" spans="1:9" s="7" customFormat="1" ht="25.5">
      <c r="A27" s="2" t="s">
        <v>9</v>
      </c>
      <c r="B27" s="3" t="s">
        <v>10</v>
      </c>
      <c r="C27" s="3" t="s">
        <v>60</v>
      </c>
      <c r="D27" s="112">
        <f>D28+D30+D29</f>
        <v>717454.5000000001</v>
      </c>
      <c r="E27" s="112">
        <f>E28+E30+E29</f>
        <v>424004.89999999997</v>
      </c>
      <c r="F27" s="112">
        <f>F28+F30+F29</f>
        <v>359979.3</v>
      </c>
      <c r="G27" s="17">
        <f t="shared" si="0"/>
        <v>84.89979714857068</v>
      </c>
      <c r="H27" s="17">
        <f t="shared" si="1"/>
        <v>50.1745128088262</v>
      </c>
      <c r="I27" s="5" t="s">
        <v>97</v>
      </c>
    </row>
    <row r="28" spans="1:9" s="7" customFormat="1" ht="18" customHeight="1">
      <c r="A28" s="160"/>
      <c r="B28" s="160"/>
      <c r="C28" s="4" t="s">
        <v>54</v>
      </c>
      <c r="D28" s="113">
        <v>713943.4</v>
      </c>
      <c r="E28" s="113">
        <v>422914</v>
      </c>
      <c r="F28" s="113">
        <v>359477.1</v>
      </c>
      <c r="G28" s="15">
        <f t="shared" si="0"/>
        <v>85.00004729093857</v>
      </c>
      <c r="H28" s="15">
        <f t="shared" si="1"/>
        <v>50.35092417690253</v>
      </c>
      <c r="I28" s="12">
        <f>G28-95</f>
        <v>-9.999952709061432</v>
      </c>
    </row>
    <row r="29" spans="1:9" s="7" customFormat="1" ht="18" customHeight="1">
      <c r="A29" s="160"/>
      <c r="B29" s="160"/>
      <c r="C29" s="4" t="s">
        <v>55</v>
      </c>
      <c r="D29" s="113">
        <v>283.8</v>
      </c>
      <c r="E29" s="113">
        <v>283.8</v>
      </c>
      <c r="F29" s="113">
        <v>115.4</v>
      </c>
      <c r="G29" s="15">
        <f t="shared" si="0"/>
        <v>40.662438336856944</v>
      </c>
      <c r="H29" s="15">
        <f t="shared" si="1"/>
        <v>40.662438336856944</v>
      </c>
      <c r="I29" s="12">
        <f>G29-95</f>
        <v>-54.337561663143056</v>
      </c>
    </row>
    <row r="30" spans="1:9" s="7" customFormat="1" ht="25.5">
      <c r="A30" s="160"/>
      <c r="B30" s="160"/>
      <c r="C30" s="4" t="s">
        <v>112</v>
      </c>
      <c r="D30" s="113">
        <v>3227.3</v>
      </c>
      <c r="E30" s="113">
        <v>807.1</v>
      </c>
      <c r="F30" s="117">
        <v>386.8</v>
      </c>
      <c r="G30" s="15">
        <f t="shared" si="0"/>
        <v>47.924668566472555</v>
      </c>
      <c r="H30" s="15">
        <f>F30/D30*100</f>
        <v>11.985250828866235</v>
      </c>
      <c r="I30" s="12">
        <f>G30-95</f>
        <v>-47.075331433527445</v>
      </c>
    </row>
    <row r="31" spans="1:9" s="7" customFormat="1" ht="36.75" customHeight="1">
      <c r="A31" s="2" t="s">
        <v>96</v>
      </c>
      <c r="B31" s="3" t="s">
        <v>109</v>
      </c>
      <c r="C31" s="3" t="s">
        <v>95</v>
      </c>
      <c r="D31" s="112">
        <f>D32+D33</f>
        <v>36919.7</v>
      </c>
      <c r="E31" s="112">
        <f>E32+E33</f>
        <v>23189.9</v>
      </c>
      <c r="F31" s="112">
        <f>F32+F33</f>
        <v>22410</v>
      </c>
      <c r="G31" s="17">
        <f t="shared" si="0"/>
        <v>96.6368979598877</v>
      </c>
      <c r="H31" s="17">
        <f t="shared" si="1"/>
        <v>60.699301456945754</v>
      </c>
      <c r="I31" s="5" t="s">
        <v>97</v>
      </c>
    </row>
    <row r="32" spans="1:9" s="7" customFormat="1" ht="18" customHeight="1">
      <c r="A32" s="149"/>
      <c r="B32" s="150"/>
      <c r="C32" s="4" t="s">
        <v>54</v>
      </c>
      <c r="D32" s="113">
        <v>36903</v>
      </c>
      <c r="E32" s="113">
        <v>23173.2</v>
      </c>
      <c r="F32" s="113">
        <v>22398.9</v>
      </c>
      <c r="G32" s="15">
        <f t="shared" si="0"/>
        <v>96.65864015328052</v>
      </c>
      <c r="H32" s="15">
        <f t="shared" si="1"/>
        <v>60.69669132590847</v>
      </c>
      <c r="I32" s="12">
        <f>G32-95</f>
        <v>1.6586401532805155</v>
      </c>
    </row>
    <row r="33" spans="1:9" s="7" customFormat="1" ht="18" customHeight="1">
      <c r="A33" s="166"/>
      <c r="B33" s="167"/>
      <c r="C33" s="4" t="s">
        <v>55</v>
      </c>
      <c r="D33" s="113">
        <v>16.7</v>
      </c>
      <c r="E33" s="113">
        <v>16.7</v>
      </c>
      <c r="F33" s="113">
        <v>11.1</v>
      </c>
      <c r="G33" s="15">
        <f>F33/E33*100</f>
        <v>66.46706586826348</v>
      </c>
      <c r="H33" s="15">
        <f>F33/D33*100</f>
        <v>66.46706586826348</v>
      </c>
      <c r="I33" s="12">
        <f>G33-95</f>
        <v>-28.532934131736525</v>
      </c>
    </row>
    <row r="34" spans="1:9" s="7" customFormat="1" ht="27" customHeight="1">
      <c r="A34" s="2" t="s">
        <v>11</v>
      </c>
      <c r="B34" s="3" t="s">
        <v>12</v>
      </c>
      <c r="C34" s="3" t="s">
        <v>61</v>
      </c>
      <c r="D34" s="112">
        <f>D35+D36+D37</f>
        <v>6868548.7</v>
      </c>
      <c r="E34" s="112">
        <f>E35+E36+E37</f>
        <v>4003514</v>
      </c>
      <c r="F34" s="112">
        <f>F35+F36+F37</f>
        <v>3622712.3000000003</v>
      </c>
      <c r="G34" s="17">
        <f t="shared" si="0"/>
        <v>90.48831351657569</v>
      </c>
      <c r="H34" s="17">
        <f t="shared" si="1"/>
        <v>52.7434900476137</v>
      </c>
      <c r="I34" s="5" t="s">
        <v>97</v>
      </c>
    </row>
    <row r="35" spans="1:9" s="7" customFormat="1" ht="18" customHeight="1">
      <c r="A35" s="160"/>
      <c r="B35" s="160"/>
      <c r="C35" s="4" t="s">
        <v>54</v>
      </c>
      <c r="D35" s="113">
        <v>4478140.5</v>
      </c>
      <c r="E35" s="113">
        <v>2674421.1</v>
      </c>
      <c r="F35" s="113">
        <v>2394237.2</v>
      </c>
      <c r="G35" s="15">
        <f t="shared" si="0"/>
        <v>89.52356829670542</v>
      </c>
      <c r="H35" s="15">
        <f t="shared" si="1"/>
        <v>53.46498619237159</v>
      </c>
      <c r="I35" s="12">
        <f>G35-95</f>
        <v>-5.47643170329458</v>
      </c>
    </row>
    <row r="36" spans="1:9" s="7" customFormat="1" ht="18" customHeight="1">
      <c r="A36" s="160"/>
      <c r="B36" s="160"/>
      <c r="C36" s="4" t="s">
        <v>55</v>
      </c>
      <c r="D36" s="113">
        <v>2082679.2</v>
      </c>
      <c r="E36" s="113">
        <v>1274806.1</v>
      </c>
      <c r="F36" s="117">
        <v>1201222.7</v>
      </c>
      <c r="G36" s="15">
        <f t="shared" si="0"/>
        <v>94.22787512547986</v>
      </c>
      <c r="H36" s="15">
        <f t="shared" si="1"/>
        <v>57.676799192117535</v>
      </c>
      <c r="I36" s="12">
        <f>G36-95</f>
        <v>-0.772124874520145</v>
      </c>
    </row>
    <row r="37" spans="1:9" s="7" customFormat="1" ht="26.25" customHeight="1">
      <c r="A37" s="160"/>
      <c r="B37" s="160"/>
      <c r="C37" s="4" t="s">
        <v>112</v>
      </c>
      <c r="D37" s="113">
        <v>307729</v>
      </c>
      <c r="E37" s="113">
        <v>54286.8</v>
      </c>
      <c r="F37" s="113">
        <v>27252.4</v>
      </c>
      <c r="G37" s="15">
        <f t="shared" si="0"/>
        <v>50.20078545797505</v>
      </c>
      <c r="H37" s="15">
        <f t="shared" si="1"/>
        <v>8.855973925109431</v>
      </c>
      <c r="I37" s="12">
        <f>G37-95</f>
        <v>-44.79921454202495</v>
      </c>
    </row>
    <row r="38" spans="1:9" s="7" customFormat="1" ht="29.25" customHeight="1">
      <c r="A38" s="2" t="s">
        <v>13</v>
      </c>
      <c r="B38" s="3" t="s">
        <v>14</v>
      </c>
      <c r="C38" s="3" t="s">
        <v>62</v>
      </c>
      <c r="D38" s="112">
        <f>D39+D40</f>
        <v>211483.7</v>
      </c>
      <c r="E38" s="112">
        <f>E39+E40</f>
        <v>127406.59999999999</v>
      </c>
      <c r="F38" s="112">
        <f>F39+F40</f>
        <v>118650.1</v>
      </c>
      <c r="G38" s="17">
        <f aca="true" t="shared" si="2" ref="G38:G63">F38/E38*100</f>
        <v>93.12712214280894</v>
      </c>
      <c r="H38" s="17">
        <f aca="true" t="shared" si="3" ref="H38:H63">F38/D38*100</f>
        <v>56.10366188978158</v>
      </c>
      <c r="I38" s="5" t="s">
        <v>97</v>
      </c>
    </row>
    <row r="39" spans="1:9" s="7" customFormat="1" ht="18" customHeight="1">
      <c r="A39" s="149"/>
      <c r="B39" s="150"/>
      <c r="C39" s="4" t="s">
        <v>54</v>
      </c>
      <c r="D39" s="113">
        <v>201199.2</v>
      </c>
      <c r="E39" s="113">
        <v>120750.7</v>
      </c>
      <c r="F39" s="113">
        <v>115781.5</v>
      </c>
      <c r="G39" s="15">
        <f t="shared" si="2"/>
        <v>95.88474435344888</v>
      </c>
      <c r="H39" s="15">
        <f t="shared" si="3"/>
        <v>57.54570594714094</v>
      </c>
      <c r="I39" s="12">
        <f>G39-95</f>
        <v>0.8847443534488804</v>
      </c>
    </row>
    <row r="40" spans="1:9" s="7" customFormat="1" ht="18" customHeight="1">
      <c r="A40" s="151"/>
      <c r="B40" s="152"/>
      <c r="C40" s="4" t="s">
        <v>55</v>
      </c>
      <c r="D40" s="113">
        <v>10284.5</v>
      </c>
      <c r="E40" s="113">
        <v>6655.9</v>
      </c>
      <c r="F40" s="113">
        <v>2868.6</v>
      </c>
      <c r="G40" s="15">
        <f t="shared" si="2"/>
        <v>43.09860424585706</v>
      </c>
      <c r="H40" s="15">
        <f t="shared" si="3"/>
        <v>27.892459526471875</v>
      </c>
      <c r="I40" s="12">
        <f>G40-95</f>
        <v>-51.90139575414294</v>
      </c>
    </row>
    <row r="41" spans="1:9" s="7" customFormat="1" ht="27.75" customHeight="1">
      <c r="A41" s="2" t="s">
        <v>15</v>
      </c>
      <c r="B41" s="3" t="s">
        <v>16</v>
      </c>
      <c r="C41" s="3" t="s">
        <v>63</v>
      </c>
      <c r="D41" s="112">
        <f>D42+D43</f>
        <v>310859.4</v>
      </c>
      <c r="E41" s="112">
        <f>E42+E43</f>
        <v>178917.19999999998</v>
      </c>
      <c r="F41" s="112">
        <f>F42+F43</f>
        <v>161634.19999999998</v>
      </c>
      <c r="G41" s="17">
        <f t="shared" si="2"/>
        <v>90.34022441665753</v>
      </c>
      <c r="H41" s="17">
        <f t="shared" si="3"/>
        <v>51.995918411989464</v>
      </c>
      <c r="I41" s="5" t="s">
        <v>97</v>
      </c>
    </row>
    <row r="42" spans="1:9" s="7" customFormat="1" ht="18" customHeight="1">
      <c r="A42" s="149"/>
      <c r="B42" s="150"/>
      <c r="C42" s="4" t="s">
        <v>54</v>
      </c>
      <c r="D42" s="113">
        <v>277777</v>
      </c>
      <c r="E42" s="113">
        <v>157478.9</v>
      </c>
      <c r="F42" s="113">
        <v>150357.9</v>
      </c>
      <c r="G42" s="15">
        <f t="shared" si="2"/>
        <v>95.47812437094747</v>
      </c>
      <c r="H42" s="15">
        <f t="shared" si="3"/>
        <v>54.128995561187565</v>
      </c>
      <c r="I42" s="12">
        <f>G42-95</f>
        <v>0.4781243709474694</v>
      </c>
    </row>
    <row r="43" spans="1:9" s="7" customFormat="1" ht="18" customHeight="1">
      <c r="A43" s="151"/>
      <c r="B43" s="152"/>
      <c r="C43" s="4" t="s">
        <v>55</v>
      </c>
      <c r="D43" s="113">
        <f>27222.2+5860.2</f>
        <v>33082.4</v>
      </c>
      <c r="E43" s="113">
        <v>21438.3</v>
      </c>
      <c r="F43" s="117">
        <v>11276.3</v>
      </c>
      <c r="G43" s="15">
        <f t="shared" si="2"/>
        <v>52.59885345386528</v>
      </c>
      <c r="H43" s="15">
        <f t="shared" si="3"/>
        <v>34.0854956109593</v>
      </c>
      <c r="I43" s="12">
        <f>G43-95</f>
        <v>-42.40114654613472</v>
      </c>
    </row>
    <row r="44" spans="1:9" s="7" customFormat="1" ht="27.75" customHeight="1">
      <c r="A44" s="2" t="s">
        <v>17</v>
      </c>
      <c r="B44" s="3" t="s">
        <v>18</v>
      </c>
      <c r="C44" s="3" t="s">
        <v>64</v>
      </c>
      <c r="D44" s="112">
        <f>D45+D46</f>
        <v>306349.7</v>
      </c>
      <c r="E44" s="112">
        <f>E45+E46</f>
        <v>158443</v>
      </c>
      <c r="F44" s="112">
        <f>F45+F46</f>
        <v>131186.6</v>
      </c>
      <c r="G44" s="17">
        <f t="shared" si="2"/>
        <v>82.79734667987857</v>
      </c>
      <c r="H44" s="17">
        <f t="shared" si="3"/>
        <v>42.82249990778512</v>
      </c>
      <c r="I44" s="5" t="s">
        <v>97</v>
      </c>
    </row>
    <row r="45" spans="1:9" s="7" customFormat="1" ht="18" customHeight="1">
      <c r="A45" s="149"/>
      <c r="B45" s="150"/>
      <c r="C45" s="4" t="s">
        <v>54</v>
      </c>
      <c r="D45" s="113">
        <v>275886.2</v>
      </c>
      <c r="E45" s="113">
        <v>138702</v>
      </c>
      <c r="F45" s="113">
        <v>125753.1</v>
      </c>
      <c r="G45" s="15">
        <f t="shared" si="2"/>
        <v>90.6642297876022</v>
      </c>
      <c r="H45" s="15">
        <f t="shared" si="3"/>
        <v>45.5815115072809</v>
      </c>
      <c r="I45" s="12">
        <f>G45-95</f>
        <v>-4.335770212397804</v>
      </c>
    </row>
    <row r="46" spans="1:9" s="7" customFormat="1" ht="18" customHeight="1">
      <c r="A46" s="151"/>
      <c r="B46" s="152"/>
      <c r="C46" s="4" t="s">
        <v>55</v>
      </c>
      <c r="D46" s="113">
        <v>30463.5</v>
      </c>
      <c r="E46" s="113">
        <v>19741</v>
      </c>
      <c r="F46" s="117">
        <v>5433.5</v>
      </c>
      <c r="G46" s="15">
        <f t="shared" si="2"/>
        <v>27.523934957702245</v>
      </c>
      <c r="H46" s="15">
        <f t="shared" si="3"/>
        <v>17.836098938073434</v>
      </c>
      <c r="I46" s="12">
        <f>G46-95</f>
        <v>-67.47606504229776</v>
      </c>
    </row>
    <row r="47" spans="1:9" s="7" customFormat="1" ht="27" customHeight="1">
      <c r="A47" s="2" t="s">
        <v>19</v>
      </c>
      <c r="B47" s="3" t="s">
        <v>20</v>
      </c>
      <c r="C47" s="3" t="s">
        <v>68</v>
      </c>
      <c r="D47" s="112">
        <f>D48+D49</f>
        <v>246259.59999999998</v>
      </c>
      <c r="E47" s="112">
        <f>E48+E49</f>
        <v>130477.8</v>
      </c>
      <c r="F47" s="112">
        <f>F48+F49</f>
        <v>116460.3</v>
      </c>
      <c r="G47" s="17">
        <f t="shared" si="2"/>
        <v>89.25679310963245</v>
      </c>
      <c r="H47" s="17">
        <f t="shared" si="3"/>
        <v>47.29167918732915</v>
      </c>
      <c r="I47" s="5" t="s">
        <v>97</v>
      </c>
    </row>
    <row r="48" spans="1:9" s="7" customFormat="1" ht="18" customHeight="1">
      <c r="A48" s="149"/>
      <c r="B48" s="150"/>
      <c r="C48" s="4" t="s">
        <v>54</v>
      </c>
      <c r="D48" s="113">
        <v>221311.8</v>
      </c>
      <c r="E48" s="113">
        <v>114206.6</v>
      </c>
      <c r="F48" s="113">
        <v>111314.8</v>
      </c>
      <c r="G48" s="15">
        <f t="shared" si="2"/>
        <v>97.46792216912156</v>
      </c>
      <c r="H48" s="15">
        <f t="shared" si="3"/>
        <v>50.29772474852222</v>
      </c>
      <c r="I48" s="12">
        <f>G48-95</f>
        <v>2.4679221691215645</v>
      </c>
    </row>
    <row r="49" spans="1:9" s="7" customFormat="1" ht="18" customHeight="1">
      <c r="A49" s="151"/>
      <c r="B49" s="152"/>
      <c r="C49" s="4" t="s">
        <v>55</v>
      </c>
      <c r="D49" s="113">
        <v>24947.8</v>
      </c>
      <c r="E49" s="113">
        <v>16271.2</v>
      </c>
      <c r="F49" s="117">
        <v>5145.5</v>
      </c>
      <c r="G49" s="15">
        <f t="shared" si="2"/>
        <v>31.623359063867447</v>
      </c>
      <c r="H49" s="15">
        <f t="shared" si="3"/>
        <v>20.62506513600398</v>
      </c>
      <c r="I49" s="12">
        <f>G49-95</f>
        <v>-63.37664093613255</v>
      </c>
    </row>
    <row r="50" spans="1:9" s="7" customFormat="1" ht="27" customHeight="1">
      <c r="A50" s="2" t="s">
        <v>21</v>
      </c>
      <c r="B50" s="3" t="s">
        <v>22</v>
      </c>
      <c r="C50" s="3" t="s">
        <v>67</v>
      </c>
      <c r="D50" s="112">
        <f>D51+D52</f>
        <v>262994.13</v>
      </c>
      <c r="E50" s="112">
        <f>E51+E52</f>
        <v>155641.19999999998</v>
      </c>
      <c r="F50" s="112">
        <f>F51+F52</f>
        <v>127724.8</v>
      </c>
      <c r="G50" s="17">
        <f t="shared" si="2"/>
        <v>82.06361811653984</v>
      </c>
      <c r="H50" s="17">
        <f t="shared" si="3"/>
        <v>48.56564669333114</v>
      </c>
      <c r="I50" s="5" t="s">
        <v>97</v>
      </c>
    </row>
    <row r="51" spans="1:9" s="7" customFormat="1" ht="18" customHeight="1">
      <c r="A51" s="149"/>
      <c r="B51" s="150"/>
      <c r="C51" s="4" t="s">
        <v>54</v>
      </c>
      <c r="D51" s="113">
        <v>236510.23</v>
      </c>
      <c r="E51" s="113">
        <v>138249.9</v>
      </c>
      <c r="F51" s="113">
        <v>119893.8</v>
      </c>
      <c r="G51" s="15">
        <f t="shared" si="2"/>
        <v>86.72252204160726</v>
      </c>
      <c r="H51" s="15">
        <f t="shared" si="3"/>
        <v>50.69286009319766</v>
      </c>
      <c r="I51" s="12">
        <f>G51-95</f>
        <v>-8.277477958392737</v>
      </c>
    </row>
    <row r="52" spans="1:9" s="7" customFormat="1" ht="18" customHeight="1">
      <c r="A52" s="151"/>
      <c r="B52" s="152"/>
      <c r="C52" s="4" t="s">
        <v>55</v>
      </c>
      <c r="D52" s="113">
        <v>26483.9</v>
      </c>
      <c r="E52" s="113">
        <v>17391.3</v>
      </c>
      <c r="F52" s="113">
        <v>7831</v>
      </c>
      <c r="G52" s="15">
        <f t="shared" si="2"/>
        <v>45.02826125706532</v>
      </c>
      <c r="H52" s="15">
        <f t="shared" si="3"/>
        <v>29.568907902537013</v>
      </c>
      <c r="I52" s="12">
        <f>G52-95</f>
        <v>-49.97173874293468</v>
      </c>
    </row>
    <row r="53" spans="1:9" s="7" customFormat="1" ht="27" customHeight="1">
      <c r="A53" s="2" t="s">
        <v>23</v>
      </c>
      <c r="B53" s="3" t="s">
        <v>24</v>
      </c>
      <c r="C53" s="3" t="s">
        <v>66</v>
      </c>
      <c r="D53" s="112">
        <f>D54+D55+D56</f>
        <v>239620.69947999998</v>
      </c>
      <c r="E53" s="112">
        <f>E54+E55+E56</f>
        <v>132279.8</v>
      </c>
      <c r="F53" s="112">
        <f>F54+F55+F56</f>
        <v>113410.5</v>
      </c>
      <c r="G53" s="17">
        <f t="shared" si="2"/>
        <v>85.73531257228996</v>
      </c>
      <c r="H53" s="17">
        <f t="shared" si="3"/>
        <v>47.329174919408764</v>
      </c>
      <c r="I53" s="5" t="s">
        <v>97</v>
      </c>
    </row>
    <row r="54" spans="1:9" s="7" customFormat="1" ht="18" customHeight="1">
      <c r="A54" s="149"/>
      <c r="B54" s="150"/>
      <c r="C54" s="4" t="s">
        <v>54</v>
      </c>
      <c r="D54" s="113">
        <v>217365.8</v>
      </c>
      <c r="E54" s="113">
        <v>117456</v>
      </c>
      <c r="F54" s="113">
        <v>105471.5</v>
      </c>
      <c r="G54" s="15">
        <f t="shared" si="2"/>
        <v>89.79660468601008</v>
      </c>
      <c r="H54" s="15">
        <f t="shared" si="3"/>
        <v>48.52258266939878</v>
      </c>
      <c r="I54" s="12">
        <f>G54-95</f>
        <v>-5.203395313989915</v>
      </c>
    </row>
    <row r="55" spans="1:9" s="7" customFormat="1" ht="18" customHeight="1">
      <c r="A55" s="151"/>
      <c r="B55" s="152"/>
      <c r="C55" s="4" t="s">
        <v>55</v>
      </c>
      <c r="D55" s="113">
        <v>20840.4</v>
      </c>
      <c r="E55" s="113">
        <v>13409.3</v>
      </c>
      <c r="F55" s="117">
        <v>7939</v>
      </c>
      <c r="G55" s="15">
        <f t="shared" si="2"/>
        <v>59.20517849552177</v>
      </c>
      <c r="H55" s="15">
        <f t="shared" si="3"/>
        <v>38.09427842075968</v>
      </c>
      <c r="I55" s="12">
        <f>G55-95</f>
        <v>-35.79482150447823</v>
      </c>
    </row>
    <row r="56" spans="1:9" s="7" customFormat="1" ht="27.75" customHeight="1">
      <c r="A56" s="166"/>
      <c r="B56" s="167"/>
      <c r="C56" s="4" t="s">
        <v>112</v>
      </c>
      <c r="D56" s="113">
        <v>1414.49948</v>
      </c>
      <c r="E56" s="113">
        <v>1414.5</v>
      </c>
      <c r="F56" s="117">
        <v>0</v>
      </c>
      <c r="G56" s="15">
        <v>0</v>
      </c>
      <c r="H56" s="15">
        <f t="shared" si="3"/>
        <v>0</v>
      </c>
      <c r="I56" s="12">
        <f>G56-95</f>
        <v>-95</v>
      </c>
    </row>
    <row r="57" spans="1:9" s="7" customFormat="1" ht="27" customHeight="1">
      <c r="A57" s="2" t="s">
        <v>25</v>
      </c>
      <c r="B57" s="3" t="s">
        <v>26</v>
      </c>
      <c r="C57" s="3" t="s">
        <v>99</v>
      </c>
      <c r="D57" s="112">
        <f>D58+D59</f>
        <v>250646.2</v>
      </c>
      <c r="E57" s="112">
        <f>E58+E59</f>
        <v>131842.7</v>
      </c>
      <c r="F57" s="112">
        <f>F58+F59</f>
        <v>112225.40000000001</v>
      </c>
      <c r="G57" s="17">
        <f t="shared" si="2"/>
        <v>85.12067789873842</v>
      </c>
      <c r="H57" s="17">
        <f t="shared" si="3"/>
        <v>44.7744270609329</v>
      </c>
      <c r="I57" s="5" t="s">
        <v>97</v>
      </c>
    </row>
    <row r="58" spans="1:9" s="7" customFormat="1" ht="18" customHeight="1">
      <c r="A58" s="149"/>
      <c r="B58" s="150"/>
      <c r="C58" s="4" t="s">
        <v>54</v>
      </c>
      <c r="D58" s="113">
        <v>231229.6</v>
      </c>
      <c r="E58" s="113">
        <v>119216.1</v>
      </c>
      <c r="F58" s="113">
        <v>105491.8</v>
      </c>
      <c r="G58" s="15">
        <f t="shared" si="2"/>
        <v>88.48788041212555</v>
      </c>
      <c r="H58" s="15">
        <f t="shared" si="3"/>
        <v>45.62210028473863</v>
      </c>
      <c r="I58" s="12">
        <f>G58-95</f>
        <v>-6.5121195878744516</v>
      </c>
    </row>
    <row r="59" spans="1:9" s="7" customFormat="1" ht="18" customHeight="1">
      <c r="A59" s="151"/>
      <c r="B59" s="152"/>
      <c r="C59" s="4" t="s">
        <v>55</v>
      </c>
      <c r="D59" s="113">
        <v>19416.6</v>
      </c>
      <c r="E59" s="113">
        <v>12626.6</v>
      </c>
      <c r="F59" s="117">
        <v>6733.6</v>
      </c>
      <c r="G59" s="15">
        <f t="shared" si="2"/>
        <v>53.32868705748183</v>
      </c>
      <c r="H59" s="15">
        <f t="shared" si="3"/>
        <v>34.679604050142665</v>
      </c>
      <c r="I59" s="12">
        <f>G59-95</f>
        <v>-41.67131294251817</v>
      </c>
    </row>
    <row r="60" spans="1:9" s="7" customFormat="1" ht="27" customHeight="1">
      <c r="A60" s="2" t="s">
        <v>27</v>
      </c>
      <c r="B60" s="3" t="s">
        <v>28</v>
      </c>
      <c r="C60" s="3" t="s">
        <v>65</v>
      </c>
      <c r="D60" s="112">
        <f>D61+D62</f>
        <v>53084</v>
      </c>
      <c r="E60" s="112">
        <f>E61+E62</f>
        <v>23138.7</v>
      </c>
      <c r="F60" s="112">
        <f>F61+F62</f>
        <v>21012.2</v>
      </c>
      <c r="G60" s="17">
        <f t="shared" si="2"/>
        <v>90.80976891528046</v>
      </c>
      <c r="H60" s="17">
        <f t="shared" si="3"/>
        <v>39.582925175194035</v>
      </c>
      <c r="I60" s="5" t="s">
        <v>97</v>
      </c>
    </row>
    <row r="61" spans="1:9" s="7" customFormat="1" ht="18" customHeight="1">
      <c r="A61" s="149"/>
      <c r="B61" s="150"/>
      <c r="C61" s="4" t="s">
        <v>54</v>
      </c>
      <c r="D61" s="113">
        <v>50985.7</v>
      </c>
      <c r="E61" s="113">
        <v>21798.4</v>
      </c>
      <c r="F61" s="113">
        <v>20023.9</v>
      </c>
      <c r="G61" s="15">
        <f t="shared" si="2"/>
        <v>91.85949427480917</v>
      </c>
      <c r="H61" s="15">
        <f t="shared" si="3"/>
        <v>39.273561018089396</v>
      </c>
      <c r="I61" s="12">
        <f>G61-95</f>
        <v>-3.1405057251908346</v>
      </c>
    </row>
    <row r="62" spans="1:9" s="7" customFormat="1" ht="18" customHeight="1">
      <c r="A62" s="151"/>
      <c r="B62" s="152"/>
      <c r="C62" s="4" t="s">
        <v>55</v>
      </c>
      <c r="D62" s="113">
        <v>2098.3</v>
      </c>
      <c r="E62" s="113">
        <v>1340.3</v>
      </c>
      <c r="F62" s="117">
        <v>988.3</v>
      </c>
      <c r="G62" s="15">
        <f t="shared" si="2"/>
        <v>73.73722300977393</v>
      </c>
      <c r="H62" s="15">
        <f t="shared" si="3"/>
        <v>47.10003336033932</v>
      </c>
      <c r="I62" s="12">
        <f>G62-95</f>
        <v>-21.262776990226072</v>
      </c>
    </row>
    <row r="63" spans="1:9" s="7" customFormat="1" ht="40.5" customHeight="1">
      <c r="A63" s="2" t="s">
        <v>29</v>
      </c>
      <c r="B63" s="3" t="s">
        <v>30</v>
      </c>
      <c r="C63" s="3" t="s">
        <v>69</v>
      </c>
      <c r="D63" s="112">
        <f>D64+D66+D65</f>
        <v>997240.13</v>
      </c>
      <c r="E63" s="112">
        <f>E64+E66+E65</f>
        <v>491033.5</v>
      </c>
      <c r="F63" s="112">
        <f>F64+F66+F65</f>
        <v>241746.80000000002</v>
      </c>
      <c r="G63" s="17">
        <f t="shared" si="2"/>
        <v>49.23224179205696</v>
      </c>
      <c r="H63" s="17">
        <f t="shared" si="3"/>
        <v>24.24158361938363</v>
      </c>
      <c r="I63" s="5" t="s">
        <v>97</v>
      </c>
    </row>
    <row r="64" spans="1:9" s="7" customFormat="1" ht="18" customHeight="1">
      <c r="A64" s="160"/>
      <c r="B64" s="160"/>
      <c r="C64" s="4" t="s">
        <v>54</v>
      </c>
      <c r="D64" s="113">
        <v>494767.03</v>
      </c>
      <c r="E64" s="113">
        <v>318388.8</v>
      </c>
      <c r="F64" s="113">
        <v>234643.2</v>
      </c>
      <c r="G64" s="15">
        <f aca="true" t="shared" si="4" ref="G64:G95">F64/E64*100</f>
        <v>73.69706472086959</v>
      </c>
      <c r="H64" s="15">
        <f aca="true" t="shared" si="5" ref="H64:H95">F64/D64*100</f>
        <v>47.424987069166676</v>
      </c>
      <c r="I64" s="12">
        <f>G64-95</f>
        <v>-21.30293527913041</v>
      </c>
    </row>
    <row r="65" spans="1:9" s="7" customFormat="1" ht="18" customHeight="1">
      <c r="A65" s="160"/>
      <c r="B65" s="160"/>
      <c r="C65" s="4" t="s">
        <v>55</v>
      </c>
      <c r="D65" s="113">
        <v>94.6</v>
      </c>
      <c r="E65" s="113">
        <v>94.6</v>
      </c>
      <c r="F65" s="117">
        <v>22.2</v>
      </c>
      <c r="G65" s="15">
        <f t="shared" si="4"/>
        <v>23.46723044397463</v>
      </c>
      <c r="H65" s="15">
        <f t="shared" si="5"/>
        <v>23.46723044397463</v>
      </c>
      <c r="I65" s="12">
        <f>G65-95</f>
        <v>-71.53276955602537</v>
      </c>
    </row>
    <row r="66" spans="1:9" s="7" customFormat="1" ht="25.5">
      <c r="A66" s="160"/>
      <c r="B66" s="160"/>
      <c r="C66" s="4" t="s">
        <v>112</v>
      </c>
      <c r="D66" s="113">
        <v>502378.5</v>
      </c>
      <c r="E66" s="113">
        <v>172550.1</v>
      </c>
      <c r="F66" s="113">
        <v>7081.4</v>
      </c>
      <c r="G66" s="15">
        <f>F66/E66*100</f>
        <v>4.103967485385404</v>
      </c>
      <c r="H66" s="15">
        <f>F66/D66*100</f>
        <v>1.4095746533739004</v>
      </c>
      <c r="I66" s="12">
        <f>G66-95</f>
        <v>-90.8960325146146</v>
      </c>
    </row>
    <row r="67" spans="1:9" s="7" customFormat="1" ht="38.25">
      <c r="A67" s="2" t="s">
        <v>103</v>
      </c>
      <c r="B67" s="3" t="s">
        <v>104</v>
      </c>
      <c r="C67" s="3" t="s">
        <v>105</v>
      </c>
      <c r="D67" s="112">
        <f>D68+D70+D69</f>
        <v>699161.7000000001</v>
      </c>
      <c r="E67" s="112">
        <f>E68+E70+E69</f>
        <v>429250.3</v>
      </c>
      <c r="F67" s="112">
        <f>F68+F70+F69</f>
        <v>199385.2</v>
      </c>
      <c r="G67" s="17">
        <f t="shared" si="4"/>
        <v>46.4496355622815</v>
      </c>
      <c r="H67" s="17">
        <f t="shared" si="5"/>
        <v>28.517752045056245</v>
      </c>
      <c r="I67" s="5" t="s">
        <v>97</v>
      </c>
    </row>
    <row r="68" spans="1:9" s="7" customFormat="1" ht="18" customHeight="1">
      <c r="A68" s="149"/>
      <c r="B68" s="150"/>
      <c r="C68" s="4" t="s">
        <v>54</v>
      </c>
      <c r="D68" s="113">
        <f>615849.9+0.1</f>
        <v>615850</v>
      </c>
      <c r="E68" s="113">
        <v>387541.6</v>
      </c>
      <c r="F68" s="113">
        <v>180679.7</v>
      </c>
      <c r="G68" s="15">
        <f t="shared" si="4"/>
        <v>46.62201425601794</v>
      </c>
      <c r="H68" s="15">
        <f t="shared" si="5"/>
        <v>29.338264187708045</v>
      </c>
      <c r="I68" s="12">
        <f>G68-95</f>
        <v>-48.37798574398206</v>
      </c>
    </row>
    <row r="69" spans="1:9" s="13" customFormat="1" ht="18" customHeight="1">
      <c r="A69" s="151"/>
      <c r="B69" s="152"/>
      <c r="C69" s="4" t="s">
        <v>55</v>
      </c>
      <c r="D69" s="113">
        <f>10140+72.3</f>
        <v>10212.3</v>
      </c>
      <c r="E69" s="113">
        <v>4987.7</v>
      </c>
      <c r="F69" s="113">
        <v>151.1</v>
      </c>
      <c r="G69" s="15">
        <f>F69/E69*100</f>
        <v>3.0294524530344646</v>
      </c>
      <c r="H69" s="15">
        <f>F69/D69*100</f>
        <v>1.4795883395513254</v>
      </c>
      <c r="I69" s="12">
        <f>G69-95</f>
        <v>-91.97054754696553</v>
      </c>
    </row>
    <row r="70" spans="1:9" s="7" customFormat="1" ht="25.5" customHeight="1">
      <c r="A70" s="151"/>
      <c r="B70" s="152"/>
      <c r="C70" s="4" t="s">
        <v>112</v>
      </c>
      <c r="D70" s="113">
        <v>73099.4</v>
      </c>
      <c r="E70" s="113">
        <v>36721</v>
      </c>
      <c r="F70" s="113">
        <v>18554.4</v>
      </c>
      <c r="G70" s="15">
        <f t="shared" si="4"/>
        <v>50.528035728874485</v>
      </c>
      <c r="H70" s="15">
        <f t="shared" si="5"/>
        <v>25.382424479544298</v>
      </c>
      <c r="I70" s="12">
        <f>G70-95</f>
        <v>-44.471964271125515</v>
      </c>
    </row>
    <row r="71" spans="1:9" s="7" customFormat="1" ht="38.25">
      <c r="A71" s="2" t="s">
        <v>31</v>
      </c>
      <c r="B71" s="3" t="s">
        <v>32</v>
      </c>
      <c r="C71" s="3" t="s">
        <v>70</v>
      </c>
      <c r="D71" s="112">
        <f>D72+D74+D73</f>
        <v>2147456.8000000003</v>
      </c>
      <c r="E71" s="112">
        <f>E72+E74+E73</f>
        <v>822722.7999999999</v>
      </c>
      <c r="F71" s="112">
        <f>F72+F74+F73</f>
        <v>595236.9</v>
      </c>
      <c r="G71" s="17">
        <f t="shared" si="4"/>
        <v>72.34962979025256</v>
      </c>
      <c r="H71" s="17">
        <f t="shared" si="5"/>
        <v>27.718224646009176</v>
      </c>
      <c r="I71" s="5" t="s">
        <v>97</v>
      </c>
    </row>
    <row r="72" spans="1:9" s="7" customFormat="1" ht="18" customHeight="1">
      <c r="A72" s="160"/>
      <c r="B72" s="160"/>
      <c r="C72" s="4" t="s">
        <v>54</v>
      </c>
      <c r="D72" s="113">
        <v>1702552.5</v>
      </c>
      <c r="E72" s="113">
        <v>597903.7</v>
      </c>
      <c r="F72" s="113">
        <v>559350</v>
      </c>
      <c r="G72" s="15">
        <f t="shared" si="4"/>
        <v>93.55185458795455</v>
      </c>
      <c r="H72" s="15">
        <f t="shared" si="5"/>
        <v>32.85361244366914</v>
      </c>
      <c r="I72" s="12">
        <f>G72-95</f>
        <v>-1.4481454120454487</v>
      </c>
    </row>
    <row r="73" spans="1:9" s="7" customFormat="1" ht="18" customHeight="1">
      <c r="A73" s="160"/>
      <c r="B73" s="160"/>
      <c r="C73" s="4" t="s">
        <v>55</v>
      </c>
      <c r="D73" s="113">
        <v>16.7</v>
      </c>
      <c r="E73" s="113">
        <v>16.7</v>
      </c>
      <c r="F73" s="117">
        <v>11.1</v>
      </c>
      <c r="G73" s="15">
        <f>F73/E73*100</f>
        <v>66.46706586826348</v>
      </c>
      <c r="H73" s="15">
        <f>F73/D73*100</f>
        <v>66.46706586826348</v>
      </c>
      <c r="I73" s="12">
        <f>G73-95</f>
        <v>-28.532934131736525</v>
      </c>
    </row>
    <row r="74" spans="1:9" s="7" customFormat="1" ht="25.5" customHeight="1">
      <c r="A74" s="160"/>
      <c r="B74" s="160"/>
      <c r="C74" s="4" t="s">
        <v>112</v>
      </c>
      <c r="D74" s="113">
        <v>444887.6</v>
      </c>
      <c r="E74" s="113">
        <v>224802.4</v>
      </c>
      <c r="F74" s="113">
        <v>35875.8</v>
      </c>
      <c r="G74" s="15">
        <f>F74/E74*100</f>
        <v>15.958815386312603</v>
      </c>
      <c r="H74" s="15">
        <f t="shared" si="5"/>
        <v>8.064014371270407</v>
      </c>
      <c r="I74" s="12">
        <f>G74-95</f>
        <v>-79.04118461368739</v>
      </c>
    </row>
    <row r="75" spans="1:9" s="7" customFormat="1" ht="26.25" customHeight="1">
      <c r="A75" s="2" t="s">
        <v>33</v>
      </c>
      <c r="B75" s="3" t="s">
        <v>106</v>
      </c>
      <c r="C75" s="3" t="s">
        <v>71</v>
      </c>
      <c r="D75" s="112">
        <f>D76+D77</f>
        <v>1129125.5</v>
      </c>
      <c r="E75" s="112">
        <f>E76+E77</f>
        <v>686390.1</v>
      </c>
      <c r="F75" s="112">
        <f>F76+F77</f>
        <v>539677.8</v>
      </c>
      <c r="G75" s="17">
        <f t="shared" si="4"/>
        <v>78.62552213384197</v>
      </c>
      <c r="H75" s="17">
        <f t="shared" si="5"/>
        <v>47.79608644034698</v>
      </c>
      <c r="I75" s="5" t="s">
        <v>97</v>
      </c>
    </row>
    <row r="76" spans="1:9" s="7" customFormat="1" ht="18" customHeight="1">
      <c r="A76" s="160"/>
      <c r="B76" s="160"/>
      <c r="C76" s="4" t="s">
        <v>54</v>
      </c>
      <c r="D76" s="113">
        <v>1129061</v>
      </c>
      <c r="E76" s="113">
        <v>686325.6</v>
      </c>
      <c r="F76" s="113">
        <v>539613.3</v>
      </c>
      <c r="G76" s="15">
        <f t="shared" si="4"/>
        <v>78.62351338781477</v>
      </c>
      <c r="H76" s="15">
        <f t="shared" si="5"/>
        <v>47.79310418126213</v>
      </c>
      <c r="I76" s="12">
        <f>G76-95</f>
        <v>-16.376486612185232</v>
      </c>
    </row>
    <row r="77" spans="1:9" s="7" customFormat="1" ht="18" customHeight="1">
      <c r="A77" s="160"/>
      <c r="B77" s="160"/>
      <c r="C77" s="4" t="s">
        <v>55</v>
      </c>
      <c r="D77" s="113">
        <v>64.5</v>
      </c>
      <c r="E77" s="113">
        <v>64.5</v>
      </c>
      <c r="F77" s="113">
        <v>64.5</v>
      </c>
      <c r="G77" s="15">
        <f>F77/E77*100</f>
        <v>100</v>
      </c>
      <c r="H77" s="15">
        <f>F77/D77*100</f>
        <v>100</v>
      </c>
      <c r="I77" s="12">
        <f>G77-95</f>
        <v>5</v>
      </c>
    </row>
    <row r="78" spans="1:9" s="7" customFormat="1" ht="51">
      <c r="A78" s="2" t="s">
        <v>34</v>
      </c>
      <c r="B78" s="3" t="s">
        <v>98</v>
      </c>
      <c r="C78" s="3" t="s">
        <v>72</v>
      </c>
      <c r="D78" s="112">
        <f>D79+D80</f>
        <v>26673.890000000003</v>
      </c>
      <c r="E78" s="112">
        <f>E79+E80</f>
        <v>15667.8</v>
      </c>
      <c r="F78" s="112">
        <f>F79+F80</f>
        <v>10210.7</v>
      </c>
      <c r="G78" s="17">
        <f t="shared" si="4"/>
        <v>65.16996642796053</v>
      </c>
      <c r="H78" s="17">
        <f t="shared" si="5"/>
        <v>38.279755971101324</v>
      </c>
      <c r="I78" s="5" t="s">
        <v>97</v>
      </c>
    </row>
    <row r="79" spans="1:9" s="7" customFormat="1" ht="18" customHeight="1">
      <c r="A79" s="149"/>
      <c r="B79" s="150"/>
      <c r="C79" s="4" t="s">
        <v>54</v>
      </c>
      <c r="D79" s="113">
        <v>25100.83</v>
      </c>
      <c r="E79" s="113">
        <v>15667.8</v>
      </c>
      <c r="F79" s="113">
        <v>10210.7</v>
      </c>
      <c r="G79" s="15">
        <f t="shared" si="4"/>
        <v>65.16996642796053</v>
      </c>
      <c r="H79" s="15">
        <f t="shared" si="5"/>
        <v>40.678734527902066</v>
      </c>
      <c r="I79" s="12">
        <f>G79-95</f>
        <v>-29.83003357203947</v>
      </c>
    </row>
    <row r="80" spans="1:9" s="7" customFormat="1" ht="25.5" customHeight="1">
      <c r="A80" s="153"/>
      <c r="B80" s="154"/>
      <c r="C80" s="4" t="s">
        <v>112</v>
      </c>
      <c r="D80" s="113">
        <v>1573.06</v>
      </c>
      <c r="E80" s="113">
        <v>0</v>
      </c>
      <c r="F80" s="113">
        <v>0</v>
      </c>
      <c r="G80" s="15">
        <v>0</v>
      </c>
      <c r="H80" s="15">
        <f t="shared" si="5"/>
        <v>0</v>
      </c>
      <c r="I80" s="12">
        <f>G80-95</f>
        <v>-95</v>
      </c>
    </row>
    <row r="81" spans="1:9" s="7" customFormat="1" ht="38.25">
      <c r="A81" s="2" t="s">
        <v>35</v>
      </c>
      <c r="B81" s="3" t="s">
        <v>36</v>
      </c>
      <c r="C81" s="3" t="s">
        <v>73</v>
      </c>
      <c r="D81" s="112">
        <f>D82+D84+D83</f>
        <v>736960.486</v>
      </c>
      <c r="E81" s="112">
        <f>E82+E84+E83</f>
        <v>525687.4</v>
      </c>
      <c r="F81" s="112">
        <f>F82+F84+F83</f>
        <v>488004.70000000007</v>
      </c>
      <c r="G81" s="17">
        <f t="shared" si="4"/>
        <v>92.83172851394195</v>
      </c>
      <c r="H81" s="17">
        <f t="shared" si="5"/>
        <v>66.21857063853489</v>
      </c>
      <c r="I81" s="5" t="s">
        <v>97</v>
      </c>
    </row>
    <row r="82" spans="1:9" s="7" customFormat="1" ht="18" customHeight="1">
      <c r="A82" s="149"/>
      <c r="B82" s="150"/>
      <c r="C82" s="4" t="s">
        <v>54</v>
      </c>
      <c r="D82" s="113">
        <v>690375.1</v>
      </c>
      <c r="E82" s="113">
        <v>479102</v>
      </c>
      <c r="F82" s="113">
        <v>477282.4</v>
      </c>
      <c r="G82" s="15">
        <f t="shared" si="4"/>
        <v>99.62020613564545</v>
      </c>
      <c r="H82" s="15">
        <f t="shared" si="5"/>
        <v>69.13377959315162</v>
      </c>
      <c r="I82" s="12">
        <f>G82-95</f>
        <v>4.6202061356454465</v>
      </c>
    </row>
    <row r="83" spans="1:9" s="7" customFormat="1" ht="18" customHeight="1">
      <c r="A83" s="151"/>
      <c r="B83" s="152"/>
      <c r="C83" s="4" t="s">
        <v>55</v>
      </c>
      <c r="D83" s="113">
        <v>46255.5</v>
      </c>
      <c r="E83" s="113">
        <v>46255.5</v>
      </c>
      <c r="F83" s="117">
        <v>10392.4</v>
      </c>
      <c r="G83" s="15">
        <f t="shared" si="4"/>
        <v>22.467382257245085</v>
      </c>
      <c r="H83" s="15">
        <f t="shared" si="5"/>
        <v>22.467382257245085</v>
      </c>
      <c r="I83" s="12">
        <f>G83-95</f>
        <v>-72.53261774275492</v>
      </c>
    </row>
    <row r="84" spans="1:9" s="40" customFormat="1" ht="25.5" customHeight="1">
      <c r="A84" s="153"/>
      <c r="B84" s="154"/>
      <c r="C84" s="4" t="s">
        <v>112</v>
      </c>
      <c r="D84" s="113">
        <v>329.886</v>
      </c>
      <c r="E84" s="113">
        <v>329.9</v>
      </c>
      <c r="F84" s="113">
        <v>329.9</v>
      </c>
      <c r="G84" s="15">
        <f t="shared" si="4"/>
        <v>100</v>
      </c>
      <c r="H84" s="15">
        <f t="shared" si="5"/>
        <v>100.00424389031362</v>
      </c>
      <c r="I84" s="12">
        <f>G84-95</f>
        <v>5</v>
      </c>
    </row>
    <row r="85" spans="1:9" s="7" customFormat="1" ht="39" customHeight="1">
      <c r="A85" s="2" t="s">
        <v>37</v>
      </c>
      <c r="B85" s="3" t="s">
        <v>38</v>
      </c>
      <c r="C85" s="3" t="s">
        <v>74</v>
      </c>
      <c r="D85" s="112">
        <f>D86+D87</f>
        <v>1212415.3</v>
      </c>
      <c r="E85" s="112">
        <f>E86+E87</f>
        <v>753232.2</v>
      </c>
      <c r="F85" s="112">
        <f>F86+F87</f>
        <v>653726</v>
      </c>
      <c r="G85" s="17">
        <f t="shared" si="4"/>
        <v>86.78943890077987</v>
      </c>
      <c r="H85" s="17">
        <f t="shared" si="5"/>
        <v>53.919312961490995</v>
      </c>
      <c r="I85" s="5" t="s">
        <v>97</v>
      </c>
    </row>
    <row r="86" spans="1:9" s="7" customFormat="1" ht="18" customHeight="1">
      <c r="A86" s="160"/>
      <c r="B86" s="160"/>
      <c r="C86" s="4" t="s">
        <v>54</v>
      </c>
      <c r="D86" s="113">
        <v>1014195</v>
      </c>
      <c r="E86" s="113">
        <v>637491</v>
      </c>
      <c r="F86" s="113">
        <v>568043.8</v>
      </c>
      <c r="G86" s="15">
        <f t="shared" si="4"/>
        <v>89.10616777334897</v>
      </c>
      <c r="H86" s="15">
        <f t="shared" si="5"/>
        <v>56.009327594791934</v>
      </c>
      <c r="I86" s="12">
        <f>G86-95</f>
        <v>-5.893832226651028</v>
      </c>
    </row>
    <row r="87" spans="1:9" s="7" customFormat="1" ht="18" customHeight="1">
      <c r="A87" s="160"/>
      <c r="B87" s="160"/>
      <c r="C87" s="4" t="s">
        <v>55</v>
      </c>
      <c r="D87" s="113">
        <v>198220.3</v>
      </c>
      <c r="E87" s="113">
        <v>115741.2</v>
      </c>
      <c r="F87" s="113">
        <v>85682.2</v>
      </c>
      <c r="G87" s="15">
        <f t="shared" si="4"/>
        <v>74.02912705242386</v>
      </c>
      <c r="H87" s="15">
        <f t="shared" si="5"/>
        <v>43.22574428552474</v>
      </c>
      <c r="I87" s="12">
        <f>G87-95</f>
        <v>-20.97087294757614</v>
      </c>
    </row>
    <row r="88" spans="1:9" s="7" customFormat="1" ht="41.25" customHeight="1">
      <c r="A88" s="2" t="s">
        <v>39</v>
      </c>
      <c r="B88" s="3" t="s">
        <v>40</v>
      </c>
      <c r="C88" s="3" t="s">
        <v>75</v>
      </c>
      <c r="D88" s="112">
        <f>D89+D90</f>
        <v>13819.699999999999</v>
      </c>
      <c r="E88" s="112">
        <f>E89+E90</f>
        <v>7602.8</v>
      </c>
      <c r="F88" s="112">
        <f>F89+F90</f>
        <v>6278.2</v>
      </c>
      <c r="G88" s="17">
        <f t="shared" si="4"/>
        <v>82.57747145788393</v>
      </c>
      <c r="H88" s="17">
        <f>F88/D88*100</f>
        <v>45.429350854215365</v>
      </c>
      <c r="I88" s="5" t="s">
        <v>97</v>
      </c>
    </row>
    <row r="89" spans="1:9" s="7" customFormat="1" ht="18" customHeight="1">
      <c r="A89" s="160"/>
      <c r="B89" s="160"/>
      <c r="C89" s="4" t="s">
        <v>54</v>
      </c>
      <c r="D89" s="113">
        <v>13797.4</v>
      </c>
      <c r="E89" s="113">
        <v>7580.5</v>
      </c>
      <c r="F89" s="113">
        <v>6272.7</v>
      </c>
      <c r="G89" s="15">
        <f t="shared" si="4"/>
        <v>82.7478398522525</v>
      </c>
      <c r="H89" s="15">
        <f t="shared" si="5"/>
        <v>45.462913302506266</v>
      </c>
      <c r="I89" s="12">
        <f>G89-95</f>
        <v>-12.252160147747503</v>
      </c>
    </row>
    <row r="90" spans="1:9" s="7" customFormat="1" ht="18" customHeight="1">
      <c r="A90" s="160"/>
      <c r="B90" s="160"/>
      <c r="C90" s="4" t="s">
        <v>55</v>
      </c>
      <c r="D90" s="113">
        <v>22.3</v>
      </c>
      <c r="E90" s="113">
        <v>22.3</v>
      </c>
      <c r="F90" s="113">
        <v>5.5</v>
      </c>
      <c r="G90" s="15">
        <f t="shared" si="4"/>
        <v>24.663677130044842</v>
      </c>
      <c r="H90" s="15">
        <f t="shared" si="5"/>
        <v>24.663677130044842</v>
      </c>
      <c r="I90" s="12">
        <f>G90-95</f>
        <v>-70.33632286995515</v>
      </c>
    </row>
    <row r="91" spans="1:9" s="7" customFormat="1" ht="21" customHeight="1">
      <c r="A91" s="2" t="s">
        <v>41</v>
      </c>
      <c r="B91" s="3" t="s">
        <v>42</v>
      </c>
      <c r="C91" s="3" t="s">
        <v>76</v>
      </c>
      <c r="D91" s="112">
        <f>D92+D93+D94</f>
        <v>444165.50000000006</v>
      </c>
      <c r="E91" s="112">
        <f>E92+E93+E94</f>
        <v>236337.2</v>
      </c>
      <c r="F91" s="112">
        <f>F92+F93+F94</f>
        <v>146033.7</v>
      </c>
      <c r="G91" s="17">
        <f t="shared" si="4"/>
        <v>61.79039948006493</v>
      </c>
      <c r="H91" s="17">
        <f t="shared" si="5"/>
        <v>32.878217691378545</v>
      </c>
      <c r="I91" s="5" t="s">
        <v>97</v>
      </c>
    </row>
    <row r="92" spans="1:9" s="7" customFormat="1" ht="18" customHeight="1">
      <c r="A92" s="149"/>
      <c r="B92" s="150"/>
      <c r="C92" s="4" t="s">
        <v>54</v>
      </c>
      <c r="D92" s="113">
        <v>436414.9</v>
      </c>
      <c r="E92" s="113">
        <v>229504.4</v>
      </c>
      <c r="F92" s="113">
        <v>145196.6</v>
      </c>
      <c r="G92" s="15">
        <f t="shared" si="4"/>
        <v>63.26527944562284</v>
      </c>
      <c r="H92" s="15">
        <f t="shared" si="5"/>
        <v>33.27031226477373</v>
      </c>
      <c r="I92" s="12">
        <f>G92-95</f>
        <v>-31.734720554377162</v>
      </c>
    </row>
    <row r="93" spans="1:9" s="7" customFormat="1" ht="18" customHeight="1">
      <c r="A93" s="151"/>
      <c r="B93" s="152"/>
      <c r="C93" s="4" t="s">
        <v>55</v>
      </c>
      <c r="D93" s="113">
        <v>7201.9</v>
      </c>
      <c r="E93" s="113">
        <v>6284.1</v>
      </c>
      <c r="F93" s="113">
        <v>837.1</v>
      </c>
      <c r="G93" s="15">
        <f t="shared" si="4"/>
        <v>13.320921054725417</v>
      </c>
      <c r="H93" s="15">
        <f t="shared" si="5"/>
        <v>11.623321623460477</v>
      </c>
      <c r="I93" s="12">
        <f>G93-95</f>
        <v>-81.67907894527458</v>
      </c>
    </row>
    <row r="94" spans="1:9" s="7" customFormat="1" ht="26.25" customHeight="1">
      <c r="A94" s="153"/>
      <c r="B94" s="154"/>
      <c r="C94" s="4" t="s">
        <v>112</v>
      </c>
      <c r="D94" s="113">
        <v>548.7</v>
      </c>
      <c r="E94" s="113">
        <v>548.7</v>
      </c>
      <c r="F94" s="113">
        <v>0</v>
      </c>
      <c r="G94" s="15">
        <f>F94/E94*100</f>
        <v>0</v>
      </c>
      <c r="H94" s="15">
        <f>F94/D94*100</f>
        <v>0</v>
      </c>
      <c r="I94" s="12">
        <f>G94-95</f>
        <v>-95</v>
      </c>
    </row>
    <row r="95" spans="1:9" s="7" customFormat="1" ht="38.25">
      <c r="A95" s="2" t="s">
        <v>43</v>
      </c>
      <c r="B95" s="3" t="s">
        <v>44</v>
      </c>
      <c r="C95" s="3" t="s">
        <v>77</v>
      </c>
      <c r="D95" s="112">
        <f>D96+D98+D97</f>
        <v>533505.13</v>
      </c>
      <c r="E95" s="112">
        <f>E96+E98+E97</f>
        <v>355426.8</v>
      </c>
      <c r="F95" s="112">
        <f>F96+F98+F97</f>
        <v>303021.5</v>
      </c>
      <c r="G95" s="17">
        <f t="shared" si="4"/>
        <v>85.25567008452937</v>
      </c>
      <c r="H95" s="17">
        <f t="shared" si="5"/>
        <v>56.7982354733871</v>
      </c>
      <c r="I95" s="5" t="s">
        <v>97</v>
      </c>
    </row>
    <row r="96" spans="1:9" s="7" customFormat="1" ht="18" customHeight="1">
      <c r="A96" s="160"/>
      <c r="B96" s="160"/>
      <c r="C96" s="4" t="s">
        <v>54</v>
      </c>
      <c r="D96" s="113">
        <v>473852.97</v>
      </c>
      <c r="E96" s="113">
        <v>295907.1</v>
      </c>
      <c r="F96" s="113">
        <v>255586.2</v>
      </c>
      <c r="G96" s="15">
        <f aca="true" t="shared" si="6" ref="G96:G111">F96/E96*100</f>
        <v>86.37379772232569</v>
      </c>
      <c r="H96" s="15">
        <f aca="true" t="shared" si="7" ref="H96:H111">F96/D96*100</f>
        <v>53.937870221642804</v>
      </c>
      <c r="I96" s="12">
        <f>G96-95</f>
        <v>-8.62620227767431</v>
      </c>
    </row>
    <row r="97" spans="1:9" s="7" customFormat="1" ht="18" customHeight="1">
      <c r="A97" s="160"/>
      <c r="B97" s="160"/>
      <c r="C97" s="4" t="s">
        <v>55</v>
      </c>
      <c r="D97" s="113">
        <v>2735.9</v>
      </c>
      <c r="E97" s="113">
        <v>2735.9</v>
      </c>
      <c r="F97" s="113">
        <v>585.3</v>
      </c>
      <c r="G97" s="15">
        <f t="shared" si="6"/>
        <v>21.393325779451</v>
      </c>
      <c r="H97" s="15">
        <f t="shared" si="7"/>
        <v>21.393325779451</v>
      </c>
      <c r="I97" s="12">
        <f>G97-95</f>
        <v>-73.606674220549</v>
      </c>
    </row>
    <row r="98" spans="1:9" s="7" customFormat="1" ht="24.75" customHeight="1">
      <c r="A98" s="160"/>
      <c r="B98" s="160"/>
      <c r="C98" s="4" t="s">
        <v>112</v>
      </c>
      <c r="D98" s="113">
        <v>56916.26</v>
      </c>
      <c r="E98" s="113">
        <v>56783.8</v>
      </c>
      <c r="F98" s="113">
        <v>46850</v>
      </c>
      <c r="G98" s="15">
        <f t="shared" si="6"/>
        <v>82.5059259859326</v>
      </c>
      <c r="H98" s="15">
        <f t="shared" si="7"/>
        <v>82.31391170115533</v>
      </c>
      <c r="I98" s="12">
        <f>G98-95</f>
        <v>-12.494074014067394</v>
      </c>
    </row>
    <row r="99" spans="1:9" s="7" customFormat="1" ht="32.25" customHeight="1">
      <c r="A99" s="2" t="s">
        <v>45</v>
      </c>
      <c r="B99" s="3" t="s">
        <v>46</v>
      </c>
      <c r="C99" s="3" t="s">
        <v>78</v>
      </c>
      <c r="D99" s="112">
        <f>D100</f>
        <v>19616</v>
      </c>
      <c r="E99" s="112">
        <f>E100</f>
        <v>10542.5</v>
      </c>
      <c r="F99" s="112">
        <f>F100</f>
        <v>10148.2</v>
      </c>
      <c r="G99" s="17">
        <f t="shared" si="6"/>
        <v>96.25990040313019</v>
      </c>
      <c r="H99" s="17">
        <f t="shared" si="7"/>
        <v>51.73429853181077</v>
      </c>
      <c r="I99" s="5" t="s">
        <v>97</v>
      </c>
    </row>
    <row r="100" spans="1:9" s="7" customFormat="1" ht="18" customHeight="1">
      <c r="A100" s="160"/>
      <c r="B100" s="160"/>
      <c r="C100" s="4" t="s">
        <v>54</v>
      </c>
      <c r="D100" s="113">
        <v>19616</v>
      </c>
      <c r="E100" s="113">
        <v>10542.5</v>
      </c>
      <c r="F100" s="113">
        <v>10148.2</v>
      </c>
      <c r="G100" s="15">
        <f t="shared" si="6"/>
        <v>96.25990040313019</v>
      </c>
      <c r="H100" s="15">
        <f t="shared" si="7"/>
        <v>51.73429853181077</v>
      </c>
      <c r="I100" s="12">
        <f>G100-95</f>
        <v>1.2599004031301888</v>
      </c>
    </row>
    <row r="101" spans="1:9" s="7" customFormat="1" ht="28.5" customHeight="1">
      <c r="A101" s="2" t="s">
        <v>47</v>
      </c>
      <c r="B101" s="3" t="s">
        <v>48</v>
      </c>
      <c r="C101" s="3" t="s">
        <v>79</v>
      </c>
      <c r="D101" s="112">
        <f>D102</f>
        <v>7697.5</v>
      </c>
      <c r="E101" s="112">
        <f>E102</f>
        <v>3752.7</v>
      </c>
      <c r="F101" s="112">
        <f>F102</f>
        <v>2899.8</v>
      </c>
      <c r="G101" s="17">
        <f t="shared" si="6"/>
        <v>77.27236389799346</v>
      </c>
      <c r="H101" s="17">
        <f t="shared" si="7"/>
        <v>37.671971419291985</v>
      </c>
      <c r="I101" s="5" t="s">
        <v>97</v>
      </c>
    </row>
    <row r="102" spans="1:9" s="7" customFormat="1" ht="18" customHeight="1">
      <c r="A102" s="160"/>
      <c r="B102" s="160"/>
      <c r="C102" s="4" t="s">
        <v>54</v>
      </c>
      <c r="D102" s="113">
        <v>7697.5</v>
      </c>
      <c r="E102" s="113">
        <v>3752.7</v>
      </c>
      <c r="F102" s="113">
        <v>2899.8</v>
      </c>
      <c r="G102" s="15">
        <f t="shared" si="6"/>
        <v>77.27236389799346</v>
      </c>
      <c r="H102" s="15">
        <f>F102/D102*100</f>
        <v>37.671971419291985</v>
      </c>
      <c r="I102" s="12">
        <f>G102-95</f>
        <v>-17.727636102006542</v>
      </c>
    </row>
    <row r="103" spans="1:9" s="7" customFormat="1" ht="19.5" customHeight="1">
      <c r="A103" s="2" t="s">
        <v>49</v>
      </c>
      <c r="B103" s="3" t="s">
        <v>50</v>
      </c>
      <c r="C103" s="3" t="s">
        <v>80</v>
      </c>
      <c r="D103" s="112">
        <f>D104+D105</f>
        <v>122095</v>
      </c>
      <c r="E103" s="112">
        <f>E104+E105</f>
        <v>70733.3</v>
      </c>
      <c r="F103" s="112">
        <f>F104+F105</f>
        <v>63730.9</v>
      </c>
      <c r="G103" s="17">
        <f t="shared" si="6"/>
        <v>90.1002780868417</v>
      </c>
      <c r="H103" s="17">
        <f t="shared" si="7"/>
        <v>52.197796797575656</v>
      </c>
      <c r="I103" s="5" t="s">
        <v>97</v>
      </c>
    </row>
    <row r="104" spans="1:9" s="7" customFormat="1" ht="18" customHeight="1">
      <c r="A104" s="149"/>
      <c r="B104" s="150"/>
      <c r="C104" s="4" t="s">
        <v>54</v>
      </c>
      <c r="D104" s="113">
        <v>121983.7</v>
      </c>
      <c r="E104" s="113">
        <v>70622</v>
      </c>
      <c r="F104" s="113">
        <v>63725.3</v>
      </c>
      <c r="G104" s="15">
        <f t="shared" si="6"/>
        <v>90.2343462377163</v>
      </c>
      <c r="H104" s="15">
        <f t="shared" si="7"/>
        <v>52.24083217675805</v>
      </c>
      <c r="I104" s="12">
        <f>G104-95</f>
        <v>-4.765653762283705</v>
      </c>
    </row>
    <row r="105" spans="1:9" s="7" customFormat="1" ht="18" customHeight="1">
      <c r="A105" s="166"/>
      <c r="B105" s="167"/>
      <c r="C105" s="4" t="s">
        <v>55</v>
      </c>
      <c r="D105" s="113">
        <v>111.3</v>
      </c>
      <c r="E105" s="113">
        <v>111.3</v>
      </c>
      <c r="F105" s="113">
        <v>5.6</v>
      </c>
      <c r="G105" s="15">
        <f t="shared" si="6"/>
        <v>5.031446540880503</v>
      </c>
      <c r="H105" s="15">
        <f t="shared" si="7"/>
        <v>5.031446540880503</v>
      </c>
      <c r="I105" s="12">
        <f>G105-95</f>
        <v>-89.96855345911949</v>
      </c>
    </row>
    <row r="106" spans="1:9" ht="39" customHeight="1">
      <c r="A106" s="2" t="s">
        <v>51</v>
      </c>
      <c r="B106" s="3" t="s">
        <v>52</v>
      </c>
      <c r="C106" s="3" t="s">
        <v>82</v>
      </c>
      <c r="D106" s="112">
        <f>D107+D108+D109</f>
        <v>1268217.84</v>
      </c>
      <c r="E106" s="112">
        <f>E107+E108+E109</f>
        <v>665095.5</v>
      </c>
      <c r="F106" s="112">
        <f>F107+F108+F109</f>
        <v>465656.3</v>
      </c>
      <c r="G106" s="17">
        <f t="shared" si="6"/>
        <v>70.0134491963936</v>
      </c>
      <c r="H106" s="17">
        <f t="shared" si="7"/>
        <v>36.71737498977305</v>
      </c>
      <c r="I106" s="5" t="s">
        <v>97</v>
      </c>
    </row>
    <row r="107" spans="1:9" s="7" customFormat="1" ht="18" customHeight="1">
      <c r="A107" s="160"/>
      <c r="B107" s="160"/>
      <c r="C107" s="4" t="s">
        <v>54</v>
      </c>
      <c r="D107" s="113">
        <v>816728.74</v>
      </c>
      <c r="E107" s="113">
        <v>334943.9</v>
      </c>
      <c r="F107" s="113">
        <v>247844</v>
      </c>
      <c r="G107" s="15">
        <f t="shared" si="6"/>
        <v>73.99567509663558</v>
      </c>
      <c r="H107" s="15">
        <f t="shared" si="7"/>
        <v>30.34593835892196</v>
      </c>
      <c r="I107" s="12">
        <f>G107-95</f>
        <v>-21.00432490336442</v>
      </c>
    </row>
    <row r="108" spans="1:9" s="7" customFormat="1" ht="18" customHeight="1">
      <c r="A108" s="160"/>
      <c r="B108" s="160"/>
      <c r="C108" s="4" t="s">
        <v>55</v>
      </c>
      <c r="D108" s="113">
        <v>221328.3</v>
      </c>
      <c r="E108" s="113">
        <v>205510.4</v>
      </c>
      <c r="F108" s="113">
        <v>133933.3</v>
      </c>
      <c r="G108" s="15">
        <f t="shared" si="6"/>
        <v>65.17105703652953</v>
      </c>
      <c r="H108" s="15">
        <f t="shared" si="7"/>
        <v>60.513409265783004</v>
      </c>
      <c r="I108" s="12">
        <f>G108-95</f>
        <v>-29.828942963470467</v>
      </c>
    </row>
    <row r="109" spans="1:9" s="7" customFormat="1" ht="25.5">
      <c r="A109" s="160"/>
      <c r="B109" s="160"/>
      <c r="C109" s="4" t="s">
        <v>112</v>
      </c>
      <c r="D109" s="113">
        <v>230160.8</v>
      </c>
      <c r="E109" s="113">
        <v>124641.2</v>
      </c>
      <c r="F109" s="113">
        <v>83879</v>
      </c>
      <c r="G109" s="15">
        <f t="shared" si="6"/>
        <v>67.29636749325263</v>
      </c>
      <c r="H109" s="15">
        <f t="shared" si="7"/>
        <v>36.443651568816236</v>
      </c>
      <c r="I109" s="12">
        <f>G109-95</f>
        <v>-27.70363250674737</v>
      </c>
    </row>
    <row r="110" spans="1:9" s="7" customFormat="1" ht="39" customHeight="1">
      <c r="A110" s="2" t="s">
        <v>53</v>
      </c>
      <c r="B110" s="3" t="s">
        <v>101</v>
      </c>
      <c r="C110" s="3" t="s">
        <v>81</v>
      </c>
      <c r="D110" s="112">
        <f>D111+D112</f>
        <v>52462.600000000006</v>
      </c>
      <c r="E110" s="112">
        <f>E111+E112</f>
        <v>26972.7</v>
      </c>
      <c r="F110" s="112">
        <f>F111+F112</f>
        <v>25894.4</v>
      </c>
      <c r="G110" s="17">
        <f t="shared" si="6"/>
        <v>96.00225413102879</v>
      </c>
      <c r="H110" s="17">
        <f t="shared" si="7"/>
        <v>49.35782824335812</v>
      </c>
      <c r="I110" s="5" t="s">
        <v>97</v>
      </c>
    </row>
    <row r="111" spans="1:9" s="7" customFormat="1" ht="18" customHeight="1">
      <c r="A111" s="149"/>
      <c r="B111" s="150"/>
      <c r="C111" s="4" t="s">
        <v>54</v>
      </c>
      <c r="D111" s="113">
        <v>52434.8</v>
      </c>
      <c r="E111" s="113">
        <v>26944.9</v>
      </c>
      <c r="F111" s="113">
        <v>25877.7</v>
      </c>
      <c r="G111" s="15">
        <f t="shared" si="6"/>
        <v>96.03932469595358</v>
      </c>
      <c r="H111" s="15">
        <f t="shared" si="7"/>
        <v>49.3521478102329</v>
      </c>
      <c r="I111" s="12">
        <f>G111-95</f>
        <v>1.0393246959535816</v>
      </c>
    </row>
    <row r="112" spans="1:9" s="7" customFormat="1" ht="18" customHeight="1">
      <c r="A112" s="166"/>
      <c r="B112" s="167"/>
      <c r="C112" s="4" t="s">
        <v>55</v>
      </c>
      <c r="D112" s="113">
        <v>27.8</v>
      </c>
      <c r="E112" s="113">
        <v>27.8</v>
      </c>
      <c r="F112" s="113">
        <v>16.7</v>
      </c>
      <c r="G112" s="15">
        <f>F112/E112*100</f>
        <v>60.07194244604316</v>
      </c>
      <c r="H112" s="15">
        <f>F112/D112*100</f>
        <v>60.07194244604316</v>
      </c>
      <c r="I112" s="12">
        <f>G112-95</f>
        <v>-34.92805755395684</v>
      </c>
    </row>
    <row r="113" spans="1:9" s="13" customFormat="1" ht="18" customHeight="1">
      <c r="A113" s="161" t="s">
        <v>115</v>
      </c>
      <c r="B113" s="162"/>
      <c r="C113" s="163"/>
      <c r="D113" s="112">
        <f>3915.3+5050.4+5604.1+2197.2+30616</f>
        <v>47383</v>
      </c>
      <c r="E113" s="16" t="s">
        <v>97</v>
      </c>
      <c r="F113" s="16" t="s">
        <v>97</v>
      </c>
      <c r="G113" s="16" t="s">
        <v>97</v>
      </c>
      <c r="H113" s="16" t="s">
        <v>97</v>
      </c>
      <c r="I113" s="16" t="s">
        <v>97</v>
      </c>
    </row>
    <row r="114" spans="1:9" ht="29.25" customHeight="1">
      <c r="A114" s="172" t="s">
        <v>92</v>
      </c>
      <c r="B114" s="173"/>
      <c r="C114" s="174"/>
      <c r="D114" s="118">
        <f>D116+D117+D118</f>
        <v>22745127.60548</v>
      </c>
      <c r="E114" s="118">
        <f>E116+E117+E118</f>
        <v>12419335</v>
      </c>
      <c r="F114" s="118">
        <f>F116+F117+F118</f>
        <v>10102927.1</v>
      </c>
      <c r="G114" s="29">
        <f>F114/E114*100</f>
        <v>81.34837412792231</v>
      </c>
      <c r="H114" s="29">
        <f>F114/D114*100</f>
        <v>44.417983821580734</v>
      </c>
      <c r="I114" s="30" t="s">
        <v>97</v>
      </c>
    </row>
    <row r="115" spans="1:9" ht="15.75" customHeight="1">
      <c r="A115" s="165"/>
      <c r="B115" s="165"/>
      <c r="C115" s="31" t="s">
        <v>88</v>
      </c>
      <c r="D115" s="137"/>
      <c r="E115" s="95"/>
      <c r="F115" s="95"/>
      <c r="G115" s="95"/>
      <c r="H115" s="95"/>
      <c r="I115" s="99"/>
    </row>
    <row r="116" spans="1:9" ht="20.25" customHeight="1">
      <c r="A116" s="165"/>
      <c r="B116" s="165"/>
      <c r="C116" s="32" t="s">
        <v>54</v>
      </c>
      <c r="D116" s="118">
        <f>D6+D10+D15+D21+D24+D28+D32+D35+D39+D42+D45+D48+D51+D54+D58+D61+D64+D68+D72+D76+D79+D82+D86+D89+D92+D96+D100+D102+D104+D107+D111+D18</f>
        <v>17622356.3</v>
      </c>
      <c r="E116" s="118">
        <f>E6+E10+E15+E21+E24+E28+E32+E35+E39+E42+E45+E48+E51+E54+E58+E61+E64+E68+E72+E76+E79+E82+E86+E89+E92+E96+E100+E102+E104+E107+E111+E18</f>
        <v>9773575.2</v>
      </c>
      <c r="F116" s="118">
        <f>F6+F10+F15+F21+F24+F28+F32+F35+F39+F42+F45+F48+F51+F54+F58+F61+F64+F68+F72+F76+F79+F82+F86+F89+F92+F96+F100+F102+F104+F107+F111+F18</f>
        <v>8246294.9</v>
      </c>
      <c r="G116" s="29">
        <f>F116/E116*100</f>
        <v>84.37337137386533</v>
      </c>
      <c r="H116" s="29">
        <f>F116/D116*100</f>
        <v>46.794507837751524</v>
      </c>
      <c r="I116" s="1">
        <f>G116-95</f>
        <v>-10.626628626134675</v>
      </c>
    </row>
    <row r="117" spans="1:9" ht="18.75" customHeight="1">
      <c r="A117" s="165"/>
      <c r="B117" s="165"/>
      <c r="C117" s="32" t="s">
        <v>55</v>
      </c>
      <c r="D117" s="118">
        <f>(D25+D36+D40+D43+D46+D49+D52+D55+D59+D62+D65+D77+D87+D90+D93+D108+D69+D112+D105+D97+D83+D73+D29+D33+D22+D19+D16+D7)+3915.3+5050.4+2197.2</f>
        <v>2849010.5999999987</v>
      </c>
      <c r="E117" s="118">
        <f>(E25+E36+E40+E43+E46+E49+E52+E55+E59+E62+E65+E77+E87+E90+E93+E108+E69+E112+E105+E97+E83+E73+E29+E33+E22+E19+E16+E7)</f>
        <v>1826287.3</v>
      </c>
      <c r="F117" s="118">
        <f>(F25+F36+F40+F43+F46+F49+F52+F55+F59+F62+F65+F77+F87+F90+F93+F108+F69+F112+F105+F97+F83+F73+F29+F33+F22+F19+F16+F7)</f>
        <v>1532382.1000000006</v>
      </c>
      <c r="G117" s="29">
        <f>F117/E117*100</f>
        <v>83.90695702696944</v>
      </c>
      <c r="H117" s="29">
        <f>F117/D117*100</f>
        <v>53.78646537854234</v>
      </c>
      <c r="I117" s="1">
        <f>G117-95</f>
        <v>-11.093042973030563</v>
      </c>
    </row>
    <row r="118" spans="1:9" ht="30" customHeight="1">
      <c r="A118" s="165"/>
      <c r="B118" s="165"/>
      <c r="C118" s="33" t="s">
        <v>112</v>
      </c>
      <c r="D118" s="118">
        <f>D8+D26+D30+D37+D56+D66+D74+D80+D84+D98+D109+D70+D94+5604.1+30616</f>
        <v>2273760.7054800005</v>
      </c>
      <c r="E118" s="118">
        <f>(E26+E30+E37+E66+E70+E74+E80+E98+E109+E84+E8+E94+E56)</f>
        <v>819472.5</v>
      </c>
      <c r="F118" s="118">
        <f>(F26+F30+F37+F66+F70+F74+F80+F98+F109+F84+F8+F94)</f>
        <v>324250.10000000003</v>
      </c>
      <c r="G118" s="29">
        <f>F118/E118*100</f>
        <v>39.568149022694485</v>
      </c>
      <c r="H118" s="29">
        <f>F118/D118*100</f>
        <v>14.260519993090014</v>
      </c>
      <c r="I118" s="1">
        <f>G118-95</f>
        <v>-55.431850977305515</v>
      </c>
    </row>
    <row r="119" spans="1:9" ht="26.25" customHeight="1">
      <c r="A119" s="169" t="s">
        <v>91</v>
      </c>
      <c r="B119" s="170"/>
      <c r="C119" s="171"/>
      <c r="D119" s="121">
        <f>D121+D122+D123</f>
        <v>22824678.30548</v>
      </c>
      <c r="E119" s="121">
        <f>E121+E122+E123</f>
        <v>12463656.700000001</v>
      </c>
      <c r="F119" s="121">
        <f>F121+F122+F123</f>
        <v>10102927.1</v>
      </c>
      <c r="G119" s="34">
        <f>F119/E119*100</f>
        <v>81.05909319533808</v>
      </c>
      <c r="H119" s="34">
        <f>F119/D119*100</f>
        <v>44.26317411700115</v>
      </c>
      <c r="I119" s="35" t="s">
        <v>97</v>
      </c>
    </row>
    <row r="120" spans="1:9" ht="14.25" customHeight="1">
      <c r="A120" s="159"/>
      <c r="B120" s="159"/>
      <c r="C120" s="36" t="s">
        <v>88</v>
      </c>
      <c r="D120" s="138"/>
      <c r="E120" s="120"/>
      <c r="F120" s="96"/>
      <c r="G120" s="96"/>
      <c r="H120" s="96"/>
      <c r="I120" s="100"/>
    </row>
    <row r="121" spans="1:9" ht="27" customHeight="1">
      <c r="A121" s="159"/>
      <c r="B121" s="159"/>
      <c r="C121" s="37" t="s">
        <v>102</v>
      </c>
      <c r="D121" s="119">
        <f>D116+D11-D10</f>
        <v>17701907</v>
      </c>
      <c r="E121" s="119">
        <f>E116+E11-E10</f>
        <v>9817896.9</v>
      </c>
      <c r="F121" s="119">
        <f>F116+F11-F10</f>
        <v>8246294.9</v>
      </c>
      <c r="G121" s="34">
        <f>F121/E121*100</f>
        <v>83.99247806319904</v>
      </c>
      <c r="H121" s="34">
        <f>F121/D121*100</f>
        <v>46.584217734281395</v>
      </c>
      <c r="I121" s="38">
        <f>G121-95</f>
        <v>-11.007521936800956</v>
      </c>
    </row>
    <row r="122" spans="1:9" ht="18.75" customHeight="1">
      <c r="A122" s="159"/>
      <c r="B122" s="159"/>
      <c r="C122" s="37" t="s">
        <v>55</v>
      </c>
      <c r="D122" s="119">
        <f>D117</f>
        <v>2849010.5999999987</v>
      </c>
      <c r="E122" s="119">
        <f aca="true" t="shared" si="8" ref="D122:F123">E117</f>
        <v>1826287.3</v>
      </c>
      <c r="F122" s="119">
        <f>F117</f>
        <v>1532382.1000000006</v>
      </c>
      <c r="G122" s="34">
        <f>F122/E122*100</f>
        <v>83.90695702696944</v>
      </c>
      <c r="H122" s="34">
        <f>F122/D122*100</f>
        <v>53.78646537854234</v>
      </c>
      <c r="I122" s="24">
        <f>G122-95</f>
        <v>-11.093042973030563</v>
      </c>
    </row>
    <row r="123" spans="1:9" ht="27" customHeight="1">
      <c r="A123" s="159"/>
      <c r="B123" s="159"/>
      <c r="C123" s="39" t="s">
        <v>112</v>
      </c>
      <c r="D123" s="119">
        <f t="shared" si="8"/>
        <v>2273760.7054800005</v>
      </c>
      <c r="E123" s="119">
        <f t="shared" si="8"/>
        <v>819472.5</v>
      </c>
      <c r="F123" s="119">
        <f t="shared" si="8"/>
        <v>324250.10000000003</v>
      </c>
      <c r="G123" s="34">
        <f>F123/E123*100</f>
        <v>39.568149022694485</v>
      </c>
      <c r="H123" s="34">
        <f>F123/D123*100</f>
        <v>14.260519993090014</v>
      </c>
      <c r="I123" s="24">
        <f>G123-95</f>
        <v>-55.431850977305515</v>
      </c>
    </row>
    <row r="124" spans="1:9" ht="10.5" customHeight="1">
      <c r="A124" s="20"/>
      <c r="B124" s="6"/>
      <c r="C124" s="6"/>
      <c r="D124" s="93"/>
      <c r="E124" s="93"/>
      <c r="F124" s="101"/>
      <c r="G124" s="6"/>
      <c r="H124" s="6"/>
      <c r="I124" s="6"/>
    </row>
    <row r="125" spans="1:9" s="41" customFormat="1" ht="29.25" customHeight="1">
      <c r="A125" s="157" t="s">
        <v>114</v>
      </c>
      <c r="B125" s="164"/>
      <c r="C125" s="164"/>
      <c r="D125" s="164"/>
      <c r="E125" s="164"/>
      <c r="F125" s="164"/>
      <c r="G125" s="164"/>
      <c r="H125" s="164"/>
      <c r="I125" s="164"/>
    </row>
    <row r="126" spans="1:18" s="42" customFormat="1" ht="29.25" customHeight="1">
      <c r="A126" s="155" t="s">
        <v>146</v>
      </c>
      <c r="B126" s="156"/>
      <c r="C126" s="156"/>
      <c r="D126" s="156"/>
      <c r="E126" s="156"/>
      <c r="F126" s="156"/>
      <c r="G126" s="156"/>
      <c r="H126" s="156"/>
      <c r="I126" s="156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1:18" ht="17.25" customHeight="1">
      <c r="A127" s="157" t="s">
        <v>145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ht="12" customHeight="1"/>
    <row r="129" ht="12.75" customHeight="1"/>
  </sheetData>
  <sheetProtection password="CE2C" sheet="1" objects="1" scenarios="1"/>
  <mergeCells count="41">
    <mergeCell ref="A72:B74"/>
    <mergeCell ref="A76:B77"/>
    <mergeCell ref="A82:B84"/>
    <mergeCell ref="A86:B87"/>
    <mergeCell ref="A119:C119"/>
    <mergeCell ref="A96:B98"/>
    <mergeCell ref="A104:B105"/>
    <mergeCell ref="A100:B100"/>
    <mergeCell ref="A114:C114"/>
    <mergeCell ref="A111:B112"/>
    <mergeCell ref="A2:I2"/>
    <mergeCell ref="A15:B16"/>
    <mergeCell ref="A18:B19"/>
    <mergeCell ref="A89:B90"/>
    <mergeCell ref="A21:B22"/>
    <mergeCell ref="A32:B33"/>
    <mergeCell ref="A6:B8"/>
    <mergeCell ref="A10:B13"/>
    <mergeCell ref="A24:B26"/>
    <mergeCell ref="A28:B30"/>
    <mergeCell ref="A42:B43"/>
    <mergeCell ref="A45:B46"/>
    <mergeCell ref="A35:B37"/>
    <mergeCell ref="A39:B40"/>
    <mergeCell ref="A68:B70"/>
    <mergeCell ref="A61:B62"/>
    <mergeCell ref="A48:B49"/>
    <mergeCell ref="A58:B59"/>
    <mergeCell ref="A64:B66"/>
    <mergeCell ref="A51:B52"/>
    <mergeCell ref="A54:B56"/>
    <mergeCell ref="A92:B94"/>
    <mergeCell ref="A126:I126"/>
    <mergeCell ref="A127:R127"/>
    <mergeCell ref="A79:B80"/>
    <mergeCell ref="A120:B123"/>
    <mergeCell ref="A102:B102"/>
    <mergeCell ref="A107:B109"/>
    <mergeCell ref="A113:C113"/>
    <mergeCell ref="A125:I125"/>
    <mergeCell ref="A115:B118"/>
  </mergeCells>
  <printOptions/>
  <pageMargins left="0.5905511811023623" right="0.2755905511811024" top="0.3937007874015748" bottom="0.4" header="0.5118110236220472" footer="0.2755905511811024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="85" zoomScaleNormal="85" zoomScaleSheetLayoutView="85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7" sqref="C7"/>
    </sheetView>
  </sheetViews>
  <sheetFormatPr defaultColWidth="9.140625" defaultRowHeight="12.75"/>
  <cols>
    <col min="1" max="1" width="0.2890625" style="51" hidden="1" customWidth="1"/>
    <col min="2" max="2" width="9.421875" style="52" customWidth="1"/>
    <col min="3" max="3" width="33.28125" style="0" customWidth="1"/>
    <col min="4" max="4" width="14.140625" style="0" customWidth="1"/>
    <col min="5" max="6" width="14.28125" style="69" customWidth="1"/>
    <col min="7" max="8" width="13.140625" style="0" customWidth="1"/>
    <col min="9" max="9" width="14.00390625" style="0" hidden="1" customWidth="1"/>
    <col min="10" max="10" width="12.00390625" style="0" hidden="1" customWidth="1"/>
    <col min="11" max="11" width="12.7109375" style="48" hidden="1" customWidth="1"/>
    <col min="12" max="12" width="12.7109375" style="0" hidden="1" customWidth="1"/>
    <col min="13" max="14" width="12.7109375" style="69" hidden="1" customWidth="1"/>
    <col min="15" max="22" width="15.421875" style="0" customWidth="1"/>
    <col min="23" max="23" width="14.140625" style="0" customWidth="1"/>
    <col min="24" max="25" width="11.7109375" style="0" customWidth="1"/>
  </cols>
  <sheetData>
    <row r="1" spans="1:10" ht="15.75">
      <c r="A1" s="44"/>
      <c r="B1" s="45"/>
      <c r="C1" s="46"/>
      <c r="D1" s="46"/>
      <c r="F1" s="47"/>
      <c r="G1" s="103"/>
      <c r="H1" s="47" t="s">
        <v>117</v>
      </c>
      <c r="I1" s="103"/>
      <c r="J1" s="103"/>
    </row>
    <row r="2" spans="1:10" ht="15.75">
      <c r="A2" s="44"/>
      <c r="B2" s="45"/>
      <c r="C2" s="46"/>
      <c r="D2" s="46"/>
      <c r="F2" s="47"/>
      <c r="G2" s="47"/>
      <c r="H2" s="47"/>
      <c r="I2" s="47"/>
      <c r="J2" s="47"/>
    </row>
    <row r="3" spans="1:10" ht="18.75">
      <c r="A3" s="49"/>
      <c r="B3" s="148" t="s">
        <v>161</v>
      </c>
      <c r="C3" s="175"/>
      <c r="D3" s="175"/>
      <c r="E3" s="175"/>
      <c r="F3" s="175"/>
      <c r="G3" s="175"/>
      <c r="H3" s="176"/>
      <c r="I3" s="51"/>
      <c r="J3" s="51"/>
    </row>
    <row r="4" spans="1:14" s="43" customFormat="1" ht="18.75">
      <c r="A4" s="49"/>
      <c r="B4" s="178" t="s">
        <v>162</v>
      </c>
      <c r="C4" s="179"/>
      <c r="D4" s="179"/>
      <c r="E4" s="179"/>
      <c r="F4" s="179"/>
      <c r="G4" s="179"/>
      <c r="H4" s="179"/>
      <c r="I4" s="104"/>
      <c r="J4" s="104"/>
      <c r="K4" s="109"/>
      <c r="M4" s="108"/>
      <c r="N4" s="108"/>
    </row>
    <row r="5" spans="1:14" s="43" customFormat="1" ht="15" customHeight="1">
      <c r="A5" s="49"/>
      <c r="I5" s="50"/>
      <c r="J5" s="50"/>
      <c r="K5" s="109"/>
      <c r="M5" s="108"/>
      <c r="N5" s="108"/>
    </row>
    <row r="6" spans="5:14" ht="15" customHeight="1">
      <c r="E6" s="53"/>
      <c r="F6" s="54"/>
      <c r="G6" s="90" t="s">
        <v>83</v>
      </c>
      <c r="H6" s="54"/>
      <c r="I6" s="177" t="s">
        <v>140</v>
      </c>
      <c r="J6" s="177"/>
      <c r="K6" s="177" t="s">
        <v>138</v>
      </c>
      <c r="L6" s="177"/>
      <c r="M6" s="177" t="s">
        <v>137</v>
      </c>
      <c r="N6" s="177"/>
    </row>
    <row r="7" spans="1:14" ht="56.25" customHeight="1">
      <c r="A7" s="55" t="s">
        <v>118</v>
      </c>
      <c r="B7" s="56" t="s">
        <v>159</v>
      </c>
      <c r="C7" s="57" t="s">
        <v>158</v>
      </c>
      <c r="D7" s="56" t="s">
        <v>119</v>
      </c>
      <c r="E7" s="57" t="s">
        <v>148</v>
      </c>
      <c r="F7" s="57" t="s">
        <v>149</v>
      </c>
      <c r="G7" s="57" t="s">
        <v>150</v>
      </c>
      <c r="H7" s="57" t="s">
        <v>120</v>
      </c>
      <c r="I7" s="105" t="s">
        <v>135</v>
      </c>
      <c r="J7" s="89" t="s">
        <v>136</v>
      </c>
      <c r="K7" s="105" t="s">
        <v>135</v>
      </c>
      <c r="L7" s="89" t="s">
        <v>136</v>
      </c>
      <c r="M7" s="105" t="s">
        <v>135</v>
      </c>
      <c r="N7" s="89" t="s">
        <v>136</v>
      </c>
    </row>
    <row r="8" spans="1:15" ht="19.5" customHeight="1">
      <c r="A8" s="58" t="s">
        <v>121</v>
      </c>
      <c r="B8" s="59">
        <v>1</v>
      </c>
      <c r="C8" s="60" t="s">
        <v>152</v>
      </c>
      <c r="D8" s="122">
        <v>927497.9</v>
      </c>
      <c r="E8" s="122">
        <f aca="true" t="shared" si="0" ref="E8:E15">K8+L8</f>
        <v>487551.7</v>
      </c>
      <c r="F8" s="122">
        <v>443876.8</v>
      </c>
      <c r="G8" s="61">
        <f aca="true" t="shared" si="1" ref="G8:G21">F8/E8*100</f>
        <v>91.04199616163783</v>
      </c>
      <c r="H8" s="62">
        <f aca="true" t="shared" si="2" ref="H8:H21">F8/D8*100</f>
        <v>47.857445283703605</v>
      </c>
      <c r="I8" s="110"/>
      <c r="J8" s="110"/>
      <c r="K8" s="123">
        <v>466790</v>
      </c>
      <c r="L8" s="126">
        <v>20761.7</v>
      </c>
      <c r="M8" s="124"/>
      <c r="N8" s="124"/>
      <c r="O8" s="84"/>
    </row>
    <row r="9" spans="1:15" ht="19.5" customHeight="1">
      <c r="A9" s="63" t="s">
        <v>122</v>
      </c>
      <c r="B9" s="64">
        <v>2</v>
      </c>
      <c r="C9" s="65" t="s">
        <v>153</v>
      </c>
      <c r="D9" s="122">
        <v>11955940.2</v>
      </c>
      <c r="E9" s="125">
        <f t="shared" si="0"/>
        <v>6848692.01</v>
      </c>
      <c r="F9" s="125">
        <v>5978393.7</v>
      </c>
      <c r="G9" s="66">
        <f t="shared" si="1"/>
        <v>87.29248871566647</v>
      </c>
      <c r="H9" s="67">
        <f t="shared" si="2"/>
        <v>50.003543008687856</v>
      </c>
      <c r="I9" s="111"/>
      <c r="J9" s="111"/>
      <c r="K9" s="126">
        <v>5251385.8</v>
      </c>
      <c r="L9" s="141">
        <v>1597306.21</v>
      </c>
      <c r="M9" s="124"/>
      <c r="N9" s="124"/>
      <c r="O9" s="84"/>
    </row>
    <row r="10" spans="1:15" s="69" customFormat="1" ht="19.5" customHeight="1">
      <c r="A10" s="63" t="s">
        <v>124</v>
      </c>
      <c r="B10" s="68">
        <v>3</v>
      </c>
      <c r="C10" s="65" t="s">
        <v>154</v>
      </c>
      <c r="D10" s="122">
        <v>1320458.5</v>
      </c>
      <c r="E10" s="125">
        <f t="shared" si="0"/>
        <v>810522.5</v>
      </c>
      <c r="F10" s="125">
        <f>658070.6+29415.6+7381.2</f>
        <v>694867.3999999999</v>
      </c>
      <c r="G10" s="66">
        <f>F10/E10*100</f>
        <v>85.73079710927209</v>
      </c>
      <c r="H10" s="67">
        <f>F10/D10*100</f>
        <v>52.62319111126929</v>
      </c>
      <c r="I10" s="111"/>
      <c r="J10" s="111"/>
      <c r="K10" s="141">
        <f>646134.5+37771.2+11133.3</f>
        <v>695039</v>
      </c>
      <c r="L10" s="141">
        <v>115483.5</v>
      </c>
      <c r="M10" s="124"/>
      <c r="N10" s="124"/>
      <c r="O10" s="85"/>
    </row>
    <row r="11" spans="1:15" s="73" customFormat="1" ht="15" customHeight="1">
      <c r="A11" s="127"/>
      <c r="B11" s="70"/>
      <c r="C11" s="143" t="s">
        <v>160</v>
      </c>
      <c r="D11" s="144"/>
      <c r="E11" s="128"/>
      <c r="F11" s="128"/>
      <c r="G11" s="145"/>
      <c r="H11" s="72"/>
      <c r="I11" s="146"/>
      <c r="J11" s="146"/>
      <c r="K11" s="147"/>
      <c r="L11" s="147"/>
      <c r="M11" s="130"/>
      <c r="N11" s="130"/>
      <c r="O11" s="86"/>
    </row>
    <row r="12" spans="1:15" s="73" customFormat="1" ht="18" customHeight="1">
      <c r="A12" s="127"/>
      <c r="B12" s="142"/>
      <c r="C12" s="71" t="s">
        <v>125</v>
      </c>
      <c r="D12" s="122">
        <v>72986.7</v>
      </c>
      <c r="E12" s="128">
        <f t="shared" si="0"/>
        <v>37771.2</v>
      </c>
      <c r="F12" s="128">
        <v>29415.6</v>
      </c>
      <c r="G12" s="72">
        <f>F12/E12*100</f>
        <v>77.87838353030881</v>
      </c>
      <c r="H12" s="72">
        <f>F12/D12*100</f>
        <v>40.30268528375718</v>
      </c>
      <c r="I12" s="111"/>
      <c r="J12" s="111"/>
      <c r="K12" s="123">
        <v>37771.2</v>
      </c>
      <c r="L12" s="123">
        <v>0</v>
      </c>
      <c r="M12" s="124"/>
      <c r="N12" s="124"/>
      <c r="O12" s="86"/>
    </row>
    <row r="13" spans="1:15" s="73" customFormat="1" ht="18" customHeight="1">
      <c r="A13" s="127"/>
      <c r="B13" s="70"/>
      <c r="C13" s="71" t="s">
        <v>126</v>
      </c>
      <c r="D13" s="122">
        <v>16190.8</v>
      </c>
      <c r="E13" s="128">
        <f t="shared" si="0"/>
        <v>11133.3</v>
      </c>
      <c r="F13" s="128">
        <v>7381.2</v>
      </c>
      <c r="G13" s="72">
        <f>F13/E13*100</f>
        <v>66.29840209102423</v>
      </c>
      <c r="H13" s="72">
        <f>F13/D13*100</f>
        <v>45.588852928823776</v>
      </c>
      <c r="I13" s="111"/>
      <c r="J13" s="111"/>
      <c r="K13" s="123">
        <v>11133.3</v>
      </c>
      <c r="L13" s="123">
        <v>0</v>
      </c>
      <c r="M13" s="139"/>
      <c r="N13" s="124"/>
      <c r="O13" s="86"/>
    </row>
    <row r="14" spans="1:15" ht="19.5" customHeight="1">
      <c r="A14" s="63" t="s">
        <v>123</v>
      </c>
      <c r="B14" s="68">
        <v>4</v>
      </c>
      <c r="C14" s="65" t="s">
        <v>155</v>
      </c>
      <c r="D14" s="122">
        <v>1510840</v>
      </c>
      <c r="E14" s="125">
        <f t="shared" si="0"/>
        <v>933421.3</v>
      </c>
      <c r="F14" s="125">
        <v>663256.3</v>
      </c>
      <c r="G14" s="66">
        <f>F14/E14*100</f>
        <v>71.05647792695538</v>
      </c>
      <c r="H14" s="67">
        <f>F14/D14*100</f>
        <v>43.899837176669934</v>
      </c>
      <c r="I14" s="111"/>
      <c r="J14" s="111"/>
      <c r="K14" s="126">
        <v>790321</v>
      </c>
      <c r="L14" s="123">
        <v>143100.3</v>
      </c>
      <c r="M14" s="124"/>
      <c r="N14" s="124"/>
      <c r="O14" s="84"/>
    </row>
    <row r="15" spans="1:15" ht="19.5" customHeight="1">
      <c r="A15" s="63" t="s">
        <v>131</v>
      </c>
      <c r="B15" s="68">
        <v>5</v>
      </c>
      <c r="C15" s="65" t="s">
        <v>156</v>
      </c>
      <c r="D15" s="122">
        <v>6257268.9</v>
      </c>
      <c r="E15" s="125">
        <f t="shared" si="0"/>
        <v>3057854.9</v>
      </c>
      <c r="F15" s="125">
        <f>2163071.3-29415.6-7381.2</f>
        <v>2126274.4999999995</v>
      </c>
      <c r="G15" s="66">
        <f t="shared" si="1"/>
        <v>69.53483960275551</v>
      </c>
      <c r="H15" s="67">
        <f t="shared" si="2"/>
        <v>33.98087143098484</v>
      </c>
      <c r="I15" s="111"/>
      <c r="J15" s="111"/>
      <c r="K15" s="123">
        <f>2337651.3-37771.2-11133.3</f>
        <v>2288746.8</v>
      </c>
      <c r="L15" s="123">
        <v>769108.1</v>
      </c>
      <c r="M15" s="124"/>
      <c r="N15" s="124"/>
      <c r="O15" s="84"/>
    </row>
    <row r="16" spans="1:15" ht="19.5" customHeight="1">
      <c r="A16" s="63" t="s">
        <v>127</v>
      </c>
      <c r="B16" s="68">
        <v>6</v>
      </c>
      <c r="C16" s="65" t="s">
        <v>151</v>
      </c>
      <c r="D16" s="122">
        <f>SUM(D18:D19)</f>
        <v>185080.80000000002</v>
      </c>
      <c r="E16" s="125">
        <f aca="true" t="shared" si="3" ref="E16:E22">K16+L16</f>
        <v>105217.70000000001</v>
      </c>
      <c r="F16" s="125">
        <f>1340.9+65625.9</f>
        <v>66966.79999999999</v>
      </c>
      <c r="G16" s="66">
        <f t="shared" si="1"/>
        <v>63.64594550156484</v>
      </c>
      <c r="H16" s="67">
        <f t="shared" si="2"/>
        <v>36.182467333186366</v>
      </c>
      <c r="I16" s="111"/>
      <c r="J16" s="111"/>
      <c r="K16" s="123">
        <f>20199.1+85018.6</f>
        <v>105217.70000000001</v>
      </c>
      <c r="L16" s="123">
        <v>0</v>
      </c>
      <c r="M16" s="124"/>
      <c r="N16" s="124"/>
      <c r="O16" s="84"/>
    </row>
    <row r="17" spans="1:15" s="73" customFormat="1" ht="15" customHeight="1">
      <c r="A17" s="127"/>
      <c r="B17" s="70"/>
      <c r="C17" s="143" t="s">
        <v>160</v>
      </c>
      <c r="D17" s="144"/>
      <c r="E17" s="128"/>
      <c r="F17" s="128"/>
      <c r="G17" s="145"/>
      <c r="H17" s="72"/>
      <c r="I17" s="146"/>
      <c r="J17" s="146"/>
      <c r="K17" s="147"/>
      <c r="L17" s="147"/>
      <c r="M17" s="130"/>
      <c r="N17" s="130"/>
      <c r="O17" s="86"/>
    </row>
    <row r="18" spans="1:15" s="77" customFormat="1" ht="31.5" customHeight="1">
      <c r="A18" s="74" t="s">
        <v>128</v>
      </c>
      <c r="B18" s="142"/>
      <c r="C18" s="76" t="s">
        <v>129</v>
      </c>
      <c r="D18" s="122">
        <v>153982.1</v>
      </c>
      <c r="E18" s="128">
        <f t="shared" si="3"/>
        <v>85018.6</v>
      </c>
      <c r="F18" s="128">
        <v>65625.9</v>
      </c>
      <c r="G18" s="72">
        <f t="shared" si="1"/>
        <v>77.19005017725532</v>
      </c>
      <c r="H18" s="72">
        <f t="shared" si="2"/>
        <v>42.6191745663944</v>
      </c>
      <c r="I18" s="111"/>
      <c r="J18" s="111"/>
      <c r="K18" s="123">
        <v>85018.6</v>
      </c>
      <c r="L18" s="129">
        <v>0</v>
      </c>
      <c r="M18" s="130"/>
      <c r="N18" s="130"/>
      <c r="O18" s="87"/>
    </row>
    <row r="19" spans="1:15" s="77" customFormat="1" ht="31.5" customHeight="1">
      <c r="A19" s="74"/>
      <c r="B19" s="75"/>
      <c r="C19" s="76" t="s">
        <v>130</v>
      </c>
      <c r="D19" s="122">
        <v>31098.7</v>
      </c>
      <c r="E19" s="128">
        <f t="shared" si="3"/>
        <v>20199.1</v>
      </c>
      <c r="F19" s="128">
        <v>1340.9</v>
      </c>
      <c r="G19" s="72">
        <f t="shared" si="1"/>
        <v>6.6384145828279495</v>
      </c>
      <c r="H19" s="72">
        <f t="shared" si="2"/>
        <v>4.311755796866107</v>
      </c>
      <c r="I19" s="111"/>
      <c r="J19" s="111"/>
      <c r="K19" s="123">
        <v>20199.1</v>
      </c>
      <c r="L19" s="129">
        <v>0</v>
      </c>
      <c r="M19" s="130"/>
      <c r="N19" s="130"/>
      <c r="O19" s="87"/>
    </row>
    <row r="20" spans="1:15" ht="19.5" customHeight="1">
      <c r="A20" s="63" t="s">
        <v>132</v>
      </c>
      <c r="B20" s="68">
        <v>7</v>
      </c>
      <c r="C20" s="65" t="s">
        <v>157</v>
      </c>
      <c r="D20" s="122">
        <v>391361.3</v>
      </c>
      <c r="E20" s="125">
        <f t="shared" si="3"/>
        <v>91157.7</v>
      </c>
      <c r="F20" s="125">
        <v>52518.2</v>
      </c>
      <c r="G20" s="66">
        <f t="shared" si="1"/>
        <v>57.61246718598648</v>
      </c>
      <c r="H20" s="67">
        <f t="shared" si="2"/>
        <v>13.419364663802988</v>
      </c>
      <c r="I20" s="111"/>
      <c r="J20" s="111"/>
      <c r="K20" s="123">
        <v>91157.7</v>
      </c>
      <c r="L20" s="123">
        <v>0</v>
      </c>
      <c r="M20" s="124"/>
      <c r="N20" s="124"/>
      <c r="O20" s="84"/>
    </row>
    <row r="21" spans="1:15" ht="19.5" customHeight="1">
      <c r="A21" s="63" t="s">
        <v>133</v>
      </c>
      <c r="B21" s="68"/>
      <c r="C21" s="78" t="s">
        <v>134</v>
      </c>
      <c r="D21" s="122">
        <f>2197.1+35666.4+5604+3915.3+149297.2</f>
        <v>196680</v>
      </c>
      <c r="E21" s="125">
        <f t="shared" si="3"/>
        <v>84917.19999999998</v>
      </c>
      <c r="F21" s="125">
        <f>142399.3-65625.9</f>
        <v>76773.4</v>
      </c>
      <c r="G21" s="67">
        <f t="shared" si="1"/>
        <v>90.40971675938445</v>
      </c>
      <c r="H21" s="67">
        <f t="shared" si="2"/>
        <v>39.03467561521253</v>
      </c>
      <c r="I21" s="111"/>
      <c r="J21" s="111"/>
      <c r="K21" s="123">
        <f>169935.8-85018.6</f>
        <v>84917.19999999998</v>
      </c>
      <c r="L21" s="123">
        <v>0</v>
      </c>
      <c r="M21" s="124"/>
      <c r="N21" s="124"/>
      <c r="O21" s="84"/>
    </row>
    <row r="22" spans="1:28" s="69" customFormat="1" ht="52.5" customHeight="1">
      <c r="A22" s="106"/>
      <c r="B22" s="131"/>
      <c r="C22" s="132" t="s">
        <v>139</v>
      </c>
      <c r="D22" s="133">
        <f>D8+D9+D14+D20+D10+D15+D16+D21</f>
        <v>22745127.6</v>
      </c>
      <c r="E22" s="133">
        <f t="shared" si="3"/>
        <v>12419335.009999998</v>
      </c>
      <c r="F22" s="133">
        <f>F21+F20+F16+F14+F15+F10+F9+F8</f>
        <v>10102927.1</v>
      </c>
      <c r="G22" s="134">
        <f>F22/E22*100</f>
        <v>81.34837406242093</v>
      </c>
      <c r="H22" s="134">
        <f>F22/D22*100</f>
        <v>44.41798383228239</v>
      </c>
      <c r="I22" s="135"/>
      <c r="J22" s="136"/>
      <c r="K22" s="140">
        <f>SUM(K8:K21)-K12-K13-K18-K19</f>
        <v>9773575.199999997</v>
      </c>
      <c r="L22" s="140">
        <f>SUM(L8:L21)-L12-L13-L18-L19</f>
        <v>2645759.81</v>
      </c>
      <c r="M22" s="136">
        <f>SUM(M8:M21)-M12-M13-M18-M19</f>
        <v>0</v>
      </c>
      <c r="N22" s="136">
        <f>SUM(N8:N21)-N12-N13-N18-N19</f>
        <v>0</v>
      </c>
      <c r="O22" s="84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1:15" ht="12.75">
      <c r="K23" s="88"/>
      <c r="L23" s="84"/>
      <c r="M23" s="85"/>
      <c r="N23" s="85"/>
      <c r="O23" s="84"/>
    </row>
    <row r="24" spans="4:15" ht="12.75">
      <c r="D24" s="84"/>
      <c r="K24" s="88"/>
      <c r="L24" s="84"/>
      <c r="M24" s="85"/>
      <c r="N24" s="85"/>
      <c r="O24" s="84"/>
    </row>
    <row r="25" spans="1:15" ht="12.75">
      <c r="A25"/>
      <c r="B25"/>
      <c r="F25"/>
      <c r="K25" s="84"/>
      <c r="L25" s="84"/>
      <c r="M25" s="85"/>
      <c r="N25" s="85"/>
      <c r="O25" s="84"/>
    </row>
    <row r="26" spans="1:15" ht="12.75">
      <c r="A26"/>
      <c r="B26"/>
      <c r="F26"/>
      <c r="K26" s="84"/>
      <c r="L26" s="84"/>
      <c r="M26" s="85"/>
      <c r="N26" s="85"/>
      <c r="O26" s="84"/>
    </row>
    <row r="27" spans="1:15" ht="12.75">
      <c r="A27"/>
      <c r="B27"/>
      <c r="F27"/>
      <c r="K27" s="84"/>
      <c r="L27" s="84"/>
      <c r="M27" s="85"/>
      <c r="N27" s="85"/>
      <c r="O27" s="84"/>
    </row>
    <row r="28" spans="1:15" ht="12.75">
      <c r="A28"/>
      <c r="B28"/>
      <c r="F28"/>
      <c r="K28" s="84"/>
      <c r="L28" s="84"/>
      <c r="M28" s="85"/>
      <c r="N28" s="85"/>
      <c r="O28" s="84"/>
    </row>
    <row r="29" spans="1:15" ht="12.75">
      <c r="A29"/>
      <c r="B29"/>
      <c r="F29"/>
      <c r="K29" s="84"/>
      <c r="L29" s="84"/>
      <c r="M29" s="85"/>
      <c r="N29" s="85"/>
      <c r="O29" s="84"/>
    </row>
    <row r="30" spans="1:15" ht="12.75">
      <c r="A30"/>
      <c r="B30"/>
      <c r="F30"/>
      <c r="K30" s="84"/>
      <c r="L30" s="84"/>
      <c r="M30" s="85"/>
      <c r="N30" s="85"/>
      <c r="O30" s="84"/>
    </row>
    <row r="31" spans="1:15" ht="12.75">
      <c r="A31"/>
      <c r="B31"/>
      <c r="F31"/>
      <c r="K31" s="84"/>
      <c r="L31" s="84"/>
      <c r="M31" s="85"/>
      <c r="N31" s="85"/>
      <c r="O31" s="84"/>
    </row>
    <row r="32" spans="1:15" ht="15.75">
      <c r="A32" s="79"/>
      <c r="B32" s="80"/>
      <c r="C32" s="81"/>
      <c r="D32" s="82"/>
      <c r="E32" s="107"/>
      <c r="K32" s="88"/>
      <c r="L32" s="84"/>
      <c r="M32" s="85"/>
      <c r="N32" s="85"/>
      <c r="O32" s="84"/>
    </row>
    <row r="33" spans="1:15" ht="15.75">
      <c r="A33" s="79"/>
      <c r="B33" s="80"/>
      <c r="C33" s="81"/>
      <c r="D33" s="82"/>
      <c r="E33" s="107"/>
      <c r="K33" s="88"/>
      <c r="L33" s="84"/>
      <c r="M33" s="85"/>
      <c r="N33" s="85"/>
      <c r="O33" s="84"/>
    </row>
    <row r="34" spans="1:5" ht="15.75">
      <c r="A34" s="79"/>
      <c r="B34" s="80"/>
      <c r="C34" s="83"/>
      <c r="D34" s="82"/>
      <c r="E34" s="107"/>
    </row>
  </sheetData>
  <sheetProtection password="CE2C" sheet="1" objects="1" scenarios="1"/>
  <mergeCells count="5">
    <mergeCell ref="B3:H3"/>
    <mergeCell ref="I6:J6"/>
    <mergeCell ref="K6:L6"/>
    <mergeCell ref="M6:N6"/>
    <mergeCell ref="B4:H4"/>
  </mergeCells>
  <printOptions/>
  <pageMargins left="0.6" right="0.4" top="0.6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331-1</cp:lastModifiedBy>
  <cp:lastPrinted>2010-08-12T06:52:45Z</cp:lastPrinted>
  <dcterms:created xsi:type="dcterms:W3CDTF">2002-03-11T10:22:12Z</dcterms:created>
  <dcterms:modified xsi:type="dcterms:W3CDTF">2010-08-12T06:53:48Z</dcterms:modified>
  <cp:category/>
  <cp:version/>
  <cp:contentType/>
  <cp:contentStatus/>
</cp:coreProperties>
</file>