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8160" windowWidth="15480" windowHeight="412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источникам'!$A$5:$R$122</definedName>
    <definedName name="_xlnm.Print_Titles" localSheetId="0">'По ГРБС и источникам'!$5:$5</definedName>
    <definedName name="_xlnm.Print_Area" localSheetId="0">'По ГРБС и источникам'!$A$1:$N$125</definedName>
  </definedNames>
  <calcPr fullCalcOnLoad="1"/>
</workbook>
</file>

<file path=xl/sharedStrings.xml><?xml version="1.0" encoding="utf-8"?>
<sst xmlns="http://schemas.openxmlformats.org/spreadsheetml/2006/main" count="257" uniqueCount="126">
  <si>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</si>
  <si>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</si>
  <si>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</si>
  <si>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</si>
  <si>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</si>
  <si>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</si>
  <si>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</si>
  <si>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</si>
  <si>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</si>
  <si>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</si>
  <si>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</si>
  <si>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</si>
  <si>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</si>
  <si>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</si>
  <si>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</si>
  <si>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</si>
  <si>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</si>
  <si>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</si>
  <si>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</si>
  <si>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</si>
  <si>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</si>
  <si>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</si>
  <si>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</si>
  <si>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</si>
  <si>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</si>
  <si>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</si>
  <si>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</si>
  <si>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</si>
  <si>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</si>
  <si>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</si>
  <si>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</si>
  <si>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</si>
  <si>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</si>
  <si>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</si>
  <si>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</si>
  <si>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</si>
  <si>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</si>
  <si>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</si>
  <si>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</si>
  <si>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</si>
  <si>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</si>
  <si>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</si>
  <si>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</si>
  <si>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</si>
  <si>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</si>
  <si>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</si>
  <si>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</si>
  <si>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</si>
  <si>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</si>
  <si>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</si>
  <si>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</si>
  <si>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</si>
  <si>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</si>
  <si>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</si>
  <si>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</si>
  <si>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</si>
  <si>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</si>
  <si>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</si>
  <si>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</si>
  <si>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</si>
  <si>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</si>
  <si>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</si>
  <si>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</si>
  <si>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</si>
  <si>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</si>
  <si>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</si>
  <si>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</si>
  <si>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</si>
  <si>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</si>
  <si>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</si>
  <si>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</si>
  <si>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</si>
  <si>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</si>
  <si>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</si>
  <si>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</si>
  <si>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</si>
  <si>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</si>
  <si>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</si>
  <si>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</si>
  <si>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</si>
  <si>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</si>
  <si>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</si>
  <si>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</si>
  <si>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</si>
  <si>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</si>
  <si>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</si>
  <si>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</si>
  <si>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</si>
  <si>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</si>
  <si>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</si>
  <si>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</si>
  <si>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</si>
  <si>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</si>
  <si>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</si>
  <si>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</si>
  <si>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</si>
  <si>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</si>
  <si>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</si>
  <si>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</si>
  <si>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сумма принятых бюджетных обязательств по состоянию на 01.12.2012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</si>
  <si>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</si>
  <si>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</si>
  <si>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</si>
  <si>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</si>
  <si>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</si>
  <si>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</si>
  <si>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</si>
  <si>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</si>
  <si>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</si>
  <si>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</si>
  <si>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</si>
  <si>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</si>
  <si>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</si>
  <si>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</si>
  <si>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Ассигнования 2018 года</t>
  </si>
  <si>
    <t>Ассигнования 2017 года</t>
  </si>
  <si>
    <t>Кассовый план января 2017 года</t>
  </si>
  <si>
    <t>Кассовый расход на 01.02.2017</t>
  </si>
  <si>
    <t>%  выполнения кассового плана января                    2017 года</t>
  </si>
  <si>
    <t>ОЦЕНКА исполнения до конца года</t>
  </si>
  <si>
    <t>% исполнения</t>
  </si>
  <si>
    <t>Оперативный анализ исполнения бюджета города Перми по расходам на 1 сентября 2018 года</t>
  </si>
  <si>
    <t>Кассовый план января-августа                                                    2018 года</t>
  </si>
  <si>
    <t>Кассовый расход на 01.09.2018</t>
  </si>
  <si>
    <t>%  выполнения кассового плана января-августа 2018 года</t>
  </si>
  <si>
    <t xml:space="preserve"> * -  расчётный уровень установлен исходя из 95,0 % исполнения кассового плана по расходам за январь-август 2018 года.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</si>
</sst>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0.000000000"/>
    <numFmt numFmtId="207" formatCode="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9" fontId="3" fillId="33" borderId="11" xfId="0" applyNumberFormat="1" applyFont="1" applyFill="1" applyBorder="1" applyAlignment="1">
      <alignment vertical="center" wrapText="1"/>
    </xf>
    <xf numFmtId="179" fontId="3" fillId="33" borderId="11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0" fontId="17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179" fontId="18" fillId="33" borderId="0" xfId="0" applyNumberFormat="1" applyFont="1" applyFill="1" applyAlignment="1">
      <alignment horizontal="right"/>
    </xf>
    <xf numFmtId="174" fontId="19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0" fontId="1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9" fontId="4" fillId="33" borderId="11" xfId="0" applyNumberFormat="1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/>
    </xf>
    <xf numFmtId="10" fontId="17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9" fontId="8" fillId="33" borderId="11" xfId="0" applyNumberFormat="1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63" fillId="0" borderId="0" xfId="0" applyFont="1" applyFill="1" applyAlignment="1">
      <alignment/>
    </xf>
    <xf numFmtId="49" fontId="64" fillId="33" borderId="16" xfId="0" applyNumberFormat="1" applyFont="1" applyFill="1" applyBorder="1" applyAlignment="1">
      <alignment horizontal="center" vertical="center" wrapText="1"/>
    </xf>
    <xf numFmtId="49" fontId="65" fillId="33" borderId="17" xfId="0" applyNumberFormat="1" applyFont="1" applyFill="1" applyBorder="1" applyAlignment="1">
      <alignment horizontal="center" vertical="center" wrapText="1"/>
    </xf>
    <xf numFmtId="174" fontId="13" fillId="33" borderId="11" xfId="0" applyNumberFormat="1" applyFont="1" applyFill="1" applyBorder="1" applyAlignment="1">
      <alignment horizontal="center" vertical="center" wrapText="1"/>
    </xf>
    <xf numFmtId="10" fontId="13" fillId="33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/>
    </xf>
    <xf numFmtId="0" fontId="63" fillId="33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Fill="1" applyBorder="1" applyAlignment="1">
      <alignment horizontal="center" vertical="center" wrapText="1"/>
    </xf>
    <xf numFmtId="174" fontId="67" fillId="0" borderId="11" xfId="0" applyNumberFormat="1" applyFont="1" applyFill="1" applyBorder="1" applyAlignment="1">
      <alignment horizontal="center" vertical="center" wrapText="1"/>
    </xf>
    <xf numFmtId="179" fontId="67" fillId="33" borderId="11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179" fontId="3" fillId="34" borderId="11" xfId="0" applyNumberFormat="1" applyFont="1" applyFill="1" applyBorder="1" applyAlignment="1">
      <alignment vertical="center" wrapText="1"/>
    </xf>
    <xf numFmtId="179" fontId="3" fillId="34" borderId="11" xfId="0" applyNumberFormat="1" applyFont="1" applyFill="1" applyBorder="1" applyAlignment="1">
      <alignment vertical="center"/>
    </xf>
    <xf numFmtId="174" fontId="4" fillId="0" borderId="11" xfId="0" applyNumberFormat="1" applyFont="1" applyFill="1" applyBorder="1" applyAlignment="1">
      <alignment vertical="center" wrapText="1"/>
    </xf>
    <xf numFmtId="174" fontId="3" fillId="0" borderId="11" xfId="0" applyNumberFormat="1" applyFont="1" applyFill="1" applyBorder="1" applyAlignment="1">
      <alignment vertical="center" wrapText="1"/>
    </xf>
    <xf numFmtId="174" fontId="8" fillId="0" borderId="11" xfId="0" applyNumberFormat="1" applyFont="1" applyFill="1" applyBorder="1" applyAlignment="1">
      <alignment vertical="center" wrapText="1"/>
    </xf>
    <xf numFmtId="174" fontId="3" fillId="34" borderId="11" xfId="0" applyNumberFormat="1" applyFont="1" applyFill="1" applyBorder="1" applyAlignment="1">
      <alignment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9" fontId="65" fillId="0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right" vertical="center"/>
    </xf>
    <xf numFmtId="179" fontId="7" fillId="4" borderId="11" xfId="0" applyNumberFormat="1" applyFont="1" applyFill="1" applyBorder="1" applyAlignment="1">
      <alignment vertical="center" wrapText="1"/>
    </xf>
    <xf numFmtId="179" fontId="7" fillId="4" borderId="11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/>
    </xf>
    <xf numFmtId="179" fontId="0" fillId="4" borderId="19" xfId="0" applyNumberFormat="1" applyFont="1" applyFill="1" applyBorder="1" applyAlignment="1">
      <alignment horizontal="left"/>
    </xf>
    <xf numFmtId="179" fontId="4" fillId="4" borderId="11" xfId="0" applyNumberFormat="1" applyFont="1" applyFill="1" applyBorder="1" applyAlignment="1">
      <alignment vertical="center" wrapText="1"/>
    </xf>
    <xf numFmtId="179" fontId="12" fillId="4" borderId="19" xfId="0" applyNumberFormat="1" applyFont="1" applyFill="1" applyBorder="1" applyAlignment="1">
      <alignment horizontal="left"/>
    </xf>
    <xf numFmtId="179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9" fontId="7" fillId="4" borderId="11" xfId="0" applyNumberFormat="1" applyFont="1" applyFill="1" applyBorder="1" applyAlignment="1">
      <alignment horizontal="right" vertical="center" wrapText="1"/>
    </xf>
    <xf numFmtId="179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179" fontId="0" fillId="33" borderId="11" xfId="0" applyNumberFormat="1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10" fontId="17" fillId="33" borderId="11" xfId="0" applyNumberFormat="1" applyFont="1" applyFill="1" applyBorder="1" applyAlignment="1" applyProtection="1">
      <alignment/>
      <protection/>
    </xf>
    <xf numFmtId="179" fontId="16" fillId="33" borderId="11" xfId="0" applyNumberFormat="1" applyFont="1" applyFill="1" applyBorder="1" applyAlignment="1" applyProtection="1">
      <alignment/>
      <protection/>
    </xf>
    <xf numFmtId="49" fontId="65" fillId="33" borderId="17" xfId="0" applyNumberFormat="1" applyFont="1" applyFill="1" applyBorder="1" applyAlignment="1">
      <alignment horizontal="center" vertical="center" wrapText="1"/>
    </xf>
    <xf numFmtId="179" fontId="65" fillId="0" borderId="11" xfId="0" applyNumberFormat="1" applyFont="1" applyFill="1" applyBorder="1" applyAlignment="1">
      <alignment vertical="center"/>
    </xf>
    <xf numFmtId="174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 wrapText="1"/>
    </xf>
    <xf numFmtId="179" fontId="65" fillId="4" borderId="11" xfId="0" applyNumberFormat="1" applyFont="1" applyFill="1" applyBorder="1" applyAlignment="1">
      <alignment vertical="center"/>
    </xf>
    <xf numFmtId="174" fontId="65" fillId="0" borderId="11" xfId="0" applyNumberFormat="1" applyFont="1" applyFill="1" applyBorder="1" applyAlignment="1">
      <alignment vertical="center" wrapText="1"/>
    </xf>
    <xf numFmtId="179" fontId="64" fillId="0" borderId="11" xfId="0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9" fontId="65" fillId="34" borderId="11" xfId="0" applyNumberFormat="1" applyFont="1" applyFill="1" applyBorder="1" applyAlignment="1">
      <alignment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9" fontId="4" fillId="35" borderId="11" xfId="0" applyNumberFormat="1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/>
    </xf>
    <xf numFmtId="179" fontId="0" fillId="35" borderId="19" xfId="0" applyNumberFormat="1" applyFont="1" applyFill="1" applyBorder="1" applyAlignment="1">
      <alignment horizontal="left"/>
    </xf>
    <xf numFmtId="179" fontId="12" fillId="35" borderId="19" xfId="0" applyNumberFormat="1" applyFont="1" applyFill="1" applyBorder="1" applyAlignment="1">
      <alignment horizontal="left"/>
    </xf>
    <xf numFmtId="179" fontId="12" fillId="35" borderId="10" xfId="0" applyNumberFormat="1" applyFont="1" applyFill="1" applyBorder="1" applyAlignment="1">
      <alignment horizontal="left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 wrapText="1"/>
    </xf>
    <xf numFmtId="179" fontId="7" fillId="35" borderId="11" xfId="0" applyNumberFormat="1" applyFont="1" applyFill="1" applyBorder="1" applyAlignment="1">
      <alignment vertical="center" wrapText="1"/>
    </xf>
    <xf numFmtId="179" fontId="7" fillId="35" borderId="11" xfId="0" applyNumberFormat="1" applyFont="1" applyFill="1" applyBorder="1" applyAlignment="1">
      <alignment vertical="center"/>
    </xf>
    <xf numFmtId="49" fontId="7" fillId="35" borderId="11" xfId="0" applyNumberFormat="1" applyFont="1" applyFill="1" applyBorder="1" applyAlignment="1">
      <alignment horizontal="left" vertical="center" wrapText="1"/>
    </xf>
    <xf numFmtId="179" fontId="7" fillId="35" borderId="11" xfId="0" applyNumberFormat="1" applyFont="1" applyFill="1" applyBorder="1" applyAlignment="1">
      <alignment horizontal="right" vertical="center"/>
    </xf>
    <xf numFmtId="179" fontId="7" fillId="35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79" fontId="21" fillId="0" borderId="11" xfId="0" applyNumberFormat="1" applyFont="1" applyFill="1" applyBorder="1" applyAlignment="1">
      <alignment vertical="center" wrapText="1"/>
    </xf>
    <xf numFmtId="174" fontId="21" fillId="0" borderId="11" xfId="0" applyNumberFormat="1" applyFont="1" applyFill="1" applyBorder="1" applyAlignment="1">
      <alignment vertical="center" wrapText="1"/>
    </xf>
    <xf numFmtId="179" fontId="21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179" fontId="0" fillId="0" borderId="19" xfId="0" applyNumberFormat="1" applyFont="1" applyFill="1" applyBorder="1" applyAlignment="1">
      <alignment horizontal="left" vertical="center" wrapText="1"/>
    </xf>
    <xf numFmtId="179" fontId="12" fillId="0" borderId="19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vertical="center" wrapText="1"/>
    </xf>
    <xf numFmtId="174" fontId="22" fillId="0" borderId="11" xfId="0" applyNumberFormat="1" applyFont="1" applyFill="1" applyBorder="1" applyAlignment="1">
      <alignment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179" fontId="0" fillId="0" borderId="19" xfId="0" applyNumberFormat="1" applyFont="1" applyFill="1" applyBorder="1" applyAlignment="1">
      <alignment horizontal="left"/>
    </xf>
    <xf numFmtId="179" fontId="12" fillId="0" borderId="19" xfId="0" applyNumberFormat="1" applyFont="1" applyFill="1" applyBorder="1" applyAlignment="1">
      <alignment horizontal="left"/>
    </xf>
    <xf numFmtId="179" fontId="12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center" wrapText="1"/>
    </xf>
    <xf numFmtId="179" fontId="7" fillId="0" borderId="11" xfId="0" applyNumberFormat="1" applyFont="1" applyFill="1" applyBorder="1" applyAlignment="1">
      <alignment horizontal="right" vertical="center" wrapText="1"/>
    </xf>
    <xf numFmtId="179" fontId="7" fillId="0" borderId="11" xfId="0" applyNumberFormat="1" applyFont="1" applyFill="1" applyBorder="1" applyAlignment="1">
      <alignment vertical="center" wrapText="1"/>
    </xf>
    <xf numFmtId="174" fontId="7" fillId="0" borderId="11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0" fontId="13" fillId="0" borderId="2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9" fontId="65" fillId="0" borderId="11" xfId="0" applyNumberFormat="1" applyFont="1" applyFill="1" applyBorder="1" applyAlignment="1">
      <alignment horizontal="right" vertical="center" wrapText="1" indent="1"/>
    </xf>
    <xf numFmtId="179" fontId="65" fillId="0" borderId="11" xfId="0" applyNumberFormat="1" applyFont="1" applyFill="1" applyBorder="1" applyAlignment="1">
      <alignment horizontal="right" vertical="center"/>
    </xf>
    <xf numFmtId="179" fontId="65" fillId="0" borderId="11" xfId="0" applyNumberFormat="1" applyFont="1" applyFill="1" applyBorder="1" applyAlignment="1">
      <alignment horizontal="right" vertical="center" wrapText="1"/>
    </xf>
    <xf numFmtId="179" fontId="4" fillId="0" borderId="11" xfId="0" applyNumberFormat="1" applyFont="1" applyFill="1" applyBorder="1" applyAlignment="1">
      <alignment horizontal="right" vertical="center" wrapText="1" indent="1"/>
    </xf>
    <xf numFmtId="174" fontId="0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79" fontId="4" fillId="36" borderId="11" xfId="0" applyNumberFormat="1" applyFont="1" applyFill="1" applyBorder="1" applyAlignment="1">
      <alignment horizontal="righ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9" fontId="0" fillId="0" borderId="0" xfId="0" applyNumberFormat="1" applyFont="1" applyFill="1" applyAlignment="1">
      <alignment/>
    </xf>
    <xf numFmtId="0" fontId="63" fillId="0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94" fontId="4" fillId="0" borderId="11" xfId="57" applyNumberFormat="1" applyFont="1" applyFill="1" applyBorder="1" applyAlignment="1">
      <alignment vertical="center" wrapText="1"/>
    </xf>
    <xf numFmtId="194" fontId="4" fillId="36" borderId="11" xfId="57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179" fontId="64" fillId="0" borderId="11" xfId="0" applyNumberFormat="1" applyFont="1" applyFill="1" applyBorder="1" applyAlignment="1">
      <alignment horizontal="right" vertical="center" wrapText="1" indent="1"/>
    </xf>
    <xf numFmtId="179" fontId="64" fillId="0" borderId="11" xfId="0" applyNumberFormat="1" applyFont="1" applyFill="1" applyBorder="1" applyAlignment="1">
      <alignment horizontal="center" vertical="center" wrapText="1"/>
    </xf>
    <xf numFmtId="179" fontId="68" fillId="0" borderId="11" xfId="0" applyNumberFormat="1" applyFont="1" applyFill="1" applyBorder="1" applyAlignment="1">
      <alignment vertical="center"/>
    </xf>
    <xf numFmtId="179" fontId="65" fillId="0" borderId="11" xfId="0" applyNumberFormat="1" applyFont="1" applyFill="1" applyBorder="1" applyAlignment="1">
      <alignment horizontal="right" vertical="center" indent="1"/>
    </xf>
    <xf numFmtId="178" fontId="23" fillId="0" borderId="0" xfId="0" applyNumberFormat="1" applyFont="1" applyFill="1" applyAlignment="1">
      <alignment/>
    </xf>
    <xf numFmtId="179" fontId="8" fillId="0" borderId="11" xfId="0" applyNumberFormat="1" applyFont="1" applyFill="1" applyBorder="1" applyAlignment="1">
      <alignment vertical="center" wrapText="1"/>
    </xf>
    <xf numFmtId="179" fontId="3" fillId="0" borderId="11" xfId="6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wrapText="1" indent="1"/>
    </xf>
    <xf numFmtId="179" fontId="8" fillId="0" borderId="11" xfId="0" applyNumberFormat="1" applyFont="1" applyFill="1" applyBorder="1" applyAlignment="1">
      <alignment horizontal="right" vertical="center" wrapText="1" indent="1"/>
    </xf>
    <xf numFmtId="179" fontId="3" fillId="34" borderId="11" xfId="0" applyNumberFormat="1" applyFont="1" applyFill="1" applyBorder="1" applyAlignment="1">
      <alignment horizontal="right" vertical="center" wrapText="1" indent="1"/>
    </xf>
    <xf numFmtId="179" fontId="3" fillId="0" borderId="11" xfId="0" applyNumberFormat="1" applyFont="1" applyFill="1" applyBorder="1" applyAlignment="1">
      <alignment horizontal="right" vertical="center" indent="1"/>
    </xf>
    <xf numFmtId="179" fontId="3" fillId="0" borderId="11" xfId="43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 indent="1"/>
    </xf>
    <xf numFmtId="179" fontId="21" fillId="0" borderId="11" xfId="0" applyNumberFormat="1" applyFont="1" applyFill="1" applyBorder="1" applyAlignment="1">
      <alignment horizontal="right" vertical="center" wrapText="1"/>
    </xf>
    <xf numFmtId="179" fontId="24" fillId="0" borderId="19" xfId="0" applyNumberFormat="1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horizontal="right" vertical="center"/>
    </xf>
    <xf numFmtId="179" fontId="24" fillId="0" borderId="19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 wrapText="1"/>
    </xf>
    <xf numFmtId="49" fontId="10" fillId="4" borderId="1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75" sqref="G75"/>
    </sheetView>
  </sheetViews>
  <sheetFormatPr defaultColWidth="9.140625" defaultRowHeight="12.75"/>
  <cols>
    <col min="1" max="1" width="6.421875" style="15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16" customWidth="1"/>
    <col min="6" max="6" width="14.28125" style="47" customWidth="1"/>
    <col min="7" max="7" width="12.28125" style="5" customWidth="1"/>
    <col min="8" max="8" width="12.57421875" style="5" customWidth="1"/>
    <col min="9" max="9" width="12.8515625" style="9" hidden="1" customWidth="1"/>
    <col min="10" max="10" width="12.28125" style="9" hidden="1" customWidth="1"/>
    <col min="11" max="11" width="12.28125" style="17" hidden="1" customWidth="1"/>
    <col min="12" max="12" width="14.28125" style="5" customWidth="1"/>
    <col min="13" max="13" width="14.140625" style="0" hidden="1" customWidth="1"/>
    <col min="14" max="14" width="12.28125" style="0" hidden="1" customWidth="1"/>
    <col min="16" max="16" width="10.8515625" style="0" bestFit="1" customWidth="1"/>
    <col min="18" max="18" width="18.7109375" style="0" bestFit="1" customWidth="1"/>
  </cols>
  <sheetData>
    <row r="1" ht="15">
      <c r="L1" s="18" t="s">
        <v>75</v>
      </c>
    </row>
    <row r="2" ht="15">
      <c r="L2" s="18" t="s">
        <v>72</v>
      </c>
    </row>
    <row r="3" spans="1:14" s="1" customFormat="1" ht="18" customHeight="1">
      <c r="A3" s="271" t="s">
        <v>121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2" s="1" customFormat="1" ht="15" customHeight="1">
      <c r="A4" s="15"/>
      <c r="B4" s="19"/>
      <c r="C4" s="19"/>
      <c r="D4" s="20"/>
      <c r="E4" s="21"/>
      <c r="F4" s="48"/>
      <c r="G4" s="23"/>
      <c r="H4" s="23"/>
      <c r="I4" s="22"/>
      <c r="J4" s="22"/>
      <c r="K4" s="24"/>
      <c r="L4" s="25" t="s">
        <v>58</v>
      </c>
    </row>
    <row r="5" spans="1:14" s="1" customFormat="1" ht="81.75" customHeight="1">
      <c r="A5" s="26" t="s">
        <v>0</v>
      </c>
      <c r="B5" s="26" t="s">
        <v>62</v>
      </c>
      <c r="C5" s="26" t="s">
        <v>69</v>
      </c>
      <c r="D5" s="64" t="s">
        <v>114</v>
      </c>
      <c r="E5" s="104" t="s">
        <v>122</v>
      </c>
      <c r="F5" s="105" t="s">
        <v>123</v>
      </c>
      <c r="G5" s="105" t="s">
        <v>124</v>
      </c>
      <c r="H5" s="12" t="s">
        <v>73</v>
      </c>
      <c r="I5" s="54" t="s">
        <v>99</v>
      </c>
      <c r="J5" s="54" t="s">
        <v>89</v>
      </c>
      <c r="K5" s="55" t="s">
        <v>90</v>
      </c>
      <c r="L5" s="27" t="s">
        <v>107</v>
      </c>
      <c r="M5" s="105" t="s">
        <v>119</v>
      </c>
      <c r="N5" s="105" t="s">
        <v>120</v>
      </c>
    </row>
    <row r="6" spans="1:14" s="2" customFormat="1" ht="43.5" customHeight="1">
      <c r="A6" s="26" t="s">
        <v>59</v>
      </c>
      <c r="B6" s="28" t="s">
        <v>76</v>
      </c>
      <c r="C6" s="28" t="s">
        <v>37</v>
      </c>
      <c r="D6" s="155">
        <f>D7+D8</f>
        <v>896201.485</v>
      </c>
      <c r="E6" s="155">
        <f>E7+E8</f>
        <v>336476.56200000003</v>
      </c>
      <c r="F6" s="155">
        <f>F7+F8</f>
        <v>324572.543</v>
      </c>
      <c r="G6" s="57">
        <f>F6/E6*100</f>
        <v>96.46215506683642</v>
      </c>
      <c r="H6" s="68">
        <f>F6/D6*100</f>
        <v>36.216470116650164</v>
      </c>
      <c r="I6" s="29"/>
      <c r="J6" s="29"/>
      <c r="K6" s="29"/>
      <c r="L6" s="30" t="s">
        <v>67</v>
      </c>
      <c r="M6" s="155">
        <v>596209.4909999999</v>
      </c>
      <c r="N6" s="170">
        <f>M6/D6</f>
        <v>0.6652627796080922</v>
      </c>
    </row>
    <row r="7" spans="1:14" s="6" customFormat="1" ht="17.25" customHeight="1">
      <c r="A7" s="31"/>
      <c r="B7" s="32"/>
      <c r="C7" s="11" t="s">
        <v>35</v>
      </c>
      <c r="D7" s="223">
        <v>632671.024</v>
      </c>
      <c r="E7" s="223">
        <v>167016.644</v>
      </c>
      <c r="F7" s="223">
        <v>160642.68</v>
      </c>
      <c r="G7" s="58">
        <f aca="true" t="shared" si="0" ref="G7:G34">F7/E7*100</f>
        <v>96.18363544653668</v>
      </c>
      <c r="H7" s="69">
        <f aca="true" t="shared" si="1" ref="H7:H34">F7/D7*100</f>
        <v>25.39118655764453</v>
      </c>
      <c r="I7" s="58" t="e">
        <f>#REF!+#REF!</f>
        <v>#REF!</v>
      </c>
      <c r="J7" s="58" t="e">
        <f>I7-D7</f>
        <v>#REF!</v>
      </c>
      <c r="K7" s="58" t="e">
        <f>I7/D7</f>
        <v>#REF!</v>
      </c>
      <c r="L7" s="59">
        <f>G7-95</f>
        <v>1.1836354465366838</v>
      </c>
      <c r="M7" s="155"/>
      <c r="N7" s="159"/>
    </row>
    <row r="8" spans="1:14" s="102" customFormat="1" ht="27" customHeight="1">
      <c r="A8" s="52"/>
      <c r="B8" s="95"/>
      <c r="C8" s="11" t="s">
        <v>71</v>
      </c>
      <c r="D8" s="223">
        <v>263530.461</v>
      </c>
      <c r="E8" s="223">
        <v>169459.918</v>
      </c>
      <c r="F8" s="223">
        <v>163929.863</v>
      </c>
      <c r="G8" s="58">
        <f>F8/E8*100</f>
        <v>96.73665898976772</v>
      </c>
      <c r="H8" s="69">
        <f t="shared" si="1"/>
        <v>62.205280701876816</v>
      </c>
      <c r="I8" s="58"/>
      <c r="J8" s="58"/>
      <c r="K8" s="57"/>
      <c r="L8" s="59">
        <f>G8-95</f>
        <v>1.7366589897677187</v>
      </c>
      <c r="M8" s="155"/>
      <c r="N8" s="166"/>
    </row>
    <row r="9" spans="1:18" s="1" customFormat="1" ht="30" customHeight="1">
      <c r="A9" s="26" t="s">
        <v>60</v>
      </c>
      <c r="B9" s="28" t="s">
        <v>77</v>
      </c>
      <c r="C9" s="28" t="s">
        <v>61</v>
      </c>
      <c r="D9" s="155">
        <f>D10+D13+D16</f>
        <v>212022.361</v>
      </c>
      <c r="E9" s="155">
        <f>E10+E13+E16</f>
        <v>82665.79699999999</v>
      </c>
      <c r="F9" s="155">
        <f>F10+F13+F16</f>
        <v>81637.38099999998</v>
      </c>
      <c r="G9" s="57">
        <f t="shared" si="0"/>
        <v>98.75593529933545</v>
      </c>
      <c r="H9" s="68">
        <f t="shared" si="1"/>
        <v>38.50413730653626</v>
      </c>
      <c r="I9" s="57"/>
      <c r="J9" s="58"/>
      <c r="K9" s="57"/>
      <c r="L9" s="61" t="s">
        <v>67</v>
      </c>
      <c r="M9" s="155">
        <v>226666.83</v>
      </c>
      <c r="N9" s="170">
        <v>0.9927777748868936</v>
      </c>
      <c r="R9" s="46"/>
    </row>
    <row r="10" spans="1:14" s="1" customFormat="1" ht="29.25" customHeight="1">
      <c r="A10" s="272"/>
      <c r="B10" s="273"/>
      <c r="C10" s="43" t="s">
        <v>66</v>
      </c>
      <c r="D10" s="225">
        <f>D11+D12</f>
        <v>132085</v>
      </c>
      <c r="E10" s="225">
        <f>E11+E12</f>
        <v>78550.76699999999</v>
      </c>
      <c r="F10" s="225">
        <f>F11+F12</f>
        <v>78284.20099999999</v>
      </c>
      <c r="G10" s="222">
        <f aca="true" t="shared" si="2" ref="G10:G16">F10/E10*100</f>
        <v>99.6606449431614</v>
      </c>
      <c r="H10" s="70">
        <f t="shared" si="1"/>
        <v>59.26804784797667</v>
      </c>
      <c r="I10" s="44" t="e">
        <f>#REF!+#REF!</f>
        <v>#REF!</v>
      </c>
      <c r="J10" s="44" t="e">
        <f>I10-D10</f>
        <v>#REF!</v>
      </c>
      <c r="K10" s="44" t="e">
        <f>I10/D10</f>
        <v>#REF!</v>
      </c>
      <c r="L10" s="45">
        <f aca="true" t="shared" si="3" ref="L10:L16">G10-95</f>
        <v>4.660644943161401</v>
      </c>
      <c r="M10" s="155"/>
      <c r="N10" s="157"/>
    </row>
    <row r="11" spans="1:14" s="1" customFormat="1" ht="18" customHeight="1" hidden="1">
      <c r="A11" s="33"/>
      <c r="B11" s="34"/>
      <c r="C11" s="11" t="s">
        <v>92</v>
      </c>
      <c r="D11" s="224">
        <f>107426.7+6823</f>
        <v>114249.7</v>
      </c>
      <c r="E11" s="224">
        <f>67030.294+2680.823</f>
        <v>69711.117</v>
      </c>
      <c r="F11" s="224">
        <f>67026.711+2429.589</f>
        <v>69456.29999999999</v>
      </c>
      <c r="G11" s="58">
        <f t="shared" si="2"/>
        <v>99.63446719696084</v>
      </c>
      <c r="H11" s="69">
        <f>F11/D11*100</f>
        <v>60.79342002648583</v>
      </c>
      <c r="I11" s="29"/>
      <c r="J11" s="29"/>
      <c r="K11" s="13"/>
      <c r="L11" s="14">
        <f t="shared" si="3"/>
        <v>4.634467196960841</v>
      </c>
      <c r="M11" s="155"/>
      <c r="N11" s="157"/>
    </row>
    <row r="12" spans="1:14" s="1" customFormat="1" ht="27" customHeight="1" hidden="1">
      <c r="A12" s="33"/>
      <c r="B12" s="34"/>
      <c r="C12" s="11" t="s">
        <v>104</v>
      </c>
      <c r="D12" s="224">
        <v>17835.3</v>
      </c>
      <c r="E12" s="224">
        <v>8839.65</v>
      </c>
      <c r="F12" s="224">
        <v>8827.901</v>
      </c>
      <c r="G12" s="58">
        <f t="shared" si="2"/>
        <v>99.86708749780817</v>
      </c>
      <c r="H12" s="69">
        <f>F12/D12*100</f>
        <v>49.49679007361805</v>
      </c>
      <c r="I12" s="29"/>
      <c r="J12" s="29"/>
      <c r="K12" s="13"/>
      <c r="L12" s="14">
        <f t="shared" si="3"/>
        <v>4.867087497808171</v>
      </c>
      <c r="M12" s="155"/>
      <c r="N12" s="157"/>
    </row>
    <row r="13" spans="1:14" s="1" customFormat="1" ht="30" customHeight="1">
      <c r="A13" s="33"/>
      <c r="B13" s="34"/>
      <c r="C13" s="43" t="s">
        <v>91</v>
      </c>
      <c r="D13" s="225">
        <f>D14+D15</f>
        <v>79937.361</v>
      </c>
      <c r="E13" s="225">
        <f>E14+E15</f>
        <v>4115.03</v>
      </c>
      <c r="F13" s="225">
        <f>F14+F15</f>
        <v>3353.18</v>
      </c>
      <c r="G13" s="222">
        <f t="shared" si="2"/>
        <v>81.48616170477494</v>
      </c>
      <c r="H13" s="70">
        <f>F13/D13*100</f>
        <v>4.194759444210323</v>
      </c>
      <c r="I13" s="44" t="e">
        <f>#REF!+#REF!+I14+I15</f>
        <v>#REF!</v>
      </c>
      <c r="J13" s="44" t="e">
        <f>I13-D13</f>
        <v>#REF!</v>
      </c>
      <c r="K13" s="44" t="e">
        <f>I13/D13</f>
        <v>#REF!</v>
      </c>
      <c r="L13" s="45">
        <f t="shared" si="3"/>
        <v>-13.513838295225057</v>
      </c>
      <c r="M13" s="155"/>
      <c r="N13" s="157"/>
    </row>
    <row r="14" spans="1:14" s="2" customFormat="1" ht="27.75" customHeight="1" hidden="1">
      <c r="A14" s="35"/>
      <c r="B14" s="34"/>
      <c r="C14" s="65" t="s">
        <v>105</v>
      </c>
      <c r="D14" s="226">
        <v>33276.901</v>
      </c>
      <c r="E14" s="226">
        <v>4115.03</v>
      </c>
      <c r="F14" s="226">
        <v>3353.18</v>
      </c>
      <c r="G14" s="66">
        <f t="shared" si="2"/>
        <v>81.48616170477494</v>
      </c>
      <c r="H14" s="71">
        <f>F14/D14*100</f>
        <v>10.076599380453127</v>
      </c>
      <c r="I14" s="66">
        <v>570801.51</v>
      </c>
      <c r="J14" s="66">
        <f>I14-D14</f>
        <v>537524.609</v>
      </c>
      <c r="K14" s="66">
        <f>I14/D14</f>
        <v>17.153084958241756</v>
      </c>
      <c r="L14" s="67">
        <f t="shared" si="3"/>
        <v>-13.513838295225057</v>
      </c>
      <c r="M14" s="155"/>
      <c r="N14" s="158"/>
    </row>
    <row r="15" spans="1:14" s="2" customFormat="1" ht="18" customHeight="1" hidden="1">
      <c r="A15" s="35"/>
      <c r="B15" s="34"/>
      <c r="C15" s="65" t="s">
        <v>106</v>
      </c>
      <c r="D15" s="226">
        <v>46660.46</v>
      </c>
      <c r="E15" s="226">
        <v>0</v>
      </c>
      <c r="F15" s="226">
        <v>0</v>
      </c>
      <c r="G15" s="66">
        <v>0</v>
      </c>
      <c r="H15" s="71">
        <f>F15/D15*100</f>
        <v>0</v>
      </c>
      <c r="I15" s="66">
        <v>0</v>
      </c>
      <c r="J15" s="66"/>
      <c r="K15" s="66"/>
      <c r="L15" s="67">
        <f t="shared" si="3"/>
        <v>-95</v>
      </c>
      <c r="M15" s="155"/>
      <c r="N15" s="158"/>
    </row>
    <row r="16" spans="1:14" s="51" customFormat="1" ht="30" customHeight="1" hidden="1">
      <c r="A16" s="52"/>
      <c r="B16" s="53"/>
      <c r="C16" s="72" t="s">
        <v>113</v>
      </c>
      <c r="D16" s="152">
        <v>0</v>
      </c>
      <c r="E16" s="152">
        <v>0</v>
      </c>
      <c r="F16" s="152">
        <v>0</v>
      </c>
      <c r="G16" s="103" t="e">
        <f t="shared" si="2"/>
        <v>#DIV/0!</v>
      </c>
      <c r="H16" s="97">
        <v>0</v>
      </c>
      <c r="I16" s="98"/>
      <c r="J16" s="98"/>
      <c r="K16" s="98"/>
      <c r="L16" s="99" t="e">
        <f t="shared" si="3"/>
        <v>#DIV/0!</v>
      </c>
      <c r="M16" s="155"/>
      <c r="N16" s="160"/>
    </row>
    <row r="17" spans="1:14" s="5" customFormat="1" ht="54.75" customHeight="1">
      <c r="A17" s="172" t="s">
        <v>87</v>
      </c>
      <c r="B17" s="126" t="s">
        <v>86</v>
      </c>
      <c r="C17" s="126" t="s">
        <v>88</v>
      </c>
      <c r="D17" s="155">
        <f>D18+D19</f>
        <v>142914.372</v>
      </c>
      <c r="E17" s="155">
        <f>E18+E19</f>
        <v>90610.32</v>
      </c>
      <c r="F17" s="155">
        <f>F18+F19</f>
        <v>85144.077</v>
      </c>
      <c r="G17" s="235">
        <f t="shared" si="0"/>
        <v>93.9673063730489</v>
      </c>
      <c r="H17" s="68">
        <f t="shared" si="1"/>
        <v>59.57698712065152</v>
      </c>
      <c r="I17" s="57"/>
      <c r="J17" s="58"/>
      <c r="K17" s="58"/>
      <c r="L17" s="61" t="s">
        <v>67</v>
      </c>
      <c r="M17" s="155">
        <v>138028.856</v>
      </c>
      <c r="N17" s="170">
        <f>M17/D17</f>
        <v>0.9658150826146442</v>
      </c>
    </row>
    <row r="18" spans="1:16" s="2" customFormat="1" ht="17.25" customHeight="1">
      <c r="A18" s="173"/>
      <c r="B18" s="174"/>
      <c r="C18" s="118" t="s">
        <v>35</v>
      </c>
      <c r="D18" s="224">
        <v>142914.372</v>
      </c>
      <c r="E18" s="224">
        <v>90610.32</v>
      </c>
      <c r="F18" s="224">
        <v>85144.077</v>
      </c>
      <c r="G18" s="58">
        <f t="shared" si="0"/>
        <v>93.9673063730489</v>
      </c>
      <c r="H18" s="69">
        <f t="shared" si="1"/>
        <v>59.57698712065152</v>
      </c>
      <c r="I18" s="58" t="e">
        <f>#REF!+#REF!</f>
        <v>#REF!</v>
      </c>
      <c r="J18" s="58" t="e">
        <f>I18-D18</f>
        <v>#REF!</v>
      </c>
      <c r="K18" s="58" t="e">
        <f>I18/D18</f>
        <v>#REF!</v>
      </c>
      <c r="L18" s="59">
        <f>G18-95</f>
        <v>-1.032693626951101</v>
      </c>
      <c r="M18" s="155"/>
      <c r="N18" s="158"/>
      <c r="P18" s="156"/>
    </row>
    <row r="19" spans="1:14" s="60" customFormat="1" ht="17.25" customHeight="1" hidden="1">
      <c r="A19" s="175"/>
      <c r="B19" s="176"/>
      <c r="C19" s="177" t="s">
        <v>36</v>
      </c>
      <c r="D19" s="152">
        <v>0</v>
      </c>
      <c r="E19" s="152">
        <v>0</v>
      </c>
      <c r="F19" s="152">
        <v>0</v>
      </c>
      <c r="G19" s="73" t="e">
        <f t="shared" si="0"/>
        <v>#DIV/0!</v>
      </c>
      <c r="H19" s="100" t="e">
        <f t="shared" si="1"/>
        <v>#DIV/0!</v>
      </c>
      <c r="I19" s="153"/>
      <c r="J19" s="73"/>
      <c r="K19" s="101"/>
      <c r="L19" s="96" t="e">
        <f>G19-95</f>
        <v>#DIV/0!</v>
      </c>
      <c r="M19" s="155"/>
      <c r="N19" s="161"/>
    </row>
    <row r="20" spans="1:14" s="7" customFormat="1" ht="43.5" customHeight="1">
      <c r="A20" s="172" t="s">
        <v>103</v>
      </c>
      <c r="B20" s="126" t="s">
        <v>102</v>
      </c>
      <c r="C20" s="126" t="s">
        <v>101</v>
      </c>
      <c r="D20" s="155">
        <f>D21+D22</f>
        <v>38758.5</v>
      </c>
      <c r="E20" s="155">
        <f>E21+E22</f>
        <v>25028</v>
      </c>
      <c r="F20" s="155">
        <f>F21+F22</f>
        <v>22539.761</v>
      </c>
      <c r="G20" s="57">
        <f>F20/E20*100</f>
        <v>90.05817883969954</v>
      </c>
      <c r="H20" s="68">
        <f>F20/D20*100</f>
        <v>58.154368719119674</v>
      </c>
      <c r="I20" s="57"/>
      <c r="J20" s="58"/>
      <c r="K20" s="58"/>
      <c r="L20" s="61" t="s">
        <v>67</v>
      </c>
      <c r="M20" s="155">
        <v>38758.5</v>
      </c>
      <c r="N20" s="170">
        <f>M20/D20</f>
        <v>1</v>
      </c>
    </row>
    <row r="21" spans="1:14" s="60" customFormat="1" ht="17.25" customHeight="1" hidden="1">
      <c r="A21" s="178"/>
      <c r="B21" s="179"/>
      <c r="C21" s="177" t="s">
        <v>35</v>
      </c>
      <c r="D21" s="224">
        <v>0</v>
      </c>
      <c r="E21" s="224">
        <v>0</v>
      </c>
      <c r="F21" s="224">
        <v>0</v>
      </c>
      <c r="G21" s="73" t="e">
        <f t="shared" si="0"/>
        <v>#DIV/0!</v>
      </c>
      <c r="H21" s="100" t="e">
        <f>F21/D21*100</f>
        <v>#DIV/0!</v>
      </c>
      <c r="I21" s="73" t="e">
        <f>I22+I23</f>
        <v>#REF!</v>
      </c>
      <c r="J21" s="73" t="e">
        <f>I21-D21</f>
        <v>#REF!</v>
      </c>
      <c r="K21" s="73" t="e">
        <f>I21/D21</f>
        <v>#REF!</v>
      </c>
      <c r="L21" s="96" t="e">
        <f>G21-95</f>
        <v>#DIV/0!</v>
      </c>
      <c r="M21" s="155"/>
      <c r="N21" s="161"/>
    </row>
    <row r="22" spans="1:14" s="7" customFormat="1" ht="17.25" customHeight="1">
      <c r="A22" s="180"/>
      <c r="B22" s="181"/>
      <c r="C22" s="118" t="s">
        <v>36</v>
      </c>
      <c r="D22" s="224">
        <v>38758.5</v>
      </c>
      <c r="E22" s="224">
        <v>25028</v>
      </c>
      <c r="F22" s="224">
        <v>22539.761</v>
      </c>
      <c r="G22" s="58">
        <f t="shared" si="0"/>
        <v>90.05817883969954</v>
      </c>
      <c r="H22" s="69">
        <f>F22/D22*100</f>
        <v>58.154368719119674</v>
      </c>
      <c r="I22" s="58" t="e">
        <f>I23+I24</f>
        <v>#REF!</v>
      </c>
      <c r="J22" s="58" t="e">
        <f>I22-D22</f>
        <v>#REF!</v>
      </c>
      <c r="K22" s="58" t="e">
        <f>I22/D22</f>
        <v>#REF!</v>
      </c>
      <c r="L22" s="59">
        <f>G22-95</f>
        <v>-4.941821160300464</v>
      </c>
      <c r="M22" s="155"/>
      <c r="N22" s="167"/>
    </row>
    <row r="23" spans="1:14" s="2" customFormat="1" ht="43.5" customHeight="1">
      <c r="A23" s="182" t="s">
        <v>1</v>
      </c>
      <c r="B23" s="183" t="s">
        <v>78</v>
      </c>
      <c r="C23" s="126" t="s">
        <v>38</v>
      </c>
      <c r="D23" s="155">
        <f>D24+D25</f>
        <v>87118.2</v>
      </c>
      <c r="E23" s="155">
        <f>E24+E25</f>
        <v>51768.293999999994</v>
      </c>
      <c r="F23" s="155">
        <f>F24+F25</f>
        <v>50206.636</v>
      </c>
      <c r="G23" s="57">
        <f t="shared" si="0"/>
        <v>96.98336978228413</v>
      </c>
      <c r="H23" s="68">
        <f t="shared" si="1"/>
        <v>57.63047905030177</v>
      </c>
      <c r="I23" s="57"/>
      <c r="J23" s="57"/>
      <c r="K23" s="57"/>
      <c r="L23" s="61" t="s">
        <v>67</v>
      </c>
      <c r="M23" s="155">
        <v>87118.2</v>
      </c>
      <c r="N23" s="170">
        <f>M23/D23</f>
        <v>1</v>
      </c>
    </row>
    <row r="24" spans="1:14" s="6" customFormat="1" ht="17.25" customHeight="1">
      <c r="A24" s="184"/>
      <c r="B24" s="185"/>
      <c r="C24" s="186" t="s">
        <v>35</v>
      </c>
      <c r="D24" s="224">
        <v>76915</v>
      </c>
      <c r="E24" s="224">
        <v>45028.092</v>
      </c>
      <c r="F24" s="224">
        <v>44227.895</v>
      </c>
      <c r="G24" s="58">
        <f t="shared" si="0"/>
        <v>98.22289383258789</v>
      </c>
      <c r="H24" s="69">
        <f t="shared" si="1"/>
        <v>57.50230124163037</v>
      </c>
      <c r="I24" s="58" t="e">
        <f>#REF!+#REF!+#REF!</f>
        <v>#REF!</v>
      </c>
      <c r="J24" s="58" t="e">
        <f>I24-D24</f>
        <v>#REF!</v>
      </c>
      <c r="K24" s="58" t="e">
        <f>I24/D24</f>
        <v>#REF!</v>
      </c>
      <c r="L24" s="59">
        <f>G24-95</f>
        <v>3.2228938325878858</v>
      </c>
      <c r="M24" s="155"/>
      <c r="N24" s="159"/>
    </row>
    <row r="25" spans="1:14" s="56" customFormat="1" ht="17.25" customHeight="1">
      <c r="A25" s="187"/>
      <c r="B25" s="188"/>
      <c r="C25" s="186" t="s">
        <v>36</v>
      </c>
      <c r="D25" s="224">
        <v>10203.2</v>
      </c>
      <c r="E25" s="224">
        <v>6740.202</v>
      </c>
      <c r="F25" s="224">
        <v>5978.741</v>
      </c>
      <c r="G25" s="58">
        <f t="shared" si="0"/>
        <v>88.70269763428455</v>
      </c>
      <c r="H25" s="69">
        <f>F25/D25*100</f>
        <v>58.59672455700172</v>
      </c>
      <c r="I25" s="58"/>
      <c r="J25" s="58"/>
      <c r="K25" s="58"/>
      <c r="L25" s="59">
        <f>G25-95</f>
        <v>-6.297302365715453</v>
      </c>
      <c r="M25" s="155"/>
      <c r="N25" s="168"/>
    </row>
    <row r="26" spans="1:14" s="2" customFormat="1" ht="43.5" customHeight="1">
      <c r="A26" s="163">
        <v>924</v>
      </c>
      <c r="B26" s="164" t="s">
        <v>95</v>
      </c>
      <c r="C26" s="126" t="s">
        <v>94</v>
      </c>
      <c r="D26" s="155">
        <f>D28+D27</f>
        <v>1181193.554</v>
      </c>
      <c r="E26" s="155">
        <f>E27+E28</f>
        <v>767560.977</v>
      </c>
      <c r="F26" s="229">
        <f>F27+F28</f>
        <v>767457.615</v>
      </c>
      <c r="G26" s="57">
        <f t="shared" si="0"/>
        <v>99.986533708318</v>
      </c>
      <c r="H26" s="68">
        <f t="shared" si="1"/>
        <v>64.97306156142467</v>
      </c>
      <c r="I26" s="57"/>
      <c r="J26" s="57"/>
      <c r="K26" s="57"/>
      <c r="L26" s="61" t="s">
        <v>67</v>
      </c>
      <c r="M26" s="155">
        <v>1258494.8</v>
      </c>
      <c r="N26" s="170">
        <f>M26/D26</f>
        <v>1.065443335462022</v>
      </c>
    </row>
    <row r="27" spans="1:14" s="2" customFormat="1" ht="18" customHeight="1">
      <c r="A27" s="189"/>
      <c r="B27" s="190"/>
      <c r="C27" s="186" t="s">
        <v>35</v>
      </c>
      <c r="D27" s="224">
        <v>1176930.255</v>
      </c>
      <c r="E27" s="224">
        <v>763297.747</v>
      </c>
      <c r="F27" s="227">
        <v>763197.829</v>
      </c>
      <c r="G27" s="58">
        <f t="shared" si="0"/>
        <v>99.98690969541144</v>
      </c>
      <c r="H27" s="69">
        <f t="shared" si="1"/>
        <v>64.84647885953106</v>
      </c>
      <c r="I27" s="58" t="e">
        <f>#REF!+#REF!+#REF!+#REF!+#REF!+#REF!+#REF!+#REF!</f>
        <v>#REF!</v>
      </c>
      <c r="J27" s="58" t="e">
        <f>I27-D27</f>
        <v>#REF!</v>
      </c>
      <c r="K27" s="58" t="e">
        <f>I27/D27</f>
        <v>#REF!</v>
      </c>
      <c r="L27" s="59">
        <f>G27-95</f>
        <v>4.986909695411441</v>
      </c>
      <c r="M27" s="155"/>
      <c r="N27" s="158"/>
    </row>
    <row r="28" spans="1:14" s="2" customFormat="1" ht="27.75" customHeight="1">
      <c r="A28" s="191"/>
      <c r="B28" s="192"/>
      <c r="C28" s="186" t="s">
        <v>71</v>
      </c>
      <c r="D28" s="224">
        <v>4263.299</v>
      </c>
      <c r="E28" s="224">
        <v>4263.23</v>
      </c>
      <c r="F28" s="227">
        <v>4259.786</v>
      </c>
      <c r="G28" s="58">
        <f t="shared" si="0"/>
        <v>99.91921618115843</v>
      </c>
      <c r="H28" s="69">
        <f>F28/D28*100</f>
        <v>99.91759902366688</v>
      </c>
      <c r="I28" s="58"/>
      <c r="J28" s="58"/>
      <c r="K28" s="57"/>
      <c r="L28" s="59">
        <f>G28-95</f>
        <v>4.919216181158433</v>
      </c>
      <c r="M28" s="155"/>
      <c r="N28" s="158"/>
    </row>
    <row r="29" spans="1:14" s="2" customFormat="1" ht="30.75" customHeight="1">
      <c r="A29" s="182" t="s">
        <v>2</v>
      </c>
      <c r="B29" s="183" t="s">
        <v>79</v>
      </c>
      <c r="C29" s="126" t="s">
        <v>39</v>
      </c>
      <c r="D29" s="155">
        <f>D30+D31+D32</f>
        <v>11890948.931</v>
      </c>
      <c r="E29" s="155">
        <f>E30+E31+E32</f>
        <v>7653271.097999999</v>
      </c>
      <c r="F29" s="155">
        <f>F30+F31+F32</f>
        <v>7503878.989000001</v>
      </c>
      <c r="G29" s="57">
        <f t="shared" si="0"/>
        <v>98.04799663977619</v>
      </c>
      <c r="H29" s="68">
        <f t="shared" si="1"/>
        <v>63.105804528662986</v>
      </c>
      <c r="I29" s="57"/>
      <c r="J29" s="57"/>
      <c r="K29" s="57"/>
      <c r="L29" s="61" t="s">
        <v>67</v>
      </c>
      <c r="M29" s="155">
        <v>11814954.558379998</v>
      </c>
      <c r="N29" s="170">
        <f>M29/D29</f>
        <v>0.9936090573543813</v>
      </c>
    </row>
    <row r="30" spans="1:14" s="6" customFormat="1" ht="17.25" customHeight="1">
      <c r="A30" s="248"/>
      <c r="B30" s="249"/>
      <c r="C30" s="186" t="s">
        <v>35</v>
      </c>
      <c r="D30" s="224">
        <v>3744663.278</v>
      </c>
      <c r="E30" s="224">
        <v>2450793.09</v>
      </c>
      <c r="F30" s="224">
        <v>2389507.264</v>
      </c>
      <c r="G30" s="58">
        <f t="shared" si="0"/>
        <v>97.49934720111358</v>
      </c>
      <c r="H30" s="69">
        <f t="shared" si="1"/>
        <v>63.81100479817293</v>
      </c>
      <c r="I30" s="58" t="e">
        <f>#REF!+#REF!+#REF!+#REF!+#REF!+#REF!+#REF!</f>
        <v>#REF!</v>
      </c>
      <c r="J30" s="58" t="e">
        <f>I30-D30</f>
        <v>#REF!</v>
      </c>
      <c r="K30" s="58" t="e">
        <f>I30/D30</f>
        <v>#REF!</v>
      </c>
      <c r="L30" s="59">
        <f>G30-95</f>
        <v>2.4993472011135793</v>
      </c>
      <c r="M30" s="155"/>
      <c r="N30" s="159"/>
    </row>
    <row r="31" spans="1:14" s="2" customFormat="1" ht="16.5" customHeight="1">
      <c r="A31" s="244"/>
      <c r="B31" s="245"/>
      <c r="C31" s="186" t="s">
        <v>36</v>
      </c>
      <c r="D31" s="224">
        <v>8009092.8</v>
      </c>
      <c r="E31" s="224">
        <v>5144807.192</v>
      </c>
      <c r="F31" s="227">
        <v>5067504.889</v>
      </c>
      <c r="G31" s="58">
        <f t="shared" si="0"/>
        <v>98.49746938777022</v>
      </c>
      <c r="H31" s="69">
        <f t="shared" si="1"/>
        <v>63.27189627519362</v>
      </c>
      <c r="I31" s="58">
        <f>H31/G31*100</f>
        <v>64.23707803710302</v>
      </c>
      <c r="J31" s="58">
        <f>H31/F31*100</f>
        <v>0.0012485808629911243</v>
      </c>
      <c r="K31" s="58">
        <f>J31/I31*100</f>
        <v>0.0019437074368014531</v>
      </c>
      <c r="L31" s="59">
        <f>G31-95</f>
        <v>3.4974693877702236</v>
      </c>
      <c r="M31" s="155"/>
      <c r="N31" s="158"/>
    </row>
    <row r="32" spans="1:14" s="2" customFormat="1" ht="27" customHeight="1">
      <c r="A32" s="246"/>
      <c r="B32" s="247"/>
      <c r="C32" s="186" t="s">
        <v>71</v>
      </c>
      <c r="D32" s="224">
        <v>137192.853</v>
      </c>
      <c r="E32" s="224">
        <v>57670.816</v>
      </c>
      <c r="F32" s="224">
        <v>46866.836</v>
      </c>
      <c r="G32" s="58">
        <f t="shared" si="0"/>
        <v>81.26612253934469</v>
      </c>
      <c r="H32" s="69">
        <f t="shared" si="1"/>
        <v>34.16128098159749</v>
      </c>
      <c r="I32" s="58"/>
      <c r="J32" s="58"/>
      <c r="K32" s="57"/>
      <c r="L32" s="59">
        <f>G32-95</f>
        <v>-13.733877460655307</v>
      </c>
      <c r="M32" s="155"/>
      <c r="N32" s="158"/>
    </row>
    <row r="33" spans="1:14" s="2" customFormat="1" ht="30.75" customHeight="1">
      <c r="A33" s="172" t="s">
        <v>3</v>
      </c>
      <c r="B33" s="126" t="s">
        <v>4</v>
      </c>
      <c r="C33" s="126" t="s">
        <v>40</v>
      </c>
      <c r="D33" s="155">
        <f>D34+D35+D36</f>
        <v>479541.694</v>
      </c>
      <c r="E33" s="155">
        <f>E34+E35+E36</f>
        <v>284845.074</v>
      </c>
      <c r="F33" s="155">
        <f>F34+F35+F36</f>
        <v>279526.701</v>
      </c>
      <c r="G33" s="57">
        <f t="shared" si="0"/>
        <v>98.13288924912213</v>
      </c>
      <c r="H33" s="68">
        <f t="shared" si="1"/>
        <v>58.29038527773979</v>
      </c>
      <c r="I33" s="57"/>
      <c r="J33" s="57"/>
      <c r="K33" s="57"/>
      <c r="L33" s="61" t="s">
        <v>67</v>
      </c>
      <c r="M33" s="162">
        <v>332225.08</v>
      </c>
      <c r="N33" s="171">
        <f>M33/D33</f>
        <v>0.6927970688613366</v>
      </c>
    </row>
    <row r="34" spans="1:14" s="6" customFormat="1" ht="17.25" customHeight="1">
      <c r="A34" s="184"/>
      <c r="B34" s="185"/>
      <c r="C34" s="118" t="s">
        <v>35</v>
      </c>
      <c r="D34" s="224">
        <v>355552.891</v>
      </c>
      <c r="E34" s="224">
        <v>227807.284</v>
      </c>
      <c r="F34" s="224">
        <v>222574.324</v>
      </c>
      <c r="G34" s="58">
        <f t="shared" si="0"/>
        <v>97.702900491979</v>
      </c>
      <c r="H34" s="69">
        <f t="shared" si="1"/>
        <v>62.599497749548604</v>
      </c>
      <c r="I34" s="58">
        <v>286240.6816</v>
      </c>
      <c r="J34" s="58">
        <v>-1213.9433999999892</v>
      </c>
      <c r="K34" s="58">
        <v>0.9957769216619841</v>
      </c>
      <c r="L34" s="59">
        <f>G34-95</f>
        <v>2.702900491978994</v>
      </c>
      <c r="M34" s="155"/>
      <c r="N34" s="159"/>
    </row>
    <row r="35" spans="1:14" s="2" customFormat="1" ht="18" customHeight="1">
      <c r="A35" s="193"/>
      <c r="B35" s="194"/>
      <c r="C35" s="118" t="s">
        <v>36</v>
      </c>
      <c r="D35" s="224">
        <v>2051.793</v>
      </c>
      <c r="E35" s="224">
        <v>1403.969</v>
      </c>
      <c r="F35" s="224">
        <v>1318.555</v>
      </c>
      <c r="G35" s="58">
        <f>F35/E35*100</f>
        <v>93.91624743851182</v>
      </c>
      <c r="H35" s="69">
        <f>F35/D35*100</f>
        <v>64.26354900323766</v>
      </c>
      <c r="I35" s="58"/>
      <c r="J35" s="58"/>
      <c r="K35" s="58"/>
      <c r="L35" s="59">
        <f>G35-95</f>
        <v>-1.0837525614881827</v>
      </c>
      <c r="M35" s="155"/>
      <c r="N35" s="158"/>
    </row>
    <row r="36" spans="1:14" s="2" customFormat="1" ht="27.75" customHeight="1">
      <c r="A36" s="193"/>
      <c r="B36" s="194"/>
      <c r="C36" s="186" t="s">
        <v>71</v>
      </c>
      <c r="D36" s="224">
        <v>121937.01</v>
      </c>
      <c r="E36" s="224">
        <v>55633.821</v>
      </c>
      <c r="F36" s="224">
        <v>55633.822</v>
      </c>
      <c r="G36" s="58">
        <f>F36/E36*100</f>
        <v>100.00000179746775</v>
      </c>
      <c r="H36" s="69">
        <f>F36/D36*100</f>
        <v>45.625050179596826</v>
      </c>
      <c r="I36" s="58"/>
      <c r="J36" s="58"/>
      <c r="K36" s="58"/>
      <c r="L36" s="59">
        <f>G36-95</f>
        <v>5.000001797467746</v>
      </c>
      <c r="M36" s="155"/>
      <c r="N36" s="158"/>
    </row>
    <row r="37" spans="1:14" s="2" customFormat="1" ht="30" customHeight="1">
      <c r="A37" s="172" t="s">
        <v>5</v>
      </c>
      <c r="B37" s="126" t="s">
        <v>6</v>
      </c>
      <c r="C37" s="126" t="s">
        <v>41</v>
      </c>
      <c r="D37" s="155">
        <f>D38+D39+D40</f>
        <v>675773.921</v>
      </c>
      <c r="E37" s="155">
        <f>E38+E39+E40</f>
        <v>342487.62499999994</v>
      </c>
      <c r="F37" s="155">
        <f>F38+F39+F40</f>
        <v>342087.62799999997</v>
      </c>
      <c r="G37" s="235">
        <f aca="true" t="shared" si="4" ref="G37:G48">F37/E37*100</f>
        <v>99.88320833489969</v>
      </c>
      <c r="H37" s="68">
        <f aca="true" t="shared" si="5" ref="H37:H50">F37/D37*100</f>
        <v>50.621608406223174</v>
      </c>
      <c r="I37" s="57"/>
      <c r="J37" s="57"/>
      <c r="K37" s="57"/>
      <c r="L37" s="61" t="s">
        <v>67</v>
      </c>
      <c r="M37" s="155">
        <v>555552.30671</v>
      </c>
      <c r="N37" s="170">
        <f>M37/D37</f>
        <v>0.822097878367224</v>
      </c>
    </row>
    <row r="38" spans="1:14" s="6" customFormat="1" ht="16.5" customHeight="1">
      <c r="A38" s="184"/>
      <c r="B38" s="185"/>
      <c r="C38" s="118" t="s">
        <v>35</v>
      </c>
      <c r="D38" s="224">
        <v>468094.421</v>
      </c>
      <c r="E38" s="224">
        <v>300899.551</v>
      </c>
      <c r="F38" s="224">
        <v>300641.977</v>
      </c>
      <c r="G38" s="234">
        <f t="shared" si="4"/>
        <v>99.9143986758558</v>
      </c>
      <c r="H38" s="69">
        <f t="shared" si="5"/>
        <v>64.22678064774458</v>
      </c>
      <c r="I38" s="58">
        <v>361095.972</v>
      </c>
      <c r="J38" s="58">
        <v>-4823.348999999987</v>
      </c>
      <c r="K38" s="58">
        <v>0.9868185451732405</v>
      </c>
      <c r="L38" s="59">
        <f>G38-95</f>
        <v>4.914398675855793</v>
      </c>
      <c r="M38" s="155"/>
      <c r="N38" s="159"/>
    </row>
    <row r="39" spans="1:14" s="2" customFormat="1" ht="18" customHeight="1">
      <c r="A39" s="193"/>
      <c r="B39" s="194"/>
      <c r="C39" s="118" t="s">
        <v>36</v>
      </c>
      <c r="D39" s="224">
        <v>4998.08</v>
      </c>
      <c r="E39" s="224">
        <v>3230.257</v>
      </c>
      <c r="F39" s="227">
        <v>3087.834</v>
      </c>
      <c r="G39" s="58">
        <f t="shared" si="4"/>
        <v>95.59097000641124</v>
      </c>
      <c r="H39" s="69">
        <f>F39/D39*100</f>
        <v>61.7804036750112</v>
      </c>
      <c r="I39" s="58"/>
      <c r="J39" s="58"/>
      <c r="K39" s="58"/>
      <c r="L39" s="59">
        <f>G39-95</f>
        <v>0.59097000641124</v>
      </c>
      <c r="M39" s="155"/>
      <c r="N39" s="158"/>
    </row>
    <row r="40" spans="1:14" s="51" customFormat="1" ht="27.75" customHeight="1">
      <c r="A40" s="197"/>
      <c r="B40" s="198"/>
      <c r="C40" s="186" t="s">
        <v>71</v>
      </c>
      <c r="D40" s="227">
        <v>202681.42</v>
      </c>
      <c r="E40" s="227">
        <v>38357.817</v>
      </c>
      <c r="F40" s="227">
        <v>38357.817</v>
      </c>
      <c r="G40" s="58">
        <f t="shared" si="4"/>
        <v>100</v>
      </c>
      <c r="H40" s="69">
        <f>F40/D40*100</f>
        <v>18.9251767626258</v>
      </c>
      <c r="I40" s="58"/>
      <c r="J40" s="58"/>
      <c r="K40" s="58"/>
      <c r="L40" s="59">
        <f>G40-95</f>
        <v>5</v>
      </c>
      <c r="M40" s="155"/>
      <c r="N40" s="160"/>
    </row>
    <row r="41" spans="1:14" s="2" customFormat="1" ht="30" customHeight="1">
      <c r="A41" s="172" t="s">
        <v>7</v>
      </c>
      <c r="B41" s="126" t="s">
        <v>8</v>
      </c>
      <c r="C41" s="126" t="s">
        <v>42</v>
      </c>
      <c r="D41" s="155">
        <f>D42+D43+D44</f>
        <v>594369.586</v>
      </c>
      <c r="E41" s="155">
        <f>E42+E43+E44</f>
        <v>297280.091</v>
      </c>
      <c r="F41" s="155">
        <f>F42+F43+F44</f>
        <v>294817.216</v>
      </c>
      <c r="G41" s="235">
        <f t="shared" si="4"/>
        <v>99.17153046081381</v>
      </c>
      <c r="H41" s="68">
        <f t="shared" si="5"/>
        <v>49.60166585643566</v>
      </c>
      <c r="I41" s="57"/>
      <c r="J41" s="57"/>
      <c r="K41" s="57"/>
      <c r="L41" s="61" t="s">
        <v>67</v>
      </c>
      <c r="M41" s="155">
        <v>557240.40675</v>
      </c>
      <c r="N41" s="170">
        <f>M41/D41</f>
        <v>0.9375318318356888</v>
      </c>
    </row>
    <row r="42" spans="1:14" s="6" customFormat="1" ht="17.25" customHeight="1">
      <c r="A42" s="184"/>
      <c r="B42" s="185"/>
      <c r="C42" s="118" t="s">
        <v>35</v>
      </c>
      <c r="D42" s="224">
        <v>485343.819</v>
      </c>
      <c r="E42" s="224">
        <v>258247.858</v>
      </c>
      <c r="F42" s="224">
        <v>255956.794</v>
      </c>
      <c r="G42" s="58">
        <f t="shared" si="4"/>
        <v>99.11284298048272</v>
      </c>
      <c r="H42" s="69">
        <f t="shared" si="5"/>
        <v>52.73721102029734</v>
      </c>
      <c r="I42" s="58">
        <v>395734.688</v>
      </c>
      <c r="J42" s="58">
        <v>-34585.25299999997</v>
      </c>
      <c r="K42" s="58">
        <v>0.9196289790344623</v>
      </c>
      <c r="L42" s="59">
        <f>G42-95</f>
        <v>4.112842980482725</v>
      </c>
      <c r="M42" s="155"/>
      <c r="N42" s="159"/>
    </row>
    <row r="43" spans="1:14" s="2" customFormat="1" ht="16.5" customHeight="1">
      <c r="A43" s="193"/>
      <c r="B43" s="194"/>
      <c r="C43" s="118" t="s">
        <v>36</v>
      </c>
      <c r="D43" s="224">
        <v>5431.972</v>
      </c>
      <c r="E43" s="224">
        <v>3582.904</v>
      </c>
      <c r="F43" s="227">
        <v>3411.093</v>
      </c>
      <c r="G43" s="58">
        <f t="shared" si="4"/>
        <v>95.20469987473848</v>
      </c>
      <c r="H43" s="69">
        <f t="shared" si="5"/>
        <v>62.796586580343195</v>
      </c>
      <c r="I43" s="58"/>
      <c r="J43" s="58"/>
      <c r="K43" s="58"/>
      <c r="L43" s="59">
        <f>G43-95</f>
        <v>0.2046998747384805</v>
      </c>
      <c r="M43" s="155"/>
      <c r="N43" s="158"/>
    </row>
    <row r="44" spans="1:14" s="51" customFormat="1" ht="27.75" customHeight="1">
      <c r="A44" s="197"/>
      <c r="B44" s="198"/>
      <c r="C44" s="186" t="s">
        <v>71</v>
      </c>
      <c r="D44" s="227">
        <v>103593.795</v>
      </c>
      <c r="E44" s="227">
        <v>35449.329</v>
      </c>
      <c r="F44" s="227">
        <v>35449.329</v>
      </c>
      <c r="G44" s="58">
        <f t="shared" si="4"/>
        <v>100</v>
      </c>
      <c r="H44" s="69">
        <f>F44/D44*100</f>
        <v>34.21954857431374</v>
      </c>
      <c r="I44" s="58"/>
      <c r="J44" s="58"/>
      <c r="K44" s="58"/>
      <c r="L44" s="59">
        <f>G44-95</f>
        <v>5</v>
      </c>
      <c r="M44" s="155"/>
      <c r="N44" s="160"/>
    </row>
    <row r="45" spans="1:14" s="2" customFormat="1" ht="30.75" customHeight="1">
      <c r="A45" s="172" t="s">
        <v>9</v>
      </c>
      <c r="B45" s="126" t="s">
        <v>10</v>
      </c>
      <c r="C45" s="126" t="s">
        <v>46</v>
      </c>
      <c r="D45" s="155">
        <f>D46+D47+D48</f>
        <v>413377.03699999995</v>
      </c>
      <c r="E45" s="155">
        <f>E46+E47+E48</f>
        <v>254887.69</v>
      </c>
      <c r="F45" s="155">
        <f>F46+F47+F48</f>
        <v>254753.68699999998</v>
      </c>
      <c r="G45" s="235">
        <f t="shared" si="4"/>
        <v>99.9474266489684</v>
      </c>
      <c r="H45" s="68">
        <f t="shared" si="5"/>
        <v>61.62744037472986</v>
      </c>
      <c r="I45" s="57"/>
      <c r="J45" s="57"/>
      <c r="K45" s="57"/>
      <c r="L45" s="61" t="s">
        <v>67</v>
      </c>
      <c r="M45" s="155">
        <v>377634.64</v>
      </c>
      <c r="N45" s="170">
        <f>M45/D45</f>
        <v>0.9135356011562878</v>
      </c>
    </row>
    <row r="46" spans="1:14" s="6" customFormat="1" ht="17.25" customHeight="1">
      <c r="A46" s="184"/>
      <c r="B46" s="185"/>
      <c r="C46" s="118" t="s">
        <v>35</v>
      </c>
      <c r="D46" s="224">
        <v>314885.083</v>
      </c>
      <c r="E46" s="224">
        <v>195513.997</v>
      </c>
      <c r="F46" s="224">
        <v>195383.881</v>
      </c>
      <c r="G46" s="234">
        <f t="shared" si="4"/>
        <v>99.93344926603899</v>
      </c>
      <c r="H46" s="69">
        <f t="shared" si="5"/>
        <v>62.0492654458325</v>
      </c>
      <c r="I46" s="58">
        <v>239040.53955999998</v>
      </c>
      <c r="J46" s="58">
        <v>-2498.812440000038</v>
      </c>
      <c r="K46" s="58">
        <v>0.9896546363178119</v>
      </c>
      <c r="L46" s="59">
        <f>G46-95</f>
        <v>4.933449266038991</v>
      </c>
      <c r="M46" s="155"/>
      <c r="N46" s="159"/>
    </row>
    <row r="47" spans="1:14" s="2" customFormat="1" ht="16.5" customHeight="1">
      <c r="A47" s="193"/>
      <c r="B47" s="194"/>
      <c r="C47" s="118" t="s">
        <v>36</v>
      </c>
      <c r="D47" s="224">
        <v>4543.991</v>
      </c>
      <c r="E47" s="224">
        <v>3035.723</v>
      </c>
      <c r="F47" s="227">
        <v>3031.837</v>
      </c>
      <c r="G47" s="58">
        <f t="shared" si="4"/>
        <v>99.87199095569656</v>
      </c>
      <c r="H47" s="69">
        <f t="shared" si="5"/>
        <v>66.72189711643355</v>
      </c>
      <c r="I47" s="58"/>
      <c r="J47" s="58"/>
      <c r="K47" s="57"/>
      <c r="L47" s="59">
        <f>G47-95</f>
        <v>4.87199095569656</v>
      </c>
      <c r="M47" s="155"/>
      <c r="N47" s="158"/>
    </row>
    <row r="48" spans="1:14" s="51" customFormat="1" ht="27.75" customHeight="1">
      <c r="A48" s="197"/>
      <c r="B48" s="198"/>
      <c r="C48" s="186" t="s">
        <v>71</v>
      </c>
      <c r="D48" s="227">
        <v>93947.963</v>
      </c>
      <c r="E48" s="227">
        <v>56337.97</v>
      </c>
      <c r="F48" s="227">
        <v>56337.969</v>
      </c>
      <c r="G48" s="58">
        <f t="shared" si="4"/>
        <v>99.99999822499817</v>
      </c>
      <c r="H48" s="69">
        <f>F48/D48*100</f>
        <v>59.96720652687275</v>
      </c>
      <c r="I48" s="58"/>
      <c r="J48" s="58"/>
      <c r="K48" s="57"/>
      <c r="L48" s="59">
        <f>G48-95</f>
        <v>4.999998224998166</v>
      </c>
      <c r="M48" s="155"/>
      <c r="N48" s="160"/>
    </row>
    <row r="49" spans="1:14" s="2" customFormat="1" ht="30.75" customHeight="1">
      <c r="A49" s="172" t="s">
        <v>11</v>
      </c>
      <c r="B49" s="126" t="s">
        <v>12</v>
      </c>
      <c r="C49" s="126" t="s">
        <v>45</v>
      </c>
      <c r="D49" s="155">
        <f>D50+D51+D52</f>
        <v>473308.317</v>
      </c>
      <c r="E49" s="155">
        <f>E50+E51+E52</f>
        <v>297979.029</v>
      </c>
      <c r="F49" s="155">
        <f>F50+F51+F52</f>
        <v>291605.935</v>
      </c>
      <c r="G49" s="57">
        <f>F49/E49*100</f>
        <v>97.86122734160598</v>
      </c>
      <c r="H49" s="68">
        <f t="shared" si="5"/>
        <v>61.61014385893413</v>
      </c>
      <c r="I49" s="57"/>
      <c r="J49" s="57"/>
      <c r="K49" s="57"/>
      <c r="L49" s="61" t="s">
        <v>67</v>
      </c>
      <c r="M49" s="155">
        <v>434206.98000000016</v>
      </c>
      <c r="N49" s="170">
        <f>M49/D49</f>
        <v>0.917387175345157</v>
      </c>
    </row>
    <row r="50" spans="1:14" s="6" customFormat="1" ht="16.5" customHeight="1">
      <c r="A50" s="184"/>
      <c r="B50" s="185"/>
      <c r="C50" s="118" t="s">
        <v>35</v>
      </c>
      <c r="D50" s="224">
        <v>283782.018</v>
      </c>
      <c r="E50" s="224">
        <v>182308.622</v>
      </c>
      <c r="F50" s="224">
        <v>176088.572</v>
      </c>
      <c r="G50" s="58">
        <f>F50/E50*100</f>
        <v>96.5881756267128</v>
      </c>
      <c r="H50" s="69">
        <f t="shared" si="5"/>
        <v>62.050644801602616</v>
      </c>
      <c r="I50" s="58">
        <v>233315.77500000002</v>
      </c>
      <c r="J50" s="58">
        <v>-1914.8399999999674</v>
      </c>
      <c r="K50" s="58">
        <v>0.9918597330538801</v>
      </c>
      <c r="L50" s="59">
        <f>G50-95</f>
        <v>1.5881756267127969</v>
      </c>
      <c r="M50" s="155"/>
      <c r="N50" s="159"/>
    </row>
    <row r="51" spans="1:14" s="2" customFormat="1" ht="16.5" customHeight="1">
      <c r="A51" s="193"/>
      <c r="B51" s="194"/>
      <c r="C51" s="118" t="s">
        <v>36</v>
      </c>
      <c r="D51" s="224">
        <v>5048.865</v>
      </c>
      <c r="E51" s="224">
        <v>3268.608</v>
      </c>
      <c r="F51" s="224">
        <v>3115.564</v>
      </c>
      <c r="G51" s="58">
        <f>F51/E51*100</f>
        <v>95.3177621788847</v>
      </c>
      <c r="H51" s="69">
        <f>F51/D51*100</f>
        <v>61.7082057056388</v>
      </c>
      <c r="I51" s="58"/>
      <c r="J51" s="58"/>
      <c r="K51" s="57"/>
      <c r="L51" s="59">
        <f>G51-95</f>
        <v>0.31776217888470626</v>
      </c>
      <c r="M51" s="155"/>
      <c r="N51" s="158"/>
    </row>
    <row r="52" spans="1:14" s="51" customFormat="1" ht="27.75" customHeight="1">
      <c r="A52" s="197"/>
      <c r="B52" s="198"/>
      <c r="C52" s="186" t="s">
        <v>71</v>
      </c>
      <c r="D52" s="224">
        <v>184477.434</v>
      </c>
      <c r="E52" s="224">
        <v>112401.799</v>
      </c>
      <c r="F52" s="224">
        <v>112401.799</v>
      </c>
      <c r="G52" s="58">
        <f>F52/E52*100</f>
        <v>100</v>
      </c>
      <c r="H52" s="69">
        <f>F52/D52*100</f>
        <v>60.92983654575333</v>
      </c>
      <c r="I52" s="58"/>
      <c r="J52" s="58"/>
      <c r="K52" s="57"/>
      <c r="L52" s="59">
        <f>G52-95</f>
        <v>5</v>
      </c>
      <c r="M52" s="155"/>
      <c r="N52" s="160"/>
    </row>
    <row r="53" spans="1:14" s="2" customFormat="1" ht="30.75" customHeight="1">
      <c r="A53" s="172" t="s">
        <v>13</v>
      </c>
      <c r="B53" s="126" t="s">
        <v>14</v>
      </c>
      <c r="C53" s="126" t="s">
        <v>44</v>
      </c>
      <c r="D53" s="155">
        <f>D54+D55+D56</f>
        <v>332872.54900000006</v>
      </c>
      <c r="E53" s="155">
        <f>E54+E55+E56</f>
        <v>202508.348</v>
      </c>
      <c r="F53" s="155">
        <f>F54+F55+F56</f>
        <v>197521.4</v>
      </c>
      <c r="G53" s="57">
        <f aca="true" t="shared" si="6" ref="G53:G60">F53/E53*100</f>
        <v>97.53741114909495</v>
      </c>
      <c r="H53" s="68">
        <f aca="true" t="shared" si="7" ref="H53:H58">F53/D53*100</f>
        <v>59.33844667978313</v>
      </c>
      <c r="I53" s="57"/>
      <c r="J53" s="57"/>
      <c r="K53" s="57"/>
      <c r="L53" s="61" t="s">
        <v>67</v>
      </c>
      <c r="M53" s="155">
        <v>308894.9071</v>
      </c>
      <c r="N53" s="170">
        <f>M53/D53</f>
        <v>0.9279674999574686</v>
      </c>
    </row>
    <row r="54" spans="1:14" s="6" customFormat="1" ht="17.25" customHeight="1">
      <c r="A54" s="184"/>
      <c r="B54" s="185"/>
      <c r="C54" s="118" t="s">
        <v>35</v>
      </c>
      <c r="D54" s="224">
        <v>285886.314</v>
      </c>
      <c r="E54" s="224">
        <v>191859.6</v>
      </c>
      <c r="F54" s="224">
        <v>187285.968</v>
      </c>
      <c r="G54" s="58">
        <f t="shared" si="6"/>
        <v>97.61615681467072</v>
      </c>
      <c r="H54" s="69">
        <f t="shared" si="7"/>
        <v>65.5106449062126</v>
      </c>
      <c r="I54" s="58">
        <v>265434.84500000003</v>
      </c>
      <c r="J54" s="58">
        <v>-1102.5729999999749</v>
      </c>
      <c r="K54" s="58">
        <v>0.9958633462863365</v>
      </c>
      <c r="L54" s="59">
        <f>G54-95</f>
        <v>2.616156814670717</v>
      </c>
      <c r="M54" s="155"/>
      <c r="N54" s="159"/>
    </row>
    <row r="55" spans="1:14" s="2" customFormat="1" ht="16.5" customHeight="1">
      <c r="A55" s="193"/>
      <c r="B55" s="194"/>
      <c r="C55" s="118" t="s">
        <v>36</v>
      </c>
      <c r="D55" s="224">
        <v>4575.411</v>
      </c>
      <c r="E55" s="224">
        <v>3052.425</v>
      </c>
      <c r="F55" s="227">
        <v>2639.109</v>
      </c>
      <c r="G55" s="58">
        <f>F55/E55*100</f>
        <v>86.45942160741049</v>
      </c>
      <c r="H55" s="69">
        <f t="shared" si="7"/>
        <v>57.68026085525432</v>
      </c>
      <c r="I55" s="58"/>
      <c r="J55" s="58"/>
      <c r="K55" s="57"/>
      <c r="L55" s="59">
        <f>G55-95</f>
        <v>-8.54057839258951</v>
      </c>
      <c r="M55" s="155"/>
      <c r="N55" s="158"/>
    </row>
    <row r="56" spans="1:14" s="51" customFormat="1" ht="27.75" customHeight="1">
      <c r="A56" s="197"/>
      <c r="B56" s="198"/>
      <c r="C56" s="186" t="s">
        <v>71</v>
      </c>
      <c r="D56" s="227">
        <v>42410.824</v>
      </c>
      <c r="E56" s="227">
        <v>7596.323</v>
      </c>
      <c r="F56" s="227">
        <v>7596.323</v>
      </c>
      <c r="G56" s="58">
        <f>F56/E56*100</f>
        <v>100</v>
      </c>
      <c r="H56" s="69">
        <f>F56/D56*100</f>
        <v>17.911283685504436</v>
      </c>
      <c r="I56" s="58"/>
      <c r="J56" s="58"/>
      <c r="K56" s="57"/>
      <c r="L56" s="59">
        <f>G56-95</f>
        <v>5</v>
      </c>
      <c r="M56" s="155"/>
      <c r="N56" s="158"/>
    </row>
    <row r="57" spans="1:14" s="2" customFormat="1" ht="30.75" customHeight="1">
      <c r="A57" s="172" t="s">
        <v>15</v>
      </c>
      <c r="B57" s="126" t="s">
        <v>16</v>
      </c>
      <c r="C57" s="126" t="s">
        <v>68</v>
      </c>
      <c r="D57" s="155">
        <f>D58+D59+D60</f>
        <v>368174.703</v>
      </c>
      <c r="E57" s="155">
        <f>E58+E59+E60</f>
        <v>216656.61</v>
      </c>
      <c r="F57" s="155">
        <f>F58+F59+F60</f>
        <v>215729.618</v>
      </c>
      <c r="G57" s="57">
        <f t="shared" si="6"/>
        <v>99.57213767906735</v>
      </c>
      <c r="H57" s="68">
        <f t="shared" si="7"/>
        <v>58.59436192714196</v>
      </c>
      <c r="I57" s="57"/>
      <c r="J57" s="57"/>
      <c r="K57" s="57"/>
      <c r="L57" s="61" t="s">
        <v>67</v>
      </c>
      <c r="M57" s="155">
        <v>334464.31008</v>
      </c>
      <c r="N57" s="170">
        <f>M57/D57</f>
        <v>0.908439138687918</v>
      </c>
    </row>
    <row r="58" spans="1:14" s="6" customFormat="1" ht="16.5" customHeight="1">
      <c r="A58" s="184"/>
      <c r="B58" s="185"/>
      <c r="C58" s="118" t="s">
        <v>35</v>
      </c>
      <c r="D58" s="224">
        <v>317345.93</v>
      </c>
      <c r="E58" s="224">
        <v>197107.846</v>
      </c>
      <c r="F58" s="224">
        <v>196412.699</v>
      </c>
      <c r="G58" s="58">
        <f t="shared" si="6"/>
        <v>99.6473265706531</v>
      </c>
      <c r="H58" s="69">
        <f t="shared" si="7"/>
        <v>61.89230124993252</v>
      </c>
      <c r="I58" s="58">
        <v>262255.945</v>
      </c>
      <c r="J58" s="58">
        <v>-5350.2179999999935</v>
      </c>
      <c r="K58" s="58">
        <v>0.9800071196417102</v>
      </c>
      <c r="L58" s="59">
        <f>G58-95</f>
        <v>4.647326570653107</v>
      </c>
      <c r="M58" s="155"/>
      <c r="N58" s="159"/>
    </row>
    <row r="59" spans="1:14" s="2" customFormat="1" ht="16.5" customHeight="1">
      <c r="A59" s="193"/>
      <c r="B59" s="194"/>
      <c r="C59" s="118" t="s">
        <v>36</v>
      </c>
      <c r="D59" s="224">
        <v>3842.464</v>
      </c>
      <c r="E59" s="224">
        <v>2480.204</v>
      </c>
      <c r="F59" s="227">
        <v>2248.359</v>
      </c>
      <c r="G59" s="58">
        <f t="shared" si="6"/>
        <v>90.6521802238848</v>
      </c>
      <c r="H59" s="69">
        <f aca="true" t="shared" si="8" ref="H59:H71">F59/D59*100</f>
        <v>58.51346948208233</v>
      </c>
      <c r="I59" s="58"/>
      <c r="J59" s="58"/>
      <c r="K59" s="57"/>
      <c r="L59" s="59">
        <f>G59-95</f>
        <v>-4.347819776115202</v>
      </c>
      <c r="M59" s="155"/>
      <c r="N59" s="158"/>
    </row>
    <row r="60" spans="1:14" s="2" customFormat="1" ht="27.75" customHeight="1">
      <c r="A60" s="193"/>
      <c r="B60" s="194"/>
      <c r="C60" s="186" t="s">
        <v>71</v>
      </c>
      <c r="D60" s="224">
        <v>46986.309</v>
      </c>
      <c r="E60" s="224">
        <v>17068.56</v>
      </c>
      <c r="F60" s="227">
        <v>17068.56</v>
      </c>
      <c r="G60" s="58">
        <f t="shared" si="6"/>
        <v>100</v>
      </c>
      <c r="H60" s="69">
        <f t="shared" si="8"/>
        <v>36.32666698718557</v>
      </c>
      <c r="I60" s="58"/>
      <c r="J60" s="58"/>
      <c r="K60" s="57"/>
      <c r="L60" s="59">
        <f>G60-95</f>
        <v>5</v>
      </c>
      <c r="M60" s="155"/>
      <c r="N60" s="158"/>
    </row>
    <row r="61" spans="1:14" s="2" customFormat="1" ht="30.75" customHeight="1">
      <c r="A61" s="172" t="s">
        <v>17</v>
      </c>
      <c r="B61" s="126" t="s">
        <v>18</v>
      </c>
      <c r="C61" s="126" t="s">
        <v>43</v>
      </c>
      <c r="D61" s="155">
        <f>D62+D63+D64</f>
        <v>67678.422</v>
      </c>
      <c r="E61" s="155">
        <f>E62+E63+E64</f>
        <v>34695.935</v>
      </c>
      <c r="F61" s="155">
        <f>F62+F63+F64</f>
        <v>34148.845</v>
      </c>
      <c r="G61" s="57">
        <f>F61/E61*100</f>
        <v>98.42318703905805</v>
      </c>
      <c r="H61" s="68">
        <f t="shared" si="8"/>
        <v>50.45750771198536</v>
      </c>
      <c r="I61" s="57"/>
      <c r="J61" s="57"/>
      <c r="K61" s="57"/>
      <c r="L61" s="61" t="s">
        <v>67</v>
      </c>
      <c r="M61" s="155">
        <v>68899.048</v>
      </c>
      <c r="N61" s="170">
        <f>M61/D61</f>
        <v>1.0180356746497428</v>
      </c>
    </row>
    <row r="62" spans="1:14" s="6" customFormat="1" ht="17.25" customHeight="1">
      <c r="A62" s="184"/>
      <c r="B62" s="185"/>
      <c r="C62" s="118" t="s">
        <v>35</v>
      </c>
      <c r="D62" s="224">
        <v>54207.567</v>
      </c>
      <c r="E62" s="224">
        <v>34226.062</v>
      </c>
      <c r="F62" s="224">
        <v>33686.904</v>
      </c>
      <c r="G62" s="58">
        <f>F62/E62*100</f>
        <v>98.42471506070434</v>
      </c>
      <c r="H62" s="69">
        <f t="shared" si="8"/>
        <v>62.14428328797712</v>
      </c>
      <c r="I62" s="58">
        <v>51692.24</v>
      </c>
      <c r="J62" s="58">
        <v>-435.46199999999953</v>
      </c>
      <c r="K62" s="58">
        <v>0.9916462459826063</v>
      </c>
      <c r="L62" s="59">
        <f>G62-95</f>
        <v>3.4247150607043437</v>
      </c>
      <c r="M62" s="155"/>
      <c r="N62" s="159"/>
    </row>
    <row r="63" spans="1:14" s="2" customFormat="1" ht="16.5" customHeight="1">
      <c r="A63" s="193"/>
      <c r="B63" s="194"/>
      <c r="C63" s="118" t="s">
        <v>36</v>
      </c>
      <c r="D63" s="224">
        <v>590.655</v>
      </c>
      <c r="E63" s="224">
        <v>469.873</v>
      </c>
      <c r="F63" s="227">
        <v>461.941</v>
      </c>
      <c r="G63" s="58">
        <f>F63/E63*100</f>
        <v>98.31188427511263</v>
      </c>
      <c r="H63" s="69">
        <f t="shared" si="8"/>
        <v>78.20826032116888</v>
      </c>
      <c r="I63" s="58"/>
      <c r="J63" s="58"/>
      <c r="K63" s="57"/>
      <c r="L63" s="59">
        <f>G63-95</f>
        <v>3.3118842751126323</v>
      </c>
      <c r="M63" s="155"/>
      <c r="N63" s="158"/>
    </row>
    <row r="64" spans="1:14" s="2" customFormat="1" ht="27.75" customHeight="1">
      <c r="A64" s="193"/>
      <c r="B64" s="194"/>
      <c r="C64" s="186" t="s">
        <v>71</v>
      </c>
      <c r="D64" s="227">
        <v>12880.2</v>
      </c>
      <c r="E64" s="227">
        <v>0</v>
      </c>
      <c r="F64" s="227">
        <v>0</v>
      </c>
      <c r="G64" s="58">
        <v>0</v>
      </c>
      <c r="H64" s="69">
        <f t="shared" si="8"/>
        <v>0</v>
      </c>
      <c r="I64" s="58"/>
      <c r="J64" s="58"/>
      <c r="K64" s="57"/>
      <c r="L64" s="59">
        <f>G64-95</f>
        <v>-95</v>
      </c>
      <c r="M64" s="155"/>
      <c r="N64" s="158"/>
    </row>
    <row r="65" spans="1:14" s="2" customFormat="1" ht="43.5" customHeight="1">
      <c r="A65" s="182" t="s">
        <v>96</v>
      </c>
      <c r="B65" s="183" t="s">
        <v>98</v>
      </c>
      <c r="C65" s="126" t="s">
        <v>97</v>
      </c>
      <c r="D65" s="155">
        <f>D66+D68+D67</f>
        <v>693080.1089999999</v>
      </c>
      <c r="E65" s="155">
        <f>E66+E68+E67</f>
        <v>220660.855</v>
      </c>
      <c r="F65" s="155">
        <f>F66+F68+F67</f>
        <v>141106.797</v>
      </c>
      <c r="G65" s="57">
        <f aca="true" t="shared" si="9" ref="G65:G85">F65/E65*100</f>
        <v>63.94736257139944</v>
      </c>
      <c r="H65" s="68">
        <f t="shared" si="8"/>
        <v>20.359377677653136</v>
      </c>
      <c r="I65" s="57"/>
      <c r="J65" s="57"/>
      <c r="K65" s="57"/>
      <c r="L65" s="61" t="s">
        <v>67</v>
      </c>
      <c r="M65" s="155">
        <v>405422.66000000003</v>
      </c>
      <c r="N65" s="170">
        <f>M65/D65</f>
        <v>0.5849578637957998</v>
      </c>
    </row>
    <row r="66" spans="1:14" s="2" customFormat="1" ht="18" customHeight="1">
      <c r="A66" s="274"/>
      <c r="B66" s="275"/>
      <c r="C66" s="186" t="s">
        <v>35</v>
      </c>
      <c r="D66" s="224">
        <v>689374.781</v>
      </c>
      <c r="E66" s="224">
        <v>220551.893</v>
      </c>
      <c r="F66" s="227">
        <v>141050.955</v>
      </c>
      <c r="G66" s="58">
        <f>F66/E66*100</f>
        <v>63.953636072395895</v>
      </c>
      <c r="H66" s="69">
        <f t="shared" si="8"/>
        <v>20.460707134570967</v>
      </c>
      <c r="I66" s="58" t="e">
        <f>#REF!+#REF!+#REF!+#REF!+#REF!</f>
        <v>#REF!</v>
      </c>
      <c r="J66" s="58" t="e">
        <f>I66-D66</f>
        <v>#REF!</v>
      </c>
      <c r="K66" s="58" t="e">
        <f>I66/D66</f>
        <v>#REF!</v>
      </c>
      <c r="L66" s="59">
        <f>G66-95</f>
        <v>-31.046363927604105</v>
      </c>
      <c r="M66" s="155"/>
      <c r="N66" s="158"/>
    </row>
    <row r="67" spans="1:16" s="8" customFormat="1" ht="17.25" customHeight="1">
      <c r="A67" s="199"/>
      <c r="B67" s="194"/>
      <c r="C67" s="186" t="s">
        <v>36</v>
      </c>
      <c r="D67" s="224">
        <v>3705.328</v>
      </c>
      <c r="E67" s="224">
        <v>108.962</v>
      </c>
      <c r="F67" s="227">
        <v>55.842</v>
      </c>
      <c r="G67" s="58">
        <f>F67/E67*100</f>
        <v>51.24905930507884</v>
      </c>
      <c r="H67" s="69">
        <f t="shared" si="8"/>
        <v>1.507073058039666</v>
      </c>
      <c r="I67" s="58">
        <f>I68+I69+I70+I71+I72</f>
        <v>0</v>
      </c>
      <c r="J67" s="58">
        <f>I67-D67</f>
        <v>-3705.328</v>
      </c>
      <c r="K67" s="58">
        <f>I67/D67</f>
        <v>0</v>
      </c>
      <c r="L67" s="219">
        <f>G67-95</f>
        <v>-43.75094069492116</v>
      </c>
      <c r="M67" s="155"/>
      <c r="N67" s="158"/>
      <c r="P67" s="221"/>
    </row>
    <row r="68" spans="1:14" s="51" customFormat="1" ht="26.25" customHeight="1" hidden="1">
      <c r="A68" s="265"/>
      <c r="B68" s="266"/>
      <c r="C68" s="72" t="s">
        <v>71</v>
      </c>
      <c r="D68" s="152">
        <v>0</v>
      </c>
      <c r="E68" s="152">
        <v>0</v>
      </c>
      <c r="F68" s="220">
        <v>0</v>
      </c>
      <c r="G68" s="73">
        <v>0</v>
      </c>
      <c r="H68" s="100" t="e">
        <f t="shared" si="8"/>
        <v>#DIV/0!</v>
      </c>
      <c r="I68" s="73"/>
      <c r="J68" s="73"/>
      <c r="K68" s="101"/>
      <c r="L68" s="96">
        <f>G68-95</f>
        <v>-95</v>
      </c>
      <c r="M68" s="217"/>
      <c r="N68" s="160"/>
    </row>
    <row r="69" spans="1:14" s="2" customFormat="1" ht="42.75" customHeight="1">
      <c r="A69" s="172" t="s">
        <v>109</v>
      </c>
      <c r="B69" s="126" t="s">
        <v>110</v>
      </c>
      <c r="C69" s="126" t="s">
        <v>108</v>
      </c>
      <c r="D69" s="229">
        <f>D70+D71</f>
        <v>1096161.547</v>
      </c>
      <c r="E69" s="229">
        <f>E70+E71</f>
        <v>511369.79099999997</v>
      </c>
      <c r="F69" s="229">
        <f>F70+F71</f>
        <v>410456.40599999996</v>
      </c>
      <c r="G69" s="57">
        <f t="shared" si="9"/>
        <v>80.26606444571928</v>
      </c>
      <c r="H69" s="68">
        <f t="shared" si="8"/>
        <v>37.44488274774338</v>
      </c>
      <c r="I69" s="57"/>
      <c r="J69" s="57"/>
      <c r="K69" s="57"/>
      <c r="L69" s="61" t="s">
        <v>67</v>
      </c>
      <c r="M69" s="155">
        <v>987338.2430000001</v>
      </c>
      <c r="N69" s="170">
        <f>M69/D69</f>
        <v>0.9007232973115779</v>
      </c>
    </row>
    <row r="70" spans="1:14" s="2" customFormat="1" ht="19.5" customHeight="1">
      <c r="A70" s="173"/>
      <c r="B70" s="174"/>
      <c r="C70" s="186" t="s">
        <v>35</v>
      </c>
      <c r="D70" s="224">
        <v>751388.093</v>
      </c>
      <c r="E70" s="224">
        <v>305902.081</v>
      </c>
      <c r="F70" s="227">
        <v>271271.463</v>
      </c>
      <c r="G70" s="58">
        <f t="shared" si="9"/>
        <v>88.67918195038365</v>
      </c>
      <c r="H70" s="69">
        <f t="shared" si="8"/>
        <v>36.10270984158382</v>
      </c>
      <c r="I70" s="58"/>
      <c r="J70" s="58"/>
      <c r="K70" s="57"/>
      <c r="L70" s="59">
        <f>G70-95</f>
        <v>-6.320818049616349</v>
      </c>
      <c r="M70" s="155"/>
      <c r="N70" s="158"/>
    </row>
    <row r="71" spans="1:14" s="2" customFormat="1" ht="28.5" customHeight="1">
      <c r="A71" s="195"/>
      <c r="B71" s="196"/>
      <c r="C71" s="186" t="s">
        <v>71</v>
      </c>
      <c r="D71" s="224">
        <v>344773.454</v>
      </c>
      <c r="E71" s="227">
        <v>205467.71</v>
      </c>
      <c r="F71" s="227">
        <v>139184.943</v>
      </c>
      <c r="G71" s="58">
        <f t="shared" si="9"/>
        <v>67.74054327076503</v>
      </c>
      <c r="H71" s="69">
        <f t="shared" si="8"/>
        <v>40.36997088528747</v>
      </c>
      <c r="I71" s="58"/>
      <c r="J71" s="58"/>
      <c r="K71" s="57"/>
      <c r="L71" s="59">
        <f>G71-95</f>
        <v>-27.25945672923497</v>
      </c>
      <c r="M71" s="155"/>
      <c r="N71" s="158"/>
    </row>
    <row r="72" spans="1:15" s="2" customFormat="1" ht="41.25" customHeight="1">
      <c r="A72" s="200" t="s">
        <v>19</v>
      </c>
      <c r="B72" s="201" t="s">
        <v>80</v>
      </c>
      <c r="C72" s="126" t="s">
        <v>47</v>
      </c>
      <c r="D72" s="155">
        <f>D73+D74</f>
        <v>2388622.202</v>
      </c>
      <c r="E72" s="155">
        <f>E73+E74</f>
        <v>726185.67</v>
      </c>
      <c r="F72" s="155">
        <f>F73+F74</f>
        <v>655016.693</v>
      </c>
      <c r="G72" s="57">
        <f t="shared" si="9"/>
        <v>90.19961699326839</v>
      </c>
      <c r="H72" s="68">
        <f aca="true" t="shared" si="10" ref="H72:H85">F72/D72*100</f>
        <v>27.42236476122313</v>
      </c>
      <c r="I72" s="57"/>
      <c r="J72" s="57"/>
      <c r="K72" s="57"/>
      <c r="L72" s="61" t="s">
        <v>67</v>
      </c>
      <c r="M72" s="155">
        <f>2174674.12546+30697.6+2225.2</f>
        <v>2207596.92546</v>
      </c>
      <c r="N72" s="170">
        <f>M72/D72</f>
        <v>0.9242135167342801</v>
      </c>
      <c r="O72" s="165"/>
    </row>
    <row r="73" spans="1:14" s="6" customFormat="1" ht="17.25" customHeight="1">
      <c r="A73" s="248"/>
      <c r="B73" s="249"/>
      <c r="C73" s="186" t="s">
        <v>35</v>
      </c>
      <c r="D73" s="224">
        <v>1642986.926</v>
      </c>
      <c r="E73" s="224">
        <v>726185.67</v>
      </c>
      <c r="F73" s="224">
        <v>655016.693</v>
      </c>
      <c r="G73" s="58">
        <f t="shared" si="9"/>
        <v>90.19961699326839</v>
      </c>
      <c r="H73" s="69">
        <f t="shared" si="10"/>
        <v>39.86743184832866</v>
      </c>
      <c r="I73" s="58" t="e">
        <f>#REF!+#REF!+#REF!</f>
        <v>#REF!</v>
      </c>
      <c r="J73" s="58" t="e">
        <f>I73-D73</f>
        <v>#REF!</v>
      </c>
      <c r="K73" s="58" t="e">
        <f>I73/D73</f>
        <v>#REF!</v>
      </c>
      <c r="L73" s="59">
        <f>G73-95</f>
        <v>-4.800383006731607</v>
      </c>
      <c r="M73" s="155"/>
      <c r="N73" s="159"/>
    </row>
    <row r="74" spans="1:14" s="2" customFormat="1" ht="27" customHeight="1">
      <c r="A74" s="246"/>
      <c r="B74" s="247"/>
      <c r="C74" s="186" t="s">
        <v>71</v>
      </c>
      <c r="D74" s="224">
        <v>745635.276</v>
      </c>
      <c r="E74" s="224">
        <v>0</v>
      </c>
      <c r="F74" s="224">
        <v>0</v>
      </c>
      <c r="G74" s="58">
        <v>0</v>
      </c>
      <c r="H74" s="69">
        <f>F74/D74*100</f>
        <v>0</v>
      </c>
      <c r="I74" s="58"/>
      <c r="J74" s="58"/>
      <c r="K74" s="57"/>
      <c r="L74" s="59">
        <f>G74-95</f>
        <v>-95</v>
      </c>
      <c r="M74" s="155"/>
      <c r="N74" s="158"/>
    </row>
    <row r="75" spans="1:14" s="2" customFormat="1" ht="31.5" customHeight="1">
      <c r="A75" s="202" t="s">
        <v>20</v>
      </c>
      <c r="B75" s="203" t="s">
        <v>81</v>
      </c>
      <c r="C75" s="126" t="s">
        <v>48</v>
      </c>
      <c r="D75" s="155">
        <f>D76+D77+D78</f>
        <v>1467152.392</v>
      </c>
      <c r="E75" s="155">
        <f>E76+E77+E78</f>
        <v>1138155.469</v>
      </c>
      <c r="F75" s="155">
        <f>F76+F77+F78</f>
        <v>1069383.6269999999</v>
      </c>
      <c r="G75" s="235">
        <f t="shared" si="9"/>
        <v>93.95760562830453</v>
      </c>
      <c r="H75" s="68">
        <f t="shared" si="10"/>
        <v>72.88838111371868</v>
      </c>
      <c r="I75" s="57"/>
      <c r="J75" s="57"/>
      <c r="K75" s="57"/>
      <c r="L75" s="61" t="s">
        <v>67</v>
      </c>
      <c r="M75" s="155">
        <v>1449236.5919999997</v>
      </c>
      <c r="N75" s="170">
        <f>M75/D75</f>
        <v>0.9877887259035323</v>
      </c>
    </row>
    <row r="76" spans="1:14" s="6" customFormat="1" ht="17.25" customHeight="1">
      <c r="A76" s="204"/>
      <c r="B76" s="205"/>
      <c r="C76" s="186" t="s">
        <v>35</v>
      </c>
      <c r="D76" s="224">
        <v>1230556.253</v>
      </c>
      <c r="E76" s="228">
        <v>914973.957</v>
      </c>
      <c r="F76" s="224">
        <v>848517.24</v>
      </c>
      <c r="G76" s="58">
        <f t="shared" si="9"/>
        <v>92.73676409130844</v>
      </c>
      <c r="H76" s="69">
        <f t="shared" si="10"/>
        <v>68.95395784884934</v>
      </c>
      <c r="I76" s="58" t="e">
        <f>#REF!+#REF!</f>
        <v>#REF!</v>
      </c>
      <c r="J76" s="58" t="e">
        <f>I76-D76</f>
        <v>#REF!</v>
      </c>
      <c r="K76" s="58" t="e">
        <f>I76/D76</f>
        <v>#REF!</v>
      </c>
      <c r="L76" s="59">
        <f>G76-95</f>
        <v>-2.2632359086915557</v>
      </c>
      <c r="M76" s="155"/>
      <c r="N76" s="159"/>
    </row>
    <row r="77" spans="1:14" s="2" customFormat="1" ht="16.5" customHeight="1">
      <c r="A77" s="206"/>
      <c r="B77" s="207"/>
      <c r="C77" s="186" t="s">
        <v>36</v>
      </c>
      <c r="D77" s="224">
        <v>139969.639</v>
      </c>
      <c r="E77" s="228">
        <v>127038.144</v>
      </c>
      <c r="F77" s="224">
        <v>124723.019</v>
      </c>
      <c r="G77" s="58">
        <f t="shared" si="9"/>
        <v>98.17761427622872</v>
      </c>
      <c r="H77" s="69">
        <f>F77/D77*100</f>
        <v>89.10719488245591</v>
      </c>
      <c r="I77" s="58"/>
      <c r="J77" s="58"/>
      <c r="K77" s="57"/>
      <c r="L77" s="59">
        <f>G77-95</f>
        <v>3.1776142762287236</v>
      </c>
      <c r="M77" s="155"/>
      <c r="N77" s="158"/>
    </row>
    <row r="78" spans="1:14" s="2" customFormat="1" ht="30" customHeight="1">
      <c r="A78" s="195"/>
      <c r="B78" s="196"/>
      <c r="C78" s="186" t="s">
        <v>71</v>
      </c>
      <c r="D78" s="224">
        <v>96626.5</v>
      </c>
      <c r="E78" s="228">
        <v>96143.368</v>
      </c>
      <c r="F78" s="224">
        <v>96143.368</v>
      </c>
      <c r="G78" s="58">
        <f t="shared" si="9"/>
        <v>100</v>
      </c>
      <c r="H78" s="69">
        <f>F78/D78*100</f>
        <v>99.50000051745639</v>
      </c>
      <c r="I78" s="58"/>
      <c r="J78" s="58"/>
      <c r="K78" s="57"/>
      <c r="L78" s="59">
        <f>G78-95</f>
        <v>5</v>
      </c>
      <c r="M78" s="155"/>
      <c r="N78" s="158"/>
    </row>
    <row r="79" spans="1:14" s="2" customFormat="1" ht="44.25" customHeight="1">
      <c r="A79" s="172" t="s">
        <v>21</v>
      </c>
      <c r="B79" s="126" t="s">
        <v>111</v>
      </c>
      <c r="C79" s="126" t="s">
        <v>49</v>
      </c>
      <c r="D79" s="155">
        <f>D80+D81</f>
        <v>50614.2</v>
      </c>
      <c r="E79" s="155">
        <f>E80+E81</f>
        <v>30756.733</v>
      </c>
      <c r="F79" s="155">
        <f>F80+F81</f>
        <v>28782.76</v>
      </c>
      <c r="G79" s="57">
        <f t="shared" si="9"/>
        <v>93.58198089504499</v>
      </c>
      <c r="H79" s="68">
        <f t="shared" si="10"/>
        <v>56.86696618735454</v>
      </c>
      <c r="I79" s="57"/>
      <c r="J79" s="57"/>
      <c r="K79" s="57"/>
      <c r="L79" s="61" t="s">
        <v>67</v>
      </c>
      <c r="M79" s="155">
        <v>50602.2</v>
      </c>
      <c r="N79" s="170">
        <f>M79/D79</f>
        <v>0.9997629123842716</v>
      </c>
    </row>
    <row r="80" spans="1:14" s="6" customFormat="1" ht="18" customHeight="1">
      <c r="A80" s="184"/>
      <c r="B80" s="208"/>
      <c r="C80" s="118" t="s">
        <v>35</v>
      </c>
      <c r="D80" s="224">
        <v>50614.2</v>
      </c>
      <c r="E80" s="224">
        <v>30756.733</v>
      </c>
      <c r="F80" s="224">
        <v>28782.76</v>
      </c>
      <c r="G80" s="58">
        <f t="shared" si="9"/>
        <v>93.58198089504499</v>
      </c>
      <c r="H80" s="69">
        <f t="shared" si="10"/>
        <v>56.86696618735454</v>
      </c>
      <c r="I80" s="58" t="e">
        <f>#REF!+#REF!</f>
        <v>#REF!</v>
      </c>
      <c r="J80" s="58" t="e">
        <f>I80-D80</f>
        <v>#REF!</v>
      </c>
      <c r="K80" s="58" t="e">
        <f>I80/D80</f>
        <v>#REF!</v>
      </c>
      <c r="L80" s="59">
        <f>G80-95</f>
        <v>-1.4180191049550075</v>
      </c>
      <c r="M80" s="155"/>
      <c r="N80" s="159"/>
    </row>
    <row r="81" spans="1:14" s="51" customFormat="1" ht="27" customHeight="1" hidden="1">
      <c r="A81" s="209"/>
      <c r="B81" s="210"/>
      <c r="C81" s="177" t="s">
        <v>71</v>
      </c>
      <c r="D81" s="152">
        <v>0</v>
      </c>
      <c r="E81" s="152">
        <v>0</v>
      </c>
      <c r="F81" s="152">
        <v>0</v>
      </c>
      <c r="G81" s="58" t="e">
        <f t="shared" si="9"/>
        <v>#DIV/0!</v>
      </c>
      <c r="H81" s="69" t="e">
        <f t="shared" si="10"/>
        <v>#DIV/0!</v>
      </c>
      <c r="I81" s="58"/>
      <c r="J81" s="58"/>
      <c r="K81" s="57"/>
      <c r="L81" s="59" t="e">
        <f>G81-95</f>
        <v>#DIV/0!</v>
      </c>
      <c r="M81" s="155"/>
      <c r="N81" s="160"/>
    </row>
    <row r="82" spans="1:14" s="2" customFormat="1" ht="43.5" customHeight="1">
      <c r="A82" s="182" t="s">
        <v>22</v>
      </c>
      <c r="B82" s="183" t="s">
        <v>112</v>
      </c>
      <c r="C82" s="126" t="s">
        <v>50</v>
      </c>
      <c r="D82" s="155">
        <f>D83+D84+D85</f>
        <v>376240.913</v>
      </c>
      <c r="E82" s="155">
        <f>E83+E84+E85</f>
        <v>248515.776</v>
      </c>
      <c r="F82" s="155">
        <f>F83+F84+F85</f>
        <v>245584.11599999998</v>
      </c>
      <c r="G82" s="57">
        <f t="shared" si="9"/>
        <v>98.82033243636008</v>
      </c>
      <c r="H82" s="68">
        <f t="shared" si="10"/>
        <v>65.27310229018074</v>
      </c>
      <c r="I82" s="57"/>
      <c r="J82" s="57"/>
      <c r="K82" s="57"/>
      <c r="L82" s="61" t="s">
        <v>67</v>
      </c>
      <c r="M82" s="155">
        <v>374646.20000000007</v>
      </c>
      <c r="N82" s="170">
        <f>M82/D82</f>
        <v>0.9957614577657589</v>
      </c>
    </row>
    <row r="83" spans="1:14" s="6" customFormat="1" ht="17.25" customHeight="1">
      <c r="A83" s="184"/>
      <c r="B83" s="185"/>
      <c r="C83" s="186" t="s">
        <v>35</v>
      </c>
      <c r="D83" s="224">
        <v>219572.613</v>
      </c>
      <c r="E83" s="224">
        <v>142545.264</v>
      </c>
      <c r="F83" s="224">
        <v>140663.519</v>
      </c>
      <c r="G83" s="58">
        <f t="shared" si="9"/>
        <v>98.67989651343309</v>
      </c>
      <c r="H83" s="69">
        <f t="shared" si="10"/>
        <v>64.06241519747273</v>
      </c>
      <c r="I83" s="58" t="e">
        <f>#REF!+#REF!+#REF!+#REF!+#REF!+#REF!+#REF!</f>
        <v>#REF!</v>
      </c>
      <c r="J83" s="58" t="e">
        <f>I83-D83</f>
        <v>#REF!</v>
      </c>
      <c r="K83" s="58" t="e">
        <f>I83/D83</f>
        <v>#REF!</v>
      </c>
      <c r="L83" s="59">
        <f>G83-95</f>
        <v>3.6798965134330928</v>
      </c>
      <c r="M83" s="155"/>
      <c r="N83" s="159"/>
    </row>
    <row r="84" spans="1:14" s="10" customFormat="1" ht="18" customHeight="1">
      <c r="A84" s="211"/>
      <c r="B84" s="212"/>
      <c r="C84" s="186" t="s">
        <v>36</v>
      </c>
      <c r="D84" s="224">
        <v>156668.3</v>
      </c>
      <c r="E84" s="224">
        <v>105970.512</v>
      </c>
      <c r="F84" s="224">
        <v>104920.597</v>
      </c>
      <c r="G84" s="58">
        <f t="shared" si="9"/>
        <v>99.00923853231924</v>
      </c>
      <c r="H84" s="69">
        <f t="shared" si="10"/>
        <v>66.96989563300298</v>
      </c>
      <c r="I84" s="58"/>
      <c r="J84" s="58"/>
      <c r="K84" s="57"/>
      <c r="L84" s="59">
        <f>G84-95</f>
        <v>4.0092385323192445</v>
      </c>
      <c r="M84" s="155"/>
      <c r="N84" s="169"/>
    </row>
    <row r="85" spans="1:14" s="51" customFormat="1" ht="29.25" customHeight="1" hidden="1">
      <c r="A85" s="209"/>
      <c r="B85" s="210"/>
      <c r="C85" s="72" t="s">
        <v>71</v>
      </c>
      <c r="D85" s="152">
        <v>0</v>
      </c>
      <c r="E85" s="152">
        <v>0</v>
      </c>
      <c r="F85" s="152">
        <v>0</v>
      </c>
      <c r="G85" s="58" t="e">
        <f t="shared" si="9"/>
        <v>#DIV/0!</v>
      </c>
      <c r="H85" s="69" t="e">
        <f t="shared" si="10"/>
        <v>#DIV/0!</v>
      </c>
      <c r="I85" s="58"/>
      <c r="J85" s="58"/>
      <c r="K85" s="57"/>
      <c r="L85" s="59" t="e">
        <f>G85-95</f>
        <v>#DIV/0!</v>
      </c>
      <c r="M85" s="155"/>
      <c r="N85" s="160"/>
    </row>
    <row r="86" spans="1:14" s="2" customFormat="1" ht="43.5" customHeight="1">
      <c r="A86" s="172" t="s">
        <v>23</v>
      </c>
      <c r="B86" s="126" t="s">
        <v>82</v>
      </c>
      <c r="C86" s="126" t="s">
        <v>51</v>
      </c>
      <c r="D86" s="155">
        <f>D87+D88+D89</f>
        <v>202659.445</v>
      </c>
      <c r="E86" s="155">
        <f>E87+E88+E89</f>
        <v>116135.883</v>
      </c>
      <c r="F86" s="155">
        <f>F87+F88+F89</f>
        <v>99456.023</v>
      </c>
      <c r="G86" s="57">
        <f aca="true" t="shared" si="11" ref="G86:G93">F86/E86*100</f>
        <v>85.63763449406933</v>
      </c>
      <c r="H86" s="68">
        <f aca="true" t="shared" si="12" ref="H86:H93">F86/D86*100</f>
        <v>49.075444275493794</v>
      </c>
      <c r="I86" s="57"/>
      <c r="J86" s="57"/>
      <c r="K86" s="57"/>
      <c r="L86" s="61" t="s">
        <v>67</v>
      </c>
      <c r="M86" s="155">
        <v>202220.556</v>
      </c>
      <c r="N86" s="170">
        <f>M86/D86</f>
        <v>0.9978343521073</v>
      </c>
    </row>
    <row r="87" spans="1:14" s="6" customFormat="1" ht="18" customHeight="1">
      <c r="A87" s="248"/>
      <c r="B87" s="249"/>
      <c r="C87" s="186" t="s">
        <v>35</v>
      </c>
      <c r="D87" s="224">
        <v>195325.445</v>
      </c>
      <c r="E87" s="224">
        <v>109289.383</v>
      </c>
      <c r="F87" s="224">
        <v>96618.834</v>
      </c>
      <c r="G87" s="58">
        <f t="shared" si="11"/>
        <v>88.40642279040041</v>
      </c>
      <c r="H87" s="69">
        <f t="shared" si="12"/>
        <v>49.46556450952921</v>
      </c>
      <c r="I87" s="58" t="e">
        <f>SUM(#REF!)</f>
        <v>#REF!</v>
      </c>
      <c r="J87" s="58" t="e">
        <f>I87-D87</f>
        <v>#REF!</v>
      </c>
      <c r="K87" s="58" t="e">
        <f>I87/D87</f>
        <v>#REF!</v>
      </c>
      <c r="L87" s="59">
        <f>G87-95</f>
        <v>-6.593577209599587</v>
      </c>
      <c r="M87" s="155"/>
      <c r="N87" s="159"/>
    </row>
    <row r="88" spans="1:14" s="2" customFormat="1" ht="17.25" customHeight="1">
      <c r="A88" s="244"/>
      <c r="B88" s="245"/>
      <c r="C88" s="186" t="s">
        <v>36</v>
      </c>
      <c r="D88" s="224">
        <v>6502.5</v>
      </c>
      <c r="E88" s="224">
        <v>6502.5</v>
      </c>
      <c r="F88" s="224">
        <v>2493.189</v>
      </c>
      <c r="G88" s="58">
        <f t="shared" si="11"/>
        <v>38.34200692041522</v>
      </c>
      <c r="H88" s="69">
        <f t="shared" si="12"/>
        <v>38.34200692041522</v>
      </c>
      <c r="I88" s="58"/>
      <c r="J88" s="58"/>
      <c r="K88" s="57"/>
      <c r="L88" s="59">
        <f>G88-95</f>
        <v>-56.65799307958478</v>
      </c>
      <c r="M88" s="155"/>
      <c r="N88" s="158"/>
    </row>
    <row r="89" spans="1:14" s="2" customFormat="1" ht="27" customHeight="1">
      <c r="A89" s="195"/>
      <c r="B89" s="196"/>
      <c r="C89" s="186" t="s">
        <v>71</v>
      </c>
      <c r="D89" s="224">
        <v>831.5</v>
      </c>
      <c r="E89" s="224">
        <v>344</v>
      </c>
      <c r="F89" s="224">
        <v>344</v>
      </c>
      <c r="G89" s="58">
        <f t="shared" si="11"/>
        <v>100</v>
      </c>
      <c r="H89" s="69">
        <f t="shared" si="12"/>
        <v>41.371016235718585</v>
      </c>
      <c r="I89" s="58"/>
      <c r="J89" s="58"/>
      <c r="K89" s="57"/>
      <c r="L89" s="59">
        <f>G89-95</f>
        <v>5</v>
      </c>
      <c r="M89" s="155"/>
      <c r="N89" s="158"/>
    </row>
    <row r="90" spans="1:14" s="2" customFormat="1" ht="21" customHeight="1">
      <c r="A90" s="182" t="s">
        <v>24</v>
      </c>
      <c r="B90" s="183" t="s">
        <v>25</v>
      </c>
      <c r="C90" s="126" t="s">
        <v>52</v>
      </c>
      <c r="D90" s="155">
        <f>D91+D92+D93</f>
        <v>661189.912</v>
      </c>
      <c r="E90" s="155">
        <f>E91+E92+E93</f>
        <v>336910.701</v>
      </c>
      <c r="F90" s="155">
        <f>F91+F92+F93</f>
        <v>334300.486</v>
      </c>
      <c r="G90" s="235">
        <f t="shared" si="11"/>
        <v>99.2252501947096</v>
      </c>
      <c r="H90" s="68">
        <f t="shared" si="12"/>
        <v>50.56043353547112</v>
      </c>
      <c r="I90" s="57"/>
      <c r="J90" s="57"/>
      <c r="K90" s="57"/>
      <c r="L90" s="61" t="s">
        <v>67</v>
      </c>
      <c r="M90" s="155">
        <v>661030.8821</v>
      </c>
      <c r="N90" s="170">
        <f>M90/D90</f>
        <v>0.9997594792402096</v>
      </c>
    </row>
    <row r="91" spans="1:14" s="6" customFormat="1" ht="16.5" customHeight="1">
      <c r="A91" s="248"/>
      <c r="B91" s="249"/>
      <c r="C91" s="186" t="s">
        <v>35</v>
      </c>
      <c r="D91" s="224">
        <v>661189.912</v>
      </c>
      <c r="E91" s="224">
        <v>336910.701</v>
      </c>
      <c r="F91" s="224">
        <v>334300.486</v>
      </c>
      <c r="G91" s="58">
        <f t="shared" si="11"/>
        <v>99.2252501947096</v>
      </c>
      <c r="H91" s="69">
        <f t="shared" si="12"/>
        <v>50.56043353547112</v>
      </c>
      <c r="I91" s="58" t="e">
        <f>#REF!+#REF!+#REF!+#REF!+#REF!+#REF!+#REF!+#REF!+#REF!+#REF!+#REF!</f>
        <v>#REF!</v>
      </c>
      <c r="J91" s="58" t="e">
        <f>I91-D91</f>
        <v>#REF!</v>
      </c>
      <c r="K91" s="58" t="e">
        <f>I91/D91</f>
        <v>#REF!</v>
      </c>
      <c r="L91" s="59">
        <f>G91-95</f>
        <v>4.225250194709602</v>
      </c>
      <c r="M91" s="155"/>
      <c r="N91" s="159"/>
    </row>
    <row r="92" spans="1:14" s="51" customFormat="1" ht="16.5" customHeight="1" hidden="1">
      <c r="A92" s="263"/>
      <c r="B92" s="264"/>
      <c r="C92" s="72" t="s">
        <v>36</v>
      </c>
      <c r="D92" s="152">
        <v>0</v>
      </c>
      <c r="E92" s="152">
        <v>0</v>
      </c>
      <c r="F92" s="152">
        <v>0</v>
      </c>
      <c r="G92" s="73" t="e">
        <f t="shared" si="11"/>
        <v>#DIV/0!</v>
      </c>
      <c r="H92" s="100" t="e">
        <f t="shared" si="12"/>
        <v>#DIV/0!</v>
      </c>
      <c r="I92" s="73"/>
      <c r="J92" s="73"/>
      <c r="K92" s="101"/>
      <c r="L92" s="96" t="e">
        <f>G92-95</f>
        <v>#DIV/0!</v>
      </c>
      <c r="M92" s="155"/>
      <c r="N92" s="160"/>
    </row>
    <row r="93" spans="1:14" s="51" customFormat="1" ht="27.75" customHeight="1" hidden="1">
      <c r="A93" s="265"/>
      <c r="B93" s="266"/>
      <c r="C93" s="72" t="s">
        <v>71</v>
      </c>
      <c r="D93" s="152">
        <v>0</v>
      </c>
      <c r="E93" s="152">
        <v>0</v>
      </c>
      <c r="F93" s="152">
        <v>0</v>
      </c>
      <c r="G93" s="73" t="e">
        <f t="shared" si="11"/>
        <v>#DIV/0!</v>
      </c>
      <c r="H93" s="100" t="e">
        <f t="shared" si="12"/>
        <v>#DIV/0!</v>
      </c>
      <c r="I93" s="73"/>
      <c r="J93" s="73"/>
      <c r="K93" s="101"/>
      <c r="L93" s="96" t="e">
        <f>G93-95</f>
        <v>#DIV/0!</v>
      </c>
      <c r="M93" s="155"/>
      <c r="N93" s="160"/>
    </row>
    <row r="94" spans="1:14" s="2" customFormat="1" ht="43.5" customHeight="1">
      <c r="A94" s="182" t="s">
        <v>26</v>
      </c>
      <c r="B94" s="183" t="s">
        <v>83</v>
      </c>
      <c r="C94" s="126" t="s">
        <v>53</v>
      </c>
      <c r="D94" s="155">
        <f>D95+D97+D96</f>
        <v>916541.263</v>
      </c>
      <c r="E94" s="155">
        <f>E95+E97+E96</f>
        <v>576290.617</v>
      </c>
      <c r="F94" s="155">
        <f>F95+F96+F97</f>
        <v>523375.891</v>
      </c>
      <c r="G94" s="57">
        <f aca="true" t="shared" si="13" ref="G94:G122">F94/E94*100</f>
        <v>90.8180483181457</v>
      </c>
      <c r="H94" s="68">
        <f aca="true" t="shared" si="14" ref="H94:H122">F94/D94*100</f>
        <v>57.10336371402408</v>
      </c>
      <c r="I94" s="57"/>
      <c r="J94" s="57"/>
      <c r="K94" s="57"/>
      <c r="L94" s="61" t="s">
        <v>67</v>
      </c>
      <c r="M94" s="155">
        <v>881964.6799999999</v>
      </c>
      <c r="N94" s="170">
        <f>M94/D94</f>
        <v>0.9622749303322964</v>
      </c>
    </row>
    <row r="95" spans="1:14" s="6" customFormat="1" ht="17.25" customHeight="1">
      <c r="A95" s="184"/>
      <c r="B95" s="185"/>
      <c r="C95" s="186" t="s">
        <v>35</v>
      </c>
      <c r="D95" s="224">
        <v>902870.363</v>
      </c>
      <c r="E95" s="224">
        <v>572519.717</v>
      </c>
      <c r="F95" s="224">
        <v>523205.645</v>
      </c>
      <c r="G95" s="58">
        <f t="shared" si="13"/>
        <v>91.38648494790618</v>
      </c>
      <c r="H95" s="69">
        <f t="shared" si="14"/>
        <v>57.94914380194358</v>
      </c>
      <c r="I95" s="58" t="e">
        <f>#REF!+#REF!+#REF!+#REF!</f>
        <v>#REF!</v>
      </c>
      <c r="J95" s="58" t="e">
        <f>I95-D95</f>
        <v>#REF!</v>
      </c>
      <c r="K95" s="58" t="e">
        <f>I95/D95</f>
        <v>#REF!</v>
      </c>
      <c r="L95" s="59">
        <f>G95-95</f>
        <v>-3.613515052093817</v>
      </c>
      <c r="M95" s="155"/>
      <c r="N95" s="159"/>
    </row>
    <row r="96" spans="1:14" s="60" customFormat="1" ht="17.25" customHeight="1" hidden="1">
      <c r="A96" s="197"/>
      <c r="B96" s="198"/>
      <c r="C96" s="72" t="s">
        <v>36</v>
      </c>
      <c r="D96" s="224">
        <v>0</v>
      </c>
      <c r="E96" s="224">
        <v>0</v>
      </c>
      <c r="F96" s="224">
        <v>0</v>
      </c>
      <c r="G96" s="58" t="e">
        <f t="shared" si="13"/>
        <v>#DIV/0!</v>
      </c>
      <c r="H96" s="100" t="e">
        <f>F96/D96*100</f>
        <v>#DIV/0!</v>
      </c>
      <c r="I96" s="154"/>
      <c r="J96" s="73"/>
      <c r="K96" s="73"/>
      <c r="L96" s="96" t="e">
        <f>G96-95</f>
        <v>#DIV/0!</v>
      </c>
      <c r="M96" s="155"/>
      <c r="N96" s="161"/>
    </row>
    <row r="97" spans="1:14" s="2" customFormat="1" ht="27.75" customHeight="1">
      <c r="A97" s="213"/>
      <c r="B97" s="181"/>
      <c r="C97" s="186" t="s">
        <v>71</v>
      </c>
      <c r="D97" s="224">
        <f>170.9+13500</f>
        <v>13670.9</v>
      </c>
      <c r="E97" s="224">
        <v>3770.9</v>
      </c>
      <c r="F97" s="224">
        <v>170.246</v>
      </c>
      <c r="G97" s="58">
        <f t="shared" si="13"/>
        <v>4.51473123127105</v>
      </c>
      <c r="H97" s="69">
        <f>F97/D97*100</f>
        <v>1.2453166945848482</v>
      </c>
      <c r="I97" s="58"/>
      <c r="J97" s="58"/>
      <c r="K97" s="57"/>
      <c r="L97" s="59">
        <f>G97-95</f>
        <v>-90.48526876872896</v>
      </c>
      <c r="M97" s="155"/>
      <c r="N97" s="158"/>
    </row>
    <row r="98" spans="1:14" s="2" customFormat="1" ht="30" customHeight="1">
      <c r="A98" s="172" t="s">
        <v>27</v>
      </c>
      <c r="B98" s="201" t="s">
        <v>28</v>
      </c>
      <c r="C98" s="126" t="s">
        <v>54</v>
      </c>
      <c r="D98" s="155">
        <f>D99+D100</f>
        <v>39997.3</v>
      </c>
      <c r="E98" s="155">
        <f>E99+E100</f>
        <v>23442.34</v>
      </c>
      <c r="F98" s="155">
        <f>F99+F100</f>
        <v>21489.292</v>
      </c>
      <c r="G98" s="57">
        <f t="shared" si="13"/>
        <v>91.66871566575692</v>
      </c>
      <c r="H98" s="68">
        <f t="shared" si="14"/>
        <v>53.72685656281799</v>
      </c>
      <c r="I98" s="57"/>
      <c r="J98" s="57"/>
      <c r="K98" s="57"/>
      <c r="L98" s="61" t="s">
        <v>67</v>
      </c>
      <c r="M98" s="155">
        <v>39997.3</v>
      </c>
      <c r="N98" s="170">
        <f>M98/D98</f>
        <v>1</v>
      </c>
    </row>
    <row r="99" spans="1:14" s="6" customFormat="1" ht="18" customHeight="1">
      <c r="A99" s="184"/>
      <c r="B99" s="185"/>
      <c r="C99" s="186" t="s">
        <v>35</v>
      </c>
      <c r="D99" s="224">
        <v>39997.3</v>
      </c>
      <c r="E99" s="224">
        <v>23442.34</v>
      </c>
      <c r="F99" s="224">
        <v>21489.292</v>
      </c>
      <c r="G99" s="58">
        <f t="shared" si="13"/>
        <v>91.66871566575692</v>
      </c>
      <c r="H99" s="69">
        <f t="shared" si="14"/>
        <v>53.72685656281799</v>
      </c>
      <c r="I99" s="58" t="e">
        <f>#REF!</f>
        <v>#REF!</v>
      </c>
      <c r="J99" s="58" t="e">
        <f>I99-D99</f>
        <v>#REF!</v>
      </c>
      <c r="K99" s="58" t="e">
        <f>I99/D99</f>
        <v>#REF!</v>
      </c>
      <c r="L99" s="59">
        <f>G99-95</f>
        <v>-3.3312843342430796</v>
      </c>
      <c r="M99" s="155"/>
      <c r="N99" s="159"/>
    </row>
    <row r="100" spans="1:14" s="60" customFormat="1" ht="28.5" customHeight="1" hidden="1">
      <c r="A100" s="214"/>
      <c r="B100" s="210"/>
      <c r="C100" s="72" t="s">
        <v>71</v>
      </c>
      <c r="D100" s="224">
        <v>0</v>
      </c>
      <c r="E100" s="224">
        <v>0</v>
      </c>
      <c r="F100" s="224">
        <v>0</v>
      </c>
      <c r="G100" s="73" t="e">
        <f>F100/E100*100</f>
        <v>#DIV/0!</v>
      </c>
      <c r="H100" s="100" t="e">
        <f t="shared" si="14"/>
        <v>#DIV/0!</v>
      </c>
      <c r="I100" s="73">
        <f>I101</f>
        <v>0</v>
      </c>
      <c r="J100" s="73">
        <f>I100-D100</f>
        <v>0</v>
      </c>
      <c r="K100" s="73" t="e">
        <f>I100/D100</f>
        <v>#DIV/0!</v>
      </c>
      <c r="L100" s="96" t="e">
        <f>G100-95</f>
        <v>#DIV/0!</v>
      </c>
      <c r="M100" s="155"/>
      <c r="N100" s="161"/>
    </row>
    <row r="101" spans="1:14" s="2" customFormat="1" ht="30" customHeight="1">
      <c r="A101" s="172" t="s">
        <v>29</v>
      </c>
      <c r="B101" s="126" t="s">
        <v>30</v>
      </c>
      <c r="C101" s="126" t="s">
        <v>55</v>
      </c>
      <c r="D101" s="155">
        <f>D102</f>
        <v>9394.7</v>
      </c>
      <c r="E101" s="155">
        <f>E102</f>
        <v>8032.4</v>
      </c>
      <c r="F101" s="155">
        <f>F102</f>
        <v>6556.221</v>
      </c>
      <c r="G101" s="57">
        <f t="shared" si="13"/>
        <v>81.62219261988945</v>
      </c>
      <c r="H101" s="68">
        <f t="shared" si="14"/>
        <v>69.78637955442962</v>
      </c>
      <c r="I101" s="57"/>
      <c r="J101" s="57"/>
      <c r="K101" s="57"/>
      <c r="L101" s="61" t="s">
        <v>67</v>
      </c>
      <c r="M101" s="155">
        <v>9394.7</v>
      </c>
      <c r="N101" s="170">
        <f>M101/D101</f>
        <v>1</v>
      </c>
    </row>
    <row r="102" spans="1:14" s="6" customFormat="1" ht="18" customHeight="1">
      <c r="A102" s="184"/>
      <c r="B102" s="185"/>
      <c r="C102" s="118" t="s">
        <v>35</v>
      </c>
      <c r="D102" s="224">
        <v>9394.7</v>
      </c>
      <c r="E102" s="224">
        <v>8032.4</v>
      </c>
      <c r="F102" s="224">
        <v>6556.221</v>
      </c>
      <c r="G102" s="58">
        <f t="shared" si="13"/>
        <v>81.62219261988945</v>
      </c>
      <c r="H102" s="69">
        <f t="shared" si="14"/>
        <v>69.78637955442962</v>
      </c>
      <c r="I102" s="58" t="e">
        <f>#REF!</f>
        <v>#REF!</v>
      </c>
      <c r="J102" s="58" t="e">
        <f>I102-D102</f>
        <v>#REF!</v>
      </c>
      <c r="K102" s="58" t="e">
        <f>I102/D102</f>
        <v>#REF!</v>
      </c>
      <c r="L102" s="59">
        <f>G102-95</f>
        <v>-13.377807380110553</v>
      </c>
      <c r="M102" s="155"/>
      <c r="N102" s="159"/>
    </row>
    <row r="103" spans="1:14" s="2" customFormat="1" ht="21" customHeight="1">
      <c r="A103" s="172" t="s">
        <v>31</v>
      </c>
      <c r="B103" s="126" t="s">
        <v>32</v>
      </c>
      <c r="C103" s="126" t="s">
        <v>93</v>
      </c>
      <c r="D103" s="155">
        <f>D104+D105</f>
        <v>181946</v>
      </c>
      <c r="E103" s="155">
        <f>E104+E105</f>
        <v>105232.214</v>
      </c>
      <c r="F103" s="155">
        <f>F104+F105</f>
        <v>91730.351</v>
      </c>
      <c r="G103" s="57">
        <f t="shared" si="13"/>
        <v>87.16945839417575</v>
      </c>
      <c r="H103" s="68">
        <f t="shared" si="14"/>
        <v>50.41625042595056</v>
      </c>
      <c r="I103" s="58"/>
      <c r="J103" s="57"/>
      <c r="K103" s="57"/>
      <c r="L103" s="61" t="s">
        <v>67</v>
      </c>
      <c r="M103" s="155">
        <v>182446</v>
      </c>
      <c r="N103" s="170">
        <f>M103/D103</f>
        <v>1.00274806810812</v>
      </c>
    </row>
    <row r="104" spans="1:14" s="6" customFormat="1" ht="18" customHeight="1">
      <c r="A104" s="199"/>
      <c r="B104" s="215"/>
      <c r="C104" s="118" t="s">
        <v>35</v>
      </c>
      <c r="D104" s="224">
        <v>181946</v>
      </c>
      <c r="E104" s="224">
        <v>105232.214</v>
      </c>
      <c r="F104" s="224">
        <v>91730.351</v>
      </c>
      <c r="G104" s="58">
        <f t="shared" si="13"/>
        <v>87.16945839417575</v>
      </c>
      <c r="H104" s="69">
        <f t="shared" si="14"/>
        <v>50.41625042595056</v>
      </c>
      <c r="I104" s="58" t="e">
        <f>#REF!</f>
        <v>#REF!</v>
      </c>
      <c r="J104" s="58" t="e">
        <f>I104-D104</f>
        <v>#REF!</v>
      </c>
      <c r="K104" s="58" t="e">
        <f>I104/D104</f>
        <v>#REF!</v>
      </c>
      <c r="L104" s="59">
        <f>G104-95</f>
        <v>-7.830541605824251</v>
      </c>
      <c r="M104" s="155"/>
      <c r="N104" s="159"/>
    </row>
    <row r="105" spans="1:14" s="60" customFormat="1" ht="27" customHeight="1" hidden="1">
      <c r="A105" s="175"/>
      <c r="B105" s="216"/>
      <c r="C105" s="177" t="s">
        <v>71</v>
      </c>
      <c r="D105" s="152">
        <v>0</v>
      </c>
      <c r="E105" s="152">
        <v>0</v>
      </c>
      <c r="F105" s="152">
        <v>0</v>
      </c>
      <c r="G105" s="73" t="e">
        <f>F105/E105*100</f>
        <v>#DIV/0!</v>
      </c>
      <c r="H105" s="100" t="e">
        <f>F105/D105*100</f>
        <v>#DIV/0!</v>
      </c>
      <c r="I105" s="73"/>
      <c r="J105" s="73"/>
      <c r="K105" s="101"/>
      <c r="L105" s="96" t="e">
        <f>G105-95</f>
        <v>#DIV/0!</v>
      </c>
      <c r="M105" s="155"/>
      <c r="N105" s="161"/>
    </row>
    <row r="106" spans="1:14" s="3" customFormat="1" ht="42" customHeight="1">
      <c r="A106" s="172" t="s">
        <v>33</v>
      </c>
      <c r="B106" s="126" t="s">
        <v>84</v>
      </c>
      <c r="C106" s="126" t="s">
        <v>57</v>
      </c>
      <c r="D106" s="155">
        <f>D107+D108+D109</f>
        <v>1361715.381</v>
      </c>
      <c r="E106" s="155">
        <f>E107+E108+E109</f>
        <v>712458.705</v>
      </c>
      <c r="F106" s="155">
        <f>F107+F108+F109</f>
        <v>489122.40800000005</v>
      </c>
      <c r="G106" s="57">
        <f t="shared" si="13"/>
        <v>68.65273798570544</v>
      </c>
      <c r="H106" s="68">
        <f t="shared" si="14"/>
        <v>35.91957723506099</v>
      </c>
      <c r="I106" s="58"/>
      <c r="J106" s="57"/>
      <c r="K106" s="57"/>
      <c r="L106" s="61" t="s">
        <v>67</v>
      </c>
      <c r="M106" s="162">
        <v>849770.4</v>
      </c>
      <c r="N106" s="171">
        <f>M106/D106</f>
        <v>0.6240440637278811</v>
      </c>
    </row>
    <row r="107" spans="1:14" s="6" customFormat="1" ht="17.25" customHeight="1">
      <c r="A107" s="248"/>
      <c r="B107" s="249"/>
      <c r="C107" s="186" t="s">
        <v>35</v>
      </c>
      <c r="D107" s="224">
        <v>850040.055</v>
      </c>
      <c r="E107" s="224">
        <v>508948.204</v>
      </c>
      <c r="F107" s="224">
        <v>362855.451</v>
      </c>
      <c r="G107" s="58">
        <f t="shared" si="13"/>
        <v>71.29516287673155</v>
      </c>
      <c r="H107" s="69">
        <f t="shared" si="14"/>
        <v>42.68686503249543</v>
      </c>
      <c r="I107" s="58" t="e">
        <f>#REF!+#REF!</f>
        <v>#REF!</v>
      </c>
      <c r="J107" s="58" t="e">
        <f>I107-D107</f>
        <v>#REF!</v>
      </c>
      <c r="K107" s="58" t="e">
        <f>I107/D107</f>
        <v>#REF!</v>
      </c>
      <c r="L107" s="59">
        <f>G107-95</f>
        <v>-23.704837123268447</v>
      </c>
      <c r="M107" s="155"/>
      <c r="N107" s="159"/>
    </row>
    <row r="108" spans="1:14" s="2" customFormat="1" ht="17.25" customHeight="1">
      <c r="A108" s="244"/>
      <c r="B108" s="245"/>
      <c r="C108" s="186" t="s">
        <v>36</v>
      </c>
      <c r="D108" s="224">
        <v>204173.823</v>
      </c>
      <c r="E108" s="224">
        <v>132837.928</v>
      </c>
      <c r="F108" s="224">
        <v>103027.101</v>
      </c>
      <c r="G108" s="58">
        <f t="shared" si="13"/>
        <v>77.55849744961392</v>
      </c>
      <c r="H108" s="69">
        <f>F108/D108*100</f>
        <v>50.46048483894039</v>
      </c>
      <c r="I108" s="58"/>
      <c r="J108" s="58"/>
      <c r="K108" s="57"/>
      <c r="L108" s="59">
        <f>G108-95</f>
        <v>-17.441502550386076</v>
      </c>
      <c r="M108" s="155"/>
      <c r="N108" s="158"/>
    </row>
    <row r="109" spans="1:14" s="51" customFormat="1" ht="27" customHeight="1">
      <c r="A109" s="246"/>
      <c r="B109" s="247"/>
      <c r="C109" s="186" t="s">
        <v>71</v>
      </c>
      <c r="D109" s="224">
        <v>307501.503</v>
      </c>
      <c r="E109" s="224">
        <v>70672.573</v>
      </c>
      <c r="F109" s="224">
        <v>23239.856</v>
      </c>
      <c r="G109" s="58">
        <f t="shared" si="13"/>
        <v>32.88384024167338</v>
      </c>
      <c r="H109" s="69">
        <f>F109/D109*100</f>
        <v>7.55763980769876</v>
      </c>
      <c r="I109" s="58"/>
      <c r="J109" s="58"/>
      <c r="K109" s="57"/>
      <c r="L109" s="59">
        <f>G109-95</f>
        <v>-62.11615975832662</v>
      </c>
      <c r="M109" s="155"/>
      <c r="N109" s="160"/>
    </row>
    <row r="110" spans="1:14" s="2" customFormat="1" ht="42" customHeight="1">
      <c r="A110" s="172" t="s">
        <v>34</v>
      </c>
      <c r="B110" s="126" t="s">
        <v>85</v>
      </c>
      <c r="C110" s="126" t="s">
        <v>56</v>
      </c>
      <c r="D110" s="155">
        <f>D111</f>
        <v>91332.873</v>
      </c>
      <c r="E110" s="155">
        <f>E111</f>
        <v>61037.723</v>
      </c>
      <c r="F110" s="155">
        <f>F111</f>
        <v>52280.655</v>
      </c>
      <c r="G110" s="57">
        <f t="shared" si="13"/>
        <v>85.65302313128555</v>
      </c>
      <c r="H110" s="68">
        <f t="shared" si="14"/>
        <v>57.241881573133035</v>
      </c>
      <c r="I110" s="57"/>
      <c r="J110" s="57"/>
      <c r="K110" s="57"/>
      <c r="L110" s="61" t="s">
        <v>67</v>
      </c>
      <c r="M110" s="155">
        <v>89530.1345</v>
      </c>
      <c r="N110" s="170">
        <f>M110/D110</f>
        <v>0.98026188774331</v>
      </c>
    </row>
    <row r="111" spans="1:14" s="6" customFormat="1" ht="18" customHeight="1">
      <c r="A111" s="252"/>
      <c r="B111" s="253"/>
      <c r="C111" s="118" t="s">
        <v>35</v>
      </c>
      <c r="D111" s="224">
        <v>91332.873</v>
      </c>
      <c r="E111" s="224">
        <v>61037.723</v>
      </c>
      <c r="F111" s="224">
        <v>52280.655</v>
      </c>
      <c r="G111" s="58">
        <f t="shared" si="13"/>
        <v>85.65302313128555</v>
      </c>
      <c r="H111" s="69">
        <f t="shared" si="14"/>
        <v>57.241881573133035</v>
      </c>
      <c r="I111" s="58" t="e">
        <f>#REF!+#REF!</f>
        <v>#REF!</v>
      </c>
      <c r="J111" s="58" t="e">
        <f>I111-D111</f>
        <v>#REF!</v>
      </c>
      <c r="K111" s="58" t="e">
        <f>I111/D111</f>
        <v>#REF!</v>
      </c>
      <c r="L111" s="59">
        <f>G111-95</f>
        <v>-9.34697686871445</v>
      </c>
      <c r="M111" s="155"/>
      <c r="N111" s="159"/>
    </row>
    <row r="112" spans="1:14" s="51" customFormat="1" ht="18" customHeight="1" hidden="1">
      <c r="A112" s="260" t="s">
        <v>74</v>
      </c>
      <c r="B112" s="261"/>
      <c r="C112" s="262"/>
      <c r="D112" s="217">
        <v>0</v>
      </c>
      <c r="E112" s="218" t="s">
        <v>67</v>
      </c>
      <c r="F112" s="218" t="s">
        <v>67</v>
      </c>
      <c r="G112" s="104" t="s">
        <v>67</v>
      </c>
      <c r="H112" s="105" t="s">
        <v>67</v>
      </c>
      <c r="I112" s="104"/>
      <c r="J112" s="104"/>
      <c r="K112" s="104"/>
      <c r="L112" s="104" t="s">
        <v>67</v>
      </c>
      <c r="M112" s="155"/>
      <c r="N112" s="160"/>
    </row>
    <row r="113" spans="1:14" s="1" customFormat="1" ht="25.5" customHeight="1">
      <c r="A113" s="255" t="s">
        <v>65</v>
      </c>
      <c r="B113" s="256"/>
      <c r="C113" s="257"/>
      <c r="D113" s="230">
        <f>D115+D116+D117</f>
        <v>27310964.508</v>
      </c>
      <c r="E113" s="230">
        <f>E115+E116+E117</f>
        <v>15749791.297000002</v>
      </c>
      <c r="F113" s="230">
        <f>F115+F116+F117</f>
        <v>14910916.578</v>
      </c>
      <c r="G113" s="119">
        <f t="shared" si="13"/>
        <v>94.67374072975944</v>
      </c>
      <c r="H113" s="120">
        <f t="shared" si="14"/>
        <v>54.5968143074268</v>
      </c>
      <c r="I113" s="119"/>
      <c r="J113" s="119"/>
      <c r="K113" s="119"/>
      <c r="L113" s="121" t="s">
        <v>67</v>
      </c>
      <c r="M113" s="155"/>
      <c r="N113" s="158"/>
    </row>
    <row r="114" spans="1:14" s="1" customFormat="1" ht="15.75" customHeight="1">
      <c r="A114" s="270"/>
      <c r="B114" s="270"/>
      <c r="C114" s="122" t="s">
        <v>63</v>
      </c>
      <c r="D114" s="123"/>
      <c r="E114" s="231"/>
      <c r="F114" s="123"/>
      <c r="G114" s="57"/>
      <c r="H114" s="68"/>
      <c r="I114" s="123"/>
      <c r="J114" s="123"/>
      <c r="K114" s="124"/>
      <c r="L114" s="125"/>
      <c r="M114" s="155"/>
      <c r="N114" s="157"/>
    </row>
    <row r="115" spans="1:14" s="1" customFormat="1" ht="20.25" customHeight="1">
      <c r="A115" s="270"/>
      <c r="B115" s="270"/>
      <c r="C115" s="126" t="s">
        <v>35</v>
      </c>
      <c r="D115" s="127">
        <f>D7+D10+D18+D24+D27+D30+D34+D38+D42+D46+D50+D54+D58+D62+D66+D70+D73+D76+D80+D83+D87+D91+D95+D99+D102+D104+D107+D111</f>
        <v>15987866.486</v>
      </c>
      <c r="E115" s="127">
        <f>E7+E10+E18+E24+E27+E30+E34+E38+E42+E46+E50+E54+E58+E62+E66+E70+E73+E76+E80+E83+E87+E91+E95+E99+E102+E104+E107+E111</f>
        <v>9249595.760000002</v>
      </c>
      <c r="F115" s="127">
        <f>F7+F18+F24+F27+F30+F34+F38+F42+F46+F50+F54+F58+F62+F66+F70+F73+F76+F80+F83+F87+F91+F95+F99+F102+F104+F107+F111+F10+F21</f>
        <v>8663374.629999997</v>
      </c>
      <c r="G115" s="57">
        <f>F115/E115*100</f>
        <v>93.66219729801463</v>
      </c>
      <c r="H115" s="68">
        <f t="shared" si="14"/>
        <v>54.187183997228175</v>
      </c>
      <c r="I115" s="127" t="e">
        <f>I7+I10+I18+I24+#REF!+#REF!+#REF!+I30+I34+I38+I42+I46+I50+I54+I58+I62+#REF!+#REF!+I73+I76+I80+I83+I87+#REF!+I91+I95+I99+I102+I104+I107+I111+I27+I66</f>
        <v>#REF!</v>
      </c>
      <c r="J115" s="57" t="e">
        <f>I115-D115</f>
        <v>#REF!</v>
      </c>
      <c r="K115" s="57" t="e">
        <f>I115/D115</f>
        <v>#REF!</v>
      </c>
      <c r="L115" s="128">
        <f>G115-95</f>
        <v>-1.3378027019853675</v>
      </c>
      <c r="M115" s="155"/>
      <c r="N115" s="157"/>
    </row>
    <row r="116" spans="1:14" s="1" customFormat="1" ht="18.75" customHeight="1">
      <c r="A116" s="270"/>
      <c r="B116" s="270"/>
      <c r="C116" s="126" t="s">
        <v>36</v>
      </c>
      <c r="D116" s="127">
        <f>D31+D35+D39+D43+D47+D51+D55+D59+D63+D77+D84+D88+D92+D108+D96+D19+D22+D25+D67</f>
        <v>8600157.321</v>
      </c>
      <c r="E116" s="127">
        <f>E31+E35+E39+E43+E47+E51+E55+E59+E63+E77+E84+E88+E92+E108+E96+E19+E22+E25+E67</f>
        <v>5569557.403</v>
      </c>
      <c r="F116" s="127">
        <f>F31+F35+F39+F43+F47+F51+F55+F59+F63+F77+F84+F88+F92+F108+F96+F19+F22+F25+F67</f>
        <v>5450557.431000002</v>
      </c>
      <c r="G116" s="57">
        <f>F116/E116*100</f>
        <v>97.86338548309243</v>
      </c>
      <c r="H116" s="68">
        <f t="shared" si="14"/>
        <v>63.37741540716638</v>
      </c>
      <c r="I116" s="57"/>
      <c r="J116" s="57"/>
      <c r="K116" s="57"/>
      <c r="L116" s="128">
        <f>G116-95</f>
        <v>2.8633854830924292</v>
      </c>
      <c r="M116" s="155"/>
      <c r="N116" s="158"/>
    </row>
    <row r="117" spans="1:14" s="1" customFormat="1" ht="31.5" customHeight="1">
      <c r="A117" s="270"/>
      <c r="B117" s="270"/>
      <c r="C117" s="129" t="s">
        <v>71</v>
      </c>
      <c r="D117" s="127">
        <f>D16+D28+D32+D68+D74+D78+D85+D93+D97+D105+D109+D81+D112+D8+D100+D71+D36+D40+D44+D48+D52+D56+D64+D60+D89</f>
        <v>2722940.701</v>
      </c>
      <c r="E117" s="127">
        <f>E16+E28+E32+E68+E74+E78+E85+E93+E97+E105+E109+E81+E8+E100+E71+E36+E40+E44+E48+E52+E56+E64+E60+E89</f>
        <v>930638.1340000001</v>
      </c>
      <c r="F117" s="127">
        <f>F16+F28+F32+F68+F74+F78+F85+F93+F97+F105+F109+F81+F8+F100+F71+F36+F40+F44+F48+F52+F56+F64+F60+F89</f>
        <v>796984.5170000002</v>
      </c>
      <c r="G117" s="57">
        <f t="shared" si="13"/>
        <v>85.63849770205098</v>
      </c>
      <c r="H117" s="68">
        <f t="shared" si="14"/>
        <v>29.269257193419882</v>
      </c>
      <c r="I117" s="57"/>
      <c r="J117" s="57"/>
      <c r="K117" s="57"/>
      <c r="L117" s="128">
        <f>G117-95</f>
        <v>-9.361502297949016</v>
      </c>
      <c r="M117" s="155"/>
      <c r="N117" s="157"/>
    </row>
    <row r="118" spans="1:15" s="1" customFormat="1" ht="24.75" customHeight="1">
      <c r="A118" s="267" t="s">
        <v>64</v>
      </c>
      <c r="B118" s="268"/>
      <c r="C118" s="269"/>
      <c r="D118" s="232">
        <f>D120+D121+D122</f>
        <v>27390901.869</v>
      </c>
      <c r="E118" s="232">
        <f>E120+E121+E122</f>
        <v>15753906.327</v>
      </c>
      <c r="F118" s="232">
        <f>F120+F121+F122</f>
        <v>14914269.758</v>
      </c>
      <c r="G118" s="130">
        <f t="shared" si="13"/>
        <v>94.67029604231567</v>
      </c>
      <c r="H118" s="131">
        <f t="shared" si="14"/>
        <v>54.44972140504586</v>
      </c>
      <c r="I118" s="130"/>
      <c r="J118" s="130"/>
      <c r="K118" s="130"/>
      <c r="L118" s="132" t="s">
        <v>67</v>
      </c>
      <c r="M118" s="155">
        <f>M6+M9+M17+M20+M23+M26+M29+M33+M37+M41+M45+M49+M53+M57+M61+M65+M69+M72+M75+M79+M82+M86+M90+M94+M98+M101+M103+M106+M110</f>
        <v>25520546.38708</v>
      </c>
      <c r="N118" s="170">
        <f>M118/D118</f>
        <v>0.9317161774787416</v>
      </c>
      <c r="O118" s="2"/>
    </row>
    <row r="119" spans="1:14" s="1" customFormat="1" ht="14.25" customHeight="1">
      <c r="A119" s="254"/>
      <c r="B119" s="254"/>
      <c r="C119" s="133" t="s">
        <v>63</v>
      </c>
      <c r="D119" s="134"/>
      <c r="E119" s="233"/>
      <c r="F119" s="134"/>
      <c r="G119" s="57"/>
      <c r="H119" s="68"/>
      <c r="I119" s="134"/>
      <c r="J119" s="135"/>
      <c r="K119" s="135"/>
      <c r="L119" s="136"/>
      <c r="M119" s="155"/>
      <c r="N119" s="157"/>
    </row>
    <row r="120" spans="1:14" s="1" customFormat="1" ht="30.75" customHeight="1">
      <c r="A120" s="254"/>
      <c r="B120" s="254"/>
      <c r="C120" s="137" t="s">
        <v>70</v>
      </c>
      <c r="D120" s="138">
        <f>D115+D13</f>
        <v>16067803.847</v>
      </c>
      <c r="E120" s="138">
        <f>E115+E13</f>
        <v>9253710.790000001</v>
      </c>
      <c r="F120" s="138">
        <f>F115+F13</f>
        <v>8666727.809999997</v>
      </c>
      <c r="G120" s="139">
        <f t="shared" si="13"/>
        <v>93.65678274023513</v>
      </c>
      <c r="H120" s="140">
        <f t="shared" si="14"/>
        <v>53.938471570389204</v>
      </c>
      <c r="I120" s="138" t="e">
        <f>I115+I14+I15+#REF!+#REF!</f>
        <v>#REF!</v>
      </c>
      <c r="J120" s="57" t="e">
        <f>I120-D120</f>
        <v>#REF!</v>
      </c>
      <c r="K120" s="57" t="e">
        <f>I120/D120</f>
        <v>#REF!</v>
      </c>
      <c r="L120" s="141">
        <f>G120-95</f>
        <v>-1.3432172597648702</v>
      </c>
      <c r="M120" s="155"/>
      <c r="N120" s="157"/>
    </row>
    <row r="121" spans="1:14" s="1" customFormat="1" ht="18.75" customHeight="1">
      <c r="A121" s="254"/>
      <c r="B121" s="254"/>
      <c r="C121" s="137" t="s">
        <v>36</v>
      </c>
      <c r="D121" s="138">
        <f aca="true" t="shared" si="15" ref="D121:F122">D116</f>
        <v>8600157.321</v>
      </c>
      <c r="E121" s="138">
        <f t="shared" si="15"/>
        <v>5569557.403</v>
      </c>
      <c r="F121" s="138">
        <f>F116</f>
        <v>5450557.431000002</v>
      </c>
      <c r="G121" s="139">
        <f t="shared" si="13"/>
        <v>97.86338548309243</v>
      </c>
      <c r="H121" s="140">
        <f t="shared" si="14"/>
        <v>63.37741540716638</v>
      </c>
      <c r="I121" s="139"/>
      <c r="J121" s="139"/>
      <c r="K121" s="139"/>
      <c r="L121" s="141">
        <f>G121-95</f>
        <v>2.8633854830924292</v>
      </c>
      <c r="M121" s="155"/>
      <c r="N121" s="158"/>
    </row>
    <row r="122" spans="1:14" s="1" customFormat="1" ht="31.5" customHeight="1">
      <c r="A122" s="254"/>
      <c r="B122" s="254"/>
      <c r="C122" s="142" t="s">
        <v>71</v>
      </c>
      <c r="D122" s="138">
        <f>D117</f>
        <v>2722940.701</v>
      </c>
      <c r="E122" s="138">
        <f t="shared" si="15"/>
        <v>930638.1340000001</v>
      </c>
      <c r="F122" s="138">
        <f t="shared" si="15"/>
        <v>796984.5170000002</v>
      </c>
      <c r="G122" s="139">
        <f t="shared" si="13"/>
        <v>85.63849770205098</v>
      </c>
      <c r="H122" s="140">
        <f t="shared" si="14"/>
        <v>29.269257193419882</v>
      </c>
      <c r="I122" s="139"/>
      <c r="J122" s="139"/>
      <c r="K122" s="139"/>
      <c r="L122" s="141">
        <f>G122-95</f>
        <v>-9.361502297949016</v>
      </c>
      <c r="M122" s="155"/>
      <c r="N122" s="157"/>
    </row>
    <row r="123" spans="1:13" s="1" customFormat="1" ht="12" customHeight="1">
      <c r="A123" s="143"/>
      <c r="B123" s="144"/>
      <c r="C123" s="144"/>
      <c r="D123" s="145"/>
      <c r="E123" s="146"/>
      <c r="F123" s="49"/>
      <c r="G123" s="144"/>
      <c r="H123" s="144"/>
      <c r="I123" s="147"/>
      <c r="J123" s="147"/>
      <c r="K123" s="148"/>
      <c r="L123" s="144"/>
      <c r="M123" s="149"/>
    </row>
    <row r="124" spans="1:12" s="8" customFormat="1" ht="18" customHeight="1" hidden="1">
      <c r="A124" s="258" t="s">
        <v>100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</row>
    <row r="125" spans="1:12" s="149" customFormat="1" ht="17.25" customHeight="1">
      <c r="A125" s="250" t="s">
        <v>125</v>
      </c>
      <c r="B125" s="251"/>
      <c r="C125" s="251"/>
      <c r="D125" s="251"/>
      <c r="E125" s="251"/>
      <c r="F125" s="251"/>
      <c r="G125" s="251"/>
      <c r="H125" s="251"/>
      <c r="I125" s="251"/>
      <c r="J125" s="150"/>
      <c r="K125" s="150"/>
      <c r="L125" s="151"/>
    </row>
    <row r="126" spans="1:12" s="4" customFormat="1" ht="12.75">
      <c r="A126" s="38"/>
      <c r="B126" s="39"/>
      <c r="C126" s="39"/>
      <c r="D126" s="37"/>
      <c r="E126" s="40"/>
      <c r="F126" s="50"/>
      <c r="G126" s="37"/>
      <c r="H126" s="37"/>
      <c r="I126" s="36"/>
      <c r="J126" s="36"/>
      <c r="K126" s="41"/>
      <c r="L126" s="37"/>
    </row>
    <row r="127" spans="1:12" s="4" customFormat="1" ht="74.25" customHeight="1" hidden="1">
      <c r="A127" s="26" t="s">
        <v>0</v>
      </c>
      <c r="B127" s="26" t="s">
        <v>62</v>
      </c>
      <c r="C127" s="26" t="s">
        <v>69</v>
      </c>
      <c r="D127" s="64" t="s">
        <v>115</v>
      </c>
      <c r="E127" s="62" t="s">
        <v>116</v>
      </c>
      <c r="F127" s="63" t="s">
        <v>117</v>
      </c>
      <c r="G127" s="63" t="s">
        <v>118</v>
      </c>
      <c r="H127" s="12" t="s">
        <v>73</v>
      </c>
      <c r="I127" s="54" t="s">
        <v>99</v>
      </c>
      <c r="J127" s="54" t="s">
        <v>89</v>
      </c>
      <c r="K127" s="55" t="s">
        <v>90</v>
      </c>
      <c r="L127" s="27" t="s">
        <v>107</v>
      </c>
    </row>
    <row r="128" spans="1:12" s="4" customFormat="1" ht="12.75" hidden="1">
      <c r="A128" s="86"/>
      <c r="B128" s="87"/>
      <c r="C128" s="87"/>
      <c r="D128" s="88"/>
      <c r="E128" s="89"/>
      <c r="F128" s="90"/>
      <c r="G128" s="91"/>
      <c r="H128" s="91"/>
      <c r="I128" s="92"/>
      <c r="J128" s="92"/>
      <c r="K128" s="93"/>
      <c r="L128" s="91"/>
    </row>
    <row r="129" spans="1:12" s="4" customFormat="1" ht="32.25" customHeight="1" hidden="1">
      <c r="A129" s="26" t="s">
        <v>0</v>
      </c>
      <c r="B129" s="26" t="s">
        <v>62</v>
      </c>
      <c r="C129" s="26" t="s">
        <v>69</v>
      </c>
      <c r="D129" s="91"/>
      <c r="E129" s="94"/>
      <c r="F129" s="90"/>
      <c r="G129" s="91"/>
      <c r="H129" s="91"/>
      <c r="I129" s="92"/>
      <c r="J129" s="92"/>
      <c r="K129" s="93"/>
      <c r="L129" s="91"/>
    </row>
    <row r="130" spans="1:12" s="4" customFormat="1" ht="15.75" hidden="1">
      <c r="A130" s="240" t="s">
        <v>64</v>
      </c>
      <c r="B130" s="241"/>
      <c r="C130" s="242"/>
      <c r="D130" s="74">
        <f>D132+D133+D134</f>
        <v>24525968.417999998</v>
      </c>
      <c r="E130" s="74">
        <f>E132+E133+E134</f>
        <v>21619356.084</v>
      </c>
      <c r="F130" s="74">
        <f>F132+F133+F134</f>
        <v>20841969.650000002</v>
      </c>
      <c r="G130" s="75">
        <f>F130/E130*100</f>
        <v>96.40421097196635</v>
      </c>
      <c r="H130" s="75">
        <f>F130/D130*100</f>
        <v>84.97919142187165</v>
      </c>
      <c r="I130" s="75"/>
      <c r="J130" s="75"/>
      <c r="K130" s="75"/>
      <c r="L130" s="76" t="s">
        <v>67</v>
      </c>
    </row>
    <row r="131" spans="1:12" s="4" customFormat="1" ht="13.5" hidden="1">
      <c r="A131" s="243"/>
      <c r="B131" s="243"/>
      <c r="C131" s="77" t="s">
        <v>63</v>
      </c>
      <c r="D131" s="78"/>
      <c r="E131" s="78"/>
      <c r="F131" s="78"/>
      <c r="G131" s="79"/>
      <c r="H131" s="79"/>
      <c r="I131" s="78"/>
      <c r="J131" s="80"/>
      <c r="K131" s="80"/>
      <c r="L131" s="81"/>
    </row>
    <row r="132" spans="1:12" s="4" customFormat="1" ht="27" hidden="1">
      <c r="A132" s="243"/>
      <c r="B132" s="243"/>
      <c r="C132" s="82" t="s">
        <v>70</v>
      </c>
      <c r="D132" s="83">
        <v>14805057.912999997</v>
      </c>
      <c r="E132" s="83">
        <v>13268979.204</v>
      </c>
      <c r="F132" s="83">
        <v>12716245.471</v>
      </c>
      <c r="G132" s="75">
        <v>95.83439144411821</v>
      </c>
      <c r="H132" s="75">
        <v>85.89122410547374</v>
      </c>
      <c r="I132" s="83" t="e">
        <v>#REF!</v>
      </c>
      <c r="J132" s="79" t="e">
        <v>#REF!</v>
      </c>
      <c r="K132" s="79" t="e">
        <v>#REF!</v>
      </c>
      <c r="L132" s="84">
        <v>0.8343914441182108</v>
      </c>
    </row>
    <row r="133" spans="1:12" s="4" customFormat="1" ht="13.5" hidden="1">
      <c r="A133" s="243"/>
      <c r="B133" s="243"/>
      <c r="C133" s="82" t="s">
        <v>36</v>
      </c>
      <c r="D133" s="83">
        <v>7926615.303999999</v>
      </c>
      <c r="E133" s="83">
        <v>7092166.329999999</v>
      </c>
      <c r="F133" s="83">
        <v>6886598.409</v>
      </c>
      <c r="G133" s="75">
        <v>97.10147913296332</v>
      </c>
      <c r="H133" s="75">
        <v>86.87943270723412</v>
      </c>
      <c r="I133" s="75"/>
      <c r="J133" s="75"/>
      <c r="K133" s="75"/>
      <c r="L133" s="84">
        <v>2.10147913296332</v>
      </c>
    </row>
    <row r="134" spans="1:12" s="4" customFormat="1" ht="27" hidden="1">
      <c r="A134" s="243"/>
      <c r="B134" s="243"/>
      <c r="C134" s="85" t="s">
        <v>71</v>
      </c>
      <c r="D134" s="83">
        <v>1794295.2010000001</v>
      </c>
      <c r="E134" s="83">
        <v>1258210.55</v>
      </c>
      <c r="F134" s="83">
        <v>1239125.77</v>
      </c>
      <c r="G134" s="75">
        <v>98.4831807363243</v>
      </c>
      <c r="H134" s="75">
        <v>69.05919211673798</v>
      </c>
      <c r="I134" s="75"/>
      <c r="J134" s="75"/>
      <c r="K134" s="75"/>
      <c r="L134" s="84">
        <v>3.4831807363243</v>
      </c>
    </row>
    <row r="135" spans="1:12" s="4" customFormat="1" ht="15.75" customHeight="1" hidden="1">
      <c r="A135" s="236" t="s">
        <v>64</v>
      </c>
      <c r="B135" s="237"/>
      <c r="C135" s="238"/>
      <c r="D135" s="116" t="e">
        <f>D137+D138+D139</f>
        <v>#REF!</v>
      </c>
      <c r="E135" s="116" t="e">
        <f>E137+E138+E139</f>
        <v>#REF!</v>
      </c>
      <c r="F135" s="116" t="e">
        <f>F137+F138+F139</f>
        <v>#REF!</v>
      </c>
      <c r="G135" s="113" t="e">
        <f>F135/E135*100</f>
        <v>#REF!</v>
      </c>
      <c r="H135" s="113" t="e">
        <f>F135/D135*100</f>
        <v>#REF!</v>
      </c>
      <c r="I135" s="113"/>
      <c r="J135" s="113"/>
      <c r="K135" s="113"/>
      <c r="L135" s="117" t="s">
        <v>67</v>
      </c>
    </row>
    <row r="136" spans="1:12" s="4" customFormat="1" ht="13.5" hidden="1">
      <c r="A136" s="239"/>
      <c r="B136" s="239"/>
      <c r="C136" s="107" t="s">
        <v>63</v>
      </c>
      <c r="D136" s="108"/>
      <c r="E136" s="108"/>
      <c r="F136" s="108"/>
      <c r="G136" s="106"/>
      <c r="H136" s="106"/>
      <c r="I136" s="108"/>
      <c r="J136" s="109"/>
      <c r="K136" s="109"/>
      <c r="L136" s="110"/>
    </row>
    <row r="137" spans="1:12" s="4" customFormat="1" ht="27" hidden="1">
      <c r="A137" s="239"/>
      <c r="B137" s="239"/>
      <c r="C137" s="111" t="s">
        <v>70</v>
      </c>
      <c r="D137" s="112" t="e">
        <f>D132+#REF!</f>
        <v>#REF!</v>
      </c>
      <c r="E137" s="112" t="e">
        <f>E132+#REF!</f>
        <v>#REF!</v>
      </c>
      <c r="F137" s="112" t="e">
        <f>F132+#REF!</f>
        <v>#REF!</v>
      </c>
      <c r="G137" s="113" t="e">
        <f>F137/E137*100</f>
        <v>#REF!</v>
      </c>
      <c r="H137" s="113" t="e">
        <f>F137/D137*100</f>
        <v>#REF!</v>
      </c>
      <c r="I137" s="112" t="e">
        <f>I132+#REF!+#REF!+#REF!+#REF!</f>
        <v>#REF!</v>
      </c>
      <c r="J137" s="106" t="e">
        <f>I137-D137</f>
        <v>#REF!</v>
      </c>
      <c r="K137" s="106" t="e">
        <f>I137/D137</f>
        <v>#REF!</v>
      </c>
      <c r="L137" s="114" t="e">
        <f>G137-95</f>
        <v>#REF!</v>
      </c>
    </row>
    <row r="138" spans="1:12" s="4" customFormat="1" ht="13.5" hidden="1">
      <c r="A138" s="239"/>
      <c r="B138" s="239"/>
      <c r="C138" s="111" t="s">
        <v>36</v>
      </c>
      <c r="D138" s="112">
        <f aca="true" t="shared" si="16" ref="D138:F139">D133</f>
        <v>7926615.303999999</v>
      </c>
      <c r="E138" s="112">
        <f t="shared" si="16"/>
        <v>7092166.329999999</v>
      </c>
      <c r="F138" s="112">
        <f t="shared" si="16"/>
        <v>6886598.409</v>
      </c>
      <c r="G138" s="113">
        <f>F138/E138*100</f>
        <v>97.10147913296332</v>
      </c>
      <c r="H138" s="113">
        <f>F138/D138*100</f>
        <v>86.87943270723412</v>
      </c>
      <c r="I138" s="113"/>
      <c r="J138" s="113"/>
      <c r="K138" s="113"/>
      <c r="L138" s="114">
        <f>G138-95</f>
        <v>2.10147913296332</v>
      </c>
    </row>
    <row r="139" spans="1:12" s="4" customFormat="1" ht="27" hidden="1">
      <c r="A139" s="239"/>
      <c r="B139" s="239"/>
      <c r="C139" s="115" t="s">
        <v>71</v>
      </c>
      <c r="D139" s="112">
        <f t="shared" si="16"/>
        <v>1794295.2010000001</v>
      </c>
      <c r="E139" s="112">
        <f t="shared" si="16"/>
        <v>1258210.55</v>
      </c>
      <c r="F139" s="112">
        <f t="shared" si="16"/>
        <v>1239125.77</v>
      </c>
      <c r="G139" s="113">
        <v>0</v>
      </c>
      <c r="H139" s="113">
        <f>F139/D139*100</f>
        <v>69.05919211673798</v>
      </c>
      <c r="I139" s="113"/>
      <c r="J139" s="113"/>
      <c r="K139" s="113"/>
      <c r="L139" s="114">
        <f>G139-95</f>
        <v>-95</v>
      </c>
    </row>
    <row r="140" spans="1:12" s="4" customFormat="1" ht="12.75" hidden="1">
      <c r="A140" s="38"/>
      <c r="B140" s="39"/>
      <c r="C140" s="39"/>
      <c r="D140" s="37"/>
      <c r="E140" s="40"/>
      <c r="F140" s="50"/>
      <c r="G140" s="37"/>
      <c r="H140" s="37"/>
      <c r="I140" s="36"/>
      <c r="J140" s="36"/>
      <c r="K140" s="41"/>
      <c r="L140" s="37"/>
    </row>
    <row r="141" spans="1:12" s="4" customFormat="1" ht="12.75">
      <c r="A141" s="38"/>
      <c r="B141" s="39"/>
      <c r="C141" s="39"/>
      <c r="D141" s="37"/>
      <c r="E141" s="40"/>
      <c r="F141" s="50"/>
      <c r="G141" s="37"/>
      <c r="H141" s="37"/>
      <c r="I141" s="36"/>
      <c r="J141" s="36"/>
      <c r="K141" s="41"/>
      <c r="L141" s="37"/>
    </row>
    <row r="142" spans="1:12" s="4" customFormat="1" ht="12.75">
      <c r="A142" s="38"/>
      <c r="B142" s="39"/>
      <c r="C142" s="39"/>
      <c r="D142" s="37"/>
      <c r="E142" s="40"/>
      <c r="F142" s="50"/>
      <c r="G142" s="37"/>
      <c r="H142" s="37"/>
      <c r="I142" s="36"/>
      <c r="J142" s="36"/>
      <c r="K142" s="41"/>
      <c r="L142" s="37"/>
    </row>
    <row r="143" spans="1:12" s="4" customFormat="1" ht="12.75">
      <c r="A143" s="38"/>
      <c r="B143" s="39"/>
      <c r="C143" s="39"/>
      <c r="D143" s="37"/>
      <c r="E143" s="40"/>
      <c r="F143" s="50"/>
      <c r="G143" s="37"/>
      <c r="H143" s="37"/>
      <c r="I143" s="36"/>
      <c r="J143" s="36"/>
      <c r="K143" s="41"/>
      <c r="L143" s="37"/>
    </row>
    <row r="144" spans="1:12" s="4" customFormat="1" ht="12.75">
      <c r="A144" s="38"/>
      <c r="B144" s="39"/>
      <c r="C144" s="39"/>
      <c r="D144" s="37"/>
      <c r="E144" s="40"/>
      <c r="F144" s="50"/>
      <c r="G144" s="37"/>
      <c r="H144" s="37"/>
      <c r="I144" s="36"/>
      <c r="J144" s="36"/>
      <c r="K144" s="41"/>
      <c r="L144" s="37"/>
    </row>
    <row r="145" spans="1:12" s="4" customFormat="1" ht="12.75">
      <c r="A145" s="38"/>
      <c r="B145" s="39"/>
      <c r="C145" s="39"/>
      <c r="D145" s="37"/>
      <c r="E145" s="40"/>
      <c r="F145" s="50"/>
      <c r="G145" s="37"/>
      <c r="H145" s="37"/>
      <c r="I145" s="36"/>
      <c r="J145" s="36"/>
      <c r="K145" s="41"/>
      <c r="L145" s="37"/>
    </row>
    <row r="146" spans="1:12" s="4" customFormat="1" ht="12.75">
      <c r="A146" s="38"/>
      <c r="B146" s="39"/>
      <c r="C146" s="39"/>
      <c r="D146" s="37"/>
      <c r="E146" s="40"/>
      <c r="F146" s="50"/>
      <c r="G146" s="37"/>
      <c r="H146" s="37"/>
      <c r="I146" s="36"/>
      <c r="J146" s="36"/>
      <c r="K146" s="41"/>
      <c r="L146" s="37"/>
    </row>
    <row r="147" spans="1:12" s="4" customFormat="1" ht="12.75">
      <c r="A147" s="38"/>
      <c r="B147" s="39"/>
      <c r="C147" s="39"/>
      <c r="D147" s="37"/>
      <c r="E147" s="40"/>
      <c r="F147" s="50"/>
      <c r="G147" s="37"/>
      <c r="H147" s="37"/>
      <c r="I147" s="36"/>
      <c r="J147" s="36"/>
      <c r="K147" s="41"/>
      <c r="L147" s="37"/>
    </row>
    <row r="148" spans="1:12" s="4" customFormat="1" ht="12.75">
      <c r="A148" s="38"/>
      <c r="B148" s="39"/>
      <c r="C148" s="39"/>
      <c r="D148" s="37"/>
      <c r="E148" s="40"/>
      <c r="F148" s="50"/>
      <c r="G148" s="37"/>
      <c r="H148" s="37"/>
      <c r="I148" s="36"/>
      <c r="J148" s="36"/>
      <c r="K148" s="41"/>
      <c r="L148" s="37"/>
    </row>
    <row r="149" spans="1:12" s="4" customFormat="1" ht="12.75">
      <c r="A149" s="38"/>
      <c r="B149" s="39"/>
      <c r="C149" s="39"/>
      <c r="D149" s="37"/>
      <c r="E149" s="40"/>
      <c r="F149" s="50"/>
      <c r="G149" s="37"/>
      <c r="H149" s="37"/>
      <c r="I149" s="36"/>
      <c r="J149" s="36"/>
      <c r="K149" s="41"/>
      <c r="L149" s="37"/>
    </row>
    <row r="150" spans="1:12" s="4" customFormat="1" ht="12.75">
      <c r="A150" s="38"/>
      <c r="B150" s="39"/>
      <c r="C150" s="39"/>
      <c r="D150" s="37"/>
      <c r="E150" s="40"/>
      <c r="F150" s="50"/>
      <c r="G150" s="37"/>
      <c r="H150" s="37"/>
      <c r="I150" s="36"/>
      <c r="J150" s="36"/>
      <c r="K150" s="41"/>
      <c r="L150" s="37"/>
    </row>
    <row r="151" spans="1:12" s="4" customFormat="1" ht="12.75">
      <c r="A151" s="38"/>
      <c r="B151" s="39"/>
      <c r="C151" s="39"/>
      <c r="D151" s="37"/>
      <c r="E151" s="40"/>
      <c r="F151" s="50"/>
      <c r="G151" s="37"/>
      <c r="H151" s="37"/>
      <c r="I151" s="36"/>
      <c r="J151" s="36"/>
      <c r="K151" s="41"/>
      <c r="L151" s="37"/>
    </row>
    <row r="152" spans="1:12" s="4" customFormat="1" ht="12.75">
      <c r="A152" s="38"/>
      <c r="B152" s="39"/>
      <c r="C152" s="39"/>
      <c r="D152" s="37"/>
      <c r="E152" s="40"/>
      <c r="F152" s="50"/>
      <c r="G152" s="37"/>
      <c r="H152" s="37"/>
      <c r="I152" s="36"/>
      <c r="J152" s="36"/>
      <c r="K152" s="41"/>
      <c r="L152" s="37"/>
    </row>
    <row r="153" spans="1:12" s="4" customFormat="1" ht="12.75">
      <c r="A153" s="38"/>
      <c r="B153" s="39"/>
      <c r="C153" s="39"/>
      <c r="D153" s="37"/>
      <c r="E153" s="40"/>
      <c r="F153" s="50"/>
      <c r="G153" s="37"/>
      <c r="H153" s="37"/>
      <c r="I153" s="36"/>
      <c r="J153" s="36"/>
      <c r="K153" s="41"/>
      <c r="L153" s="37"/>
    </row>
    <row r="154" spans="1:12" s="4" customFormat="1" ht="12.75">
      <c r="A154" s="38"/>
      <c r="B154" s="39"/>
      <c r="C154" s="39"/>
      <c r="D154" s="37"/>
      <c r="E154" s="40"/>
      <c r="F154" s="50"/>
      <c r="G154" s="37"/>
      <c r="H154" s="37"/>
      <c r="I154" s="36"/>
      <c r="J154" s="36"/>
      <c r="K154" s="41"/>
      <c r="L154" s="37"/>
    </row>
    <row r="155" spans="1:12" s="4" customFormat="1" ht="12.75">
      <c r="A155" s="38"/>
      <c r="B155" s="39"/>
      <c r="C155" s="39"/>
      <c r="D155" s="37"/>
      <c r="E155" s="40"/>
      <c r="F155" s="50"/>
      <c r="G155" s="37"/>
      <c r="H155" s="37"/>
      <c r="I155" s="36"/>
      <c r="J155" s="36"/>
      <c r="K155" s="41"/>
      <c r="L155" s="37"/>
    </row>
    <row r="156" spans="1:12" s="4" customFormat="1" ht="12.75">
      <c r="A156" s="38"/>
      <c r="B156" s="39"/>
      <c r="C156" s="39"/>
      <c r="D156" s="37"/>
      <c r="E156" s="40"/>
      <c r="F156" s="50"/>
      <c r="G156" s="37"/>
      <c r="H156" s="37"/>
      <c r="I156" s="36"/>
      <c r="J156" s="36"/>
      <c r="K156" s="41"/>
      <c r="L156" s="37"/>
    </row>
    <row r="157" spans="1:12" s="4" customFormat="1" ht="12.75">
      <c r="A157" s="38"/>
      <c r="B157" s="39"/>
      <c r="C157" s="39"/>
      <c r="D157" s="37"/>
      <c r="E157" s="40"/>
      <c r="F157" s="50"/>
      <c r="G157" s="37"/>
      <c r="H157" s="37"/>
      <c r="I157" s="36"/>
      <c r="J157" s="36"/>
      <c r="K157" s="41"/>
      <c r="L157" s="37"/>
    </row>
    <row r="158" spans="1:12" s="4" customFormat="1" ht="12.75">
      <c r="A158" s="38"/>
      <c r="B158" s="39"/>
      <c r="C158" s="39"/>
      <c r="D158" s="37"/>
      <c r="E158" s="40"/>
      <c r="F158" s="50"/>
      <c r="G158" s="37"/>
      <c r="H158" s="37"/>
      <c r="I158" s="36"/>
      <c r="J158" s="36"/>
      <c r="K158" s="41"/>
      <c r="L158" s="37"/>
    </row>
    <row r="159" spans="1:12" s="4" customFormat="1" ht="12.75">
      <c r="A159" s="38"/>
      <c r="B159" s="39"/>
      <c r="C159" s="39"/>
      <c r="D159" s="37"/>
      <c r="E159" s="40"/>
      <c r="F159" s="50"/>
      <c r="G159" s="37"/>
      <c r="H159" s="37"/>
      <c r="I159" s="36"/>
      <c r="J159" s="36"/>
      <c r="K159" s="41"/>
      <c r="L159" s="37"/>
    </row>
    <row r="160" spans="1:12" s="4" customFormat="1" ht="12.75">
      <c r="A160" s="38"/>
      <c r="B160" s="39"/>
      <c r="C160" s="39"/>
      <c r="D160" s="37"/>
      <c r="E160" s="40"/>
      <c r="F160" s="50"/>
      <c r="G160" s="37"/>
      <c r="H160" s="37"/>
      <c r="I160" s="36"/>
      <c r="J160" s="36"/>
      <c r="K160" s="41"/>
      <c r="L160" s="37"/>
    </row>
    <row r="161" spans="1:12" s="4" customFormat="1" ht="12.75">
      <c r="A161" s="38"/>
      <c r="B161" s="39"/>
      <c r="C161" s="39"/>
      <c r="D161" s="37"/>
      <c r="E161" s="40"/>
      <c r="F161" s="50"/>
      <c r="G161" s="37"/>
      <c r="H161" s="37"/>
      <c r="I161" s="36"/>
      <c r="J161" s="36"/>
      <c r="K161" s="41"/>
      <c r="L161" s="37"/>
    </row>
    <row r="162" spans="1:12" s="4" customFormat="1" ht="12.75">
      <c r="A162" s="38"/>
      <c r="B162" s="39"/>
      <c r="C162" s="39"/>
      <c r="D162" s="37"/>
      <c r="E162" s="40"/>
      <c r="F162" s="50"/>
      <c r="G162" s="37"/>
      <c r="H162" s="37"/>
      <c r="I162" s="36"/>
      <c r="J162" s="36"/>
      <c r="K162" s="41"/>
      <c r="L162" s="37"/>
    </row>
    <row r="163" spans="1:12" s="4" customFormat="1" ht="12.75">
      <c r="A163" s="38"/>
      <c r="B163" s="39"/>
      <c r="C163" s="39"/>
      <c r="D163" s="37"/>
      <c r="E163" s="40"/>
      <c r="F163" s="50"/>
      <c r="G163" s="37"/>
      <c r="H163" s="37"/>
      <c r="I163" s="36"/>
      <c r="J163" s="36"/>
      <c r="K163" s="41"/>
      <c r="L163" s="37"/>
    </row>
    <row r="164" spans="1:12" s="4" customFormat="1" ht="12.75">
      <c r="A164" s="38"/>
      <c r="B164" s="39"/>
      <c r="C164" s="39"/>
      <c r="D164" s="37"/>
      <c r="E164" s="40"/>
      <c r="F164" s="50"/>
      <c r="G164" s="37"/>
      <c r="H164" s="37"/>
      <c r="I164" s="36"/>
      <c r="J164" s="36"/>
      <c r="K164" s="41"/>
      <c r="L164" s="37"/>
    </row>
    <row r="165" spans="1:12" s="4" customFormat="1" ht="12.75">
      <c r="A165" s="38"/>
      <c r="B165" s="39"/>
      <c r="C165" s="39"/>
      <c r="D165" s="37"/>
      <c r="E165" s="40"/>
      <c r="F165" s="50"/>
      <c r="G165" s="37"/>
      <c r="H165" s="37"/>
      <c r="I165" s="36"/>
      <c r="J165" s="36"/>
      <c r="K165" s="41"/>
      <c r="L165" s="37"/>
    </row>
    <row r="166" spans="1:12" s="4" customFormat="1" ht="12.75">
      <c r="A166" s="38"/>
      <c r="B166" s="39"/>
      <c r="C166" s="39"/>
      <c r="D166" s="37"/>
      <c r="E166" s="40"/>
      <c r="F166" s="50"/>
      <c r="G166" s="37"/>
      <c r="H166" s="37"/>
      <c r="I166" s="36"/>
      <c r="J166" s="36"/>
      <c r="K166" s="41"/>
      <c r="L166" s="37"/>
    </row>
    <row r="167" spans="1:12" s="4" customFormat="1" ht="12.75">
      <c r="A167" s="38"/>
      <c r="B167" s="39"/>
      <c r="C167" s="39"/>
      <c r="D167" s="37"/>
      <c r="E167" s="40"/>
      <c r="F167" s="50"/>
      <c r="G167" s="37"/>
      <c r="H167" s="37"/>
      <c r="I167" s="36"/>
      <c r="J167" s="36"/>
      <c r="K167" s="41"/>
      <c r="L167" s="37"/>
    </row>
    <row r="168" spans="1:12" s="4" customFormat="1" ht="12.75">
      <c r="A168" s="38"/>
      <c r="B168" s="39"/>
      <c r="C168" s="39"/>
      <c r="D168" s="37"/>
      <c r="E168" s="40"/>
      <c r="F168" s="50"/>
      <c r="G168" s="37"/>
      <c r="H168" s="37"/>
      <c r="I168" s="36"/>
      <c r="J168" s="36"/>
      <c r="K168" s="41"/>
      <c r="L168" s="37"/>
    </row>
    <row r="169" spans="1:12" s="4" customFormat="1" ht="12.75">
      <c r="A169" s="38"/>
      <c r="B169" s="39"/>
      <c r="C169" s="39"/>
      <c r="D169" s="37"/>
      <c r="E169" s="40"/>
      <c r="F169" s="50"/>
      <c r="G169" s="37"/>
      <c r="H169" s="37"/>
      <c r="I169" s="36"/>
      <c r="J169" s="36"/>
      <c r="K169" s="41"/>
      <c r="L169" s="37"/>
    </row>
    <row r="170" spans="1:12" s="4" customFormat="1" ht="12.75">
      <c r="A170" s="38"/>
      <c r="B170" s="39"/>
      <c r="C170" s="39"/>
      <c r="D170" s="37"/>
      <c r="E170" s="40"/>
      <c r="F170" s="50"/>
      <c r="G170" s="37"/>
      <c r="H170" s="37"/>
      <c r="I170" s="36"/>
      <c r="J170" s="36"/>
      <c r="K170" s="41"/>
      <c r="L170" s="37"/>
    </row>
    <row r="171" spans="1:12" s="4" customFormat="1" ht="12.75">
      <c r="A171" s="38"/>
      <c r="B171" s="39"/>
      <c r="C171" s="39"/>
      <c r="D171" s="37"/>
      <c r="E171" s="40"/>
      <c r="F171" s="50"/>
      <c r="G171" s="37"/>
      <c r="H171" s="37"/>
      <c r="I171" s="36"/>
      <c r="J171" s="36"/>
      <c r="K171" s="41"/>
      <c r="L171" s="37"/>
    </row>
    <row r="172" spans="1:12" s="4" customFormat="1" ht="12.75">
      <c r="A172" s="38"/>
      <c r="B172" s="39"/>
      <c r="C172" s="39"/>
      <c r="D172" s="37"/>
      <c r="E172" s="40"/>
      <c r="F172" s="50"/>
      <c r="G172" s="37"/>
      <c r="H172" s="37"/>
      <c r="I172" s="36"/>
      <c r="J172" s="36"/>
      <c r="K172" s="41"/>
      <c r="L172" s="37"/>
    </row>
    <row r="173" spans="1:12" s="4" customFormat="1" ht="12.75">
      <c r="A173" s="38"/>
      <c r="B173" s="39"/>
      <c r="C173" s="39"/>
      <c r="D173" s="37"/>
      <c r="E173" s="40"/>
      <c r="F173" s="50"/>
      <c r="G173" s="37"/>
      <c r="H173" s="37"/>
      <c r="I173" s="36"/>
      <c r="J173" s="36"/>
      <c r="K173" s="41"/>
      <c r="L173" s="37"/>
    </row>
    <row r="174" spans="1:12" s="4" customFormat="1" ht="12.75">
      <c r="A174" s="38"/>
      <c r="B174" s="39"/>
      <c r="C174" s="39"/>
      <c r="D174" s="37"/>
      <c r="E174" s="40"/>
      <c r="F174" s="50"/>
      <c r="G174" s="37"/>
      <c r="H174" s="37"/>
      <c r="I174" s="36"/>
      <c r="J174" s="36"/>
      <c r="K174" s="41"/>
      <c r="L174" s="37"/>
    </row>
    <row r="175" spans="1:12" s="4" customFormat="1" ht="12.75">
      <c r="A175" s="38"/>
      <c r="B175" s="39"/>
      <c r="C175" s="39"/>
      <c r="D175" s="37"/>
      <c r="E175" s="40"/>
      <c r="F175" s="50"/>
      <c r="G175" s="37"/>
      <c r="H175" s="37"/>
      <c r="I175" s="36"/>
      <c r="J175" s="36"/>
      <c r="K175" s="41"/>
      <c r="L175" s="37"/>
    </row>
    <row r="176" spans="1:12" s="4" customFormat="1" ht="12.75">
      <c r="A176" s="38"/>
      <c r="B176" s="39"/>
      <c r="C176" s="39"/>
      <c r="D176" s="37"/>
      <c r="E176" s="40"/>
      <c r="F176" s="50"/>
      <c r="G176" s="37"/>
      <c r="H176" s="37"/>
      <c r="I176" s="36"/>
      <c r="J176" s="36"/>
      <c r="K176" s="41"/>
      <c r="L176" s="37"/>
    </row>
    <row r="177" spans="1:12" s="4" customFormat="1" ht="12.75">
      <c r="A177" s="38"/>
      <c r="B177" s="39"/>
      <c r="C177" s="39"/>
      <c r="D177" s="37"/>
      <c r="E177" s="40"/>
      <c r="F177" s="50"/>
      <c r="G177" s="37"/>
      <c r="H177" s="37"/>
      <c r="I177" s="36"/>
      <c r="J177" s="36"/>
      <c r="K177" s="41"/>
      <c r="L177" s="37"/>
    </row>
    <row r="178" spans="1:12" s="4" customFormat="1" ht="12.75">
      <c r="A178" s="38"/>
      <c r="B178" s="39"/>
      <c r="C178" s="39"/>
      <c r="D178" s="37"/>
      <c r="E178" s="40"/>
      <c r="F178" s="50"/>
      <c r="G178" s="37"/>
      <c r="H178" s="37"/>
      <c r="I178" s="36"/>
      <c r="J178" s="36"/>
      <c r="K178" s="41"/>
      <c r="L178" s="37"/>
    </row>
    <row r="179" spans="1:12" s="4" customFormat="1" ht="12.75">
      <c r="A179" s="38"/>
      <c r="B179" s="39"/>
      <c r="C179" s="39"/>
      <c r="D179" s="37"/>
      <c r="E179" s="40"/>
      <c r="F179" s="50"/>
      <c r="G179" s="37"/>
      <c r="H179" s="37"/>
      <c r="I179" s="36"/>
      <c r="J179" s="36"/>
      <c r="K179" s="41"/>
      <c r="L179" s="37"/>
    </row>
    <row r="180" spans="1:12" s="4" customFormat="1" ht="12.75">
      <c r="A180" s="38"/>
      <c r="B180" s="39"/>
      <c r="C180" s="39"/>
      <c r="D180" s="37"/>
      <c r="E180" s="40"/>
      <c r="F180" s="50"/>
      <c r="G180" s="37"/>
      <c r="H180" s="37"/>
      <c r="I180" s="36"/>
      <c r="J180" s="36"/>
      <c r="K180" s="41"/>
      <c r="L180" s="37"/>
    </row>
    <row r="181" spans="1:12" s="4" customFormat="1" ht="12.75">
      <c r="A181" s="38"/>
      <c r="B181" s="39"/>
      <c r="C181" s="39"/>
      <c r="D181" s="37"/>
      <c r="E181" s="40"/>
      <c r="F181" s="50"/>
      <c r="G181" s="37"/>
      <c r="H181" s="37"/>
      <c r="I181" s="36"/>
      <c r="J181" s="36"/>
      <c r="K181" s="41"/>
      <c r="L181" s="37"/>
    </row>
    <row r="182" spans="4:12" ht="12.75">
      <c r="D182" s="37"/>
      <c r="E182" s="40"/>
      <c r="F182" s="50"/>
      <c r="G182" s="37"/>
      <c r="H182" s="37"/>
      <c r="I182" s="36"/>
      <c r="J182" s="36"/>
      <c r="K182" s="41"/>
      <c r="L182" s="37"/>
    </row>
    <row r="183" spans="1:12" ht="12.75">
      <c r="A183" s="42"/>
      <c r="B183" s="42"/>
      <c r="C183" s="42"/>
      <c r="D183" s="37"/>
      <c r="E183" s="40"/>
      <c r="F183" s="50"/>
      <c r="G183" s="37"/>
      <c r="H183" s="37"/>
      <c r="I183" s="36"/>
      <c r="J183" s="36"/>
      <c r="K183" s="41"/>
      <c r="L183" s="37"/>
    </row>
    <row r="184" spans="1:12" ht="12.75">
      <c r="A184" s="42"/>
      <c r="B184" s="42"/>
      <c r="C184" s="42"/>
      <c r="D184" s="37"/>
      <c r="E184" s="40"/>
      <c r="F184" s="50"/>
      <c r="G184" s="37"/>
      <c r="H184" s="37"/>
      <c r="I184" s="36"/>
      <c r="J184" s="36"/>
      <c r="K184" s="41"/>
      <c r="L184" s="37"/>
    </row>
    <row r="185" spans="1:12" ht="12.75">
      <c r="A185" s="42"/>
      <c r="B185" s="42"/>
      <c r="C185" s="42"/>
      <c r="D185" s="37"/>
      <c r="E185" s="40"/>
      <c r="F185" s="50"/>
      <c r="G185" s="37"/>
      <c r="H185" s="37"/>
      <c r="I185" s="36"/>
      <c r="J185" s="36"/>
      <c r="K185" s="41"/>
      <c r="L185" s="37"/>
    </row>
    <row r="186" spans="1:12" ht="12.75">
      <c r="A186" s="42"/>
      <c r="B186" s="42"/>
      <c r="C186" s="42"/>
      <c r="D186" s="37"/>
      <c r="E186" s="40"/>
      <c r="F186" s="50"/>
      <c r="G186" s="37"/>
      <c r="H186" s="37"/>
      <c r="I186" s="36"/>
      <c r="J186" s="36"/>
      <c r="K186" s="41"/>
      <c r="L186" s="37"/>
    </row>
    <row r="187" spans="1:12" ht="12.75">
      <c r="A187" s="42"/>
      <c r="B187" s="42"/>
      <c r="C187" s="42"/>
      <c r="D187" s="37"/>
      <c r="E187" s="40"/>
      <c r="F187" s="50"/>
      <c r="G187" s="37"/>
      <c r="H187" s="37"/>
      <c r="I187" s="36"/>
      <c r="J187" s="36"/>
      <c r="K187" s="41"/>
      <c r="L187" s="37"/>
    </row>
    <row r="188" spans="1:12" ht="12.75">
      <c r="A188" s="42"/>
      <c r="B188" s="42"/>
      <c r="C188" s="42"/>
      <c r="D188" s="37"/>
      <c r="E188" s="40"/>
      <c r="F188" s="50"/>
      <c r="G188" s="37"/>
      <c r="H188" s="37"/>
      <c r="I188" s="36"/>
      <c r="J188" s="36"/>
      <c r="K188" s="41"/>
      <c r="L188" s="37"/>
    </row>
  </sheetData>
  <sheetProtection/>
  <autoFilter ref="A5:R122"/>
  <mergeCells count="26">
    <mergeCell ref="A3:N3"/>
    <mergeCell ref="A74:B74"/>
    <mergeCell ref="A10:B10"/>
    <mergeCell ref="A88:B88"/>
    <mergeCell ref="A30:B30"/>
    <mergeCell ref="A66:B66"/>
    <mergeCell ref="A68:B68"/>
    <mergeCell ref="A73:B73"/>
    <mergeCell ref="A119:B122"/>
    <mergeCell ref="A113:C113"/>
    <mergeCell ref="A124:L124"/>
    <mergeCell ref="A112:C112"/>
    <mergeCell ref="A91:B91"/>
    <mergeCell ref="A92:B93"/>
    <mergeCell ref="A118:C118"/>
    <mergeCell ref="A114:B117"/>
    <mergeCell ref="A135:C135"/>
    <mergeCell ref="A136:B139"/>
    <mergeCell ref="A130:C130"/>
    <mergeCell ref="A131:B134"/>
    <mergeCell ref="A31:B32"/>
    <mergeCell ref="A87:B87"/>
    <mergeCell ref="A125:I125"/>
    <mergeCell ref="A107:B107"/>
    <mergeCell ref="A108:B109"/>
    <mergeCell ref="A111:B111"/>
  </mergeCells>
  <printOptions/>
  <pageMargins left="0.4724409448818898" right="0.2755905511811024" top="0.2755905511811024" bottom="0.2755905511811024" header="0.15748031496062992" footer="0.15748031496062992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2018-09-11T07:36:40Z</cp:lastPrinted>
  <dcterms:created xsi:type="dcterms:W3CDTF">2002-03-11T10:22:12Z</dcterms:created>
  <dcterms:modified xsi:type="dcterms:W3CDTF">2018-09-11T11:58:55Z</dcterms:modified>
  <cp:category/>
  <cp:version/>
  <cp:contentType/>
  <cp:contentStatus/>
</cp:coreProperties>
</file>