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356" windowWidth="15480" windowHeight="9315" tabRatio="607" activeTab="0"/>
  </bookViews>
  <sheets>
    <sheet name="По ГРБС и источникам" sheetId="1" r:id="rId1"/>
  </sheets>
  <definedNames>
    <definedName name="_xlnm.Print_Titles" localSheetId="0">'По ГРБС и источникам'!$5:$5</definedName>
    <definedName name="_xlnm.Print_Area" localSheetId="0">'По ГРБС и источникам'!$A$1:$L$307</definedName>
  </definedNames>
  <calcPr fullCalcOnLoad="1"/>
</workbook>
</file>

<file path=xl/sharedStrings.xml><?xml version="1.0" encoding="utf-8"?>
<sst xmlns="http://schemas.openxmlformats.org/spreadsheetml/2006/main" count="592" uniqueCount="186">
  <si>
    <t>КВСР</t>
  </si>
  <si>
    <t>904</t>
  </si>
  <si>
    <t>915</t>
  </si>
  <si>
    <t>920</t>
  </si>
  <si>
    <t>925</t>
  </si>
  <si>
    <t>930</t>
  </si>
  <si>
    <t>931</t>
  </si>
  <si>
    <t>Администрация Ленинского района</t>
  </si>
  <si>
    <t>932</t>
  </si>
  <si>
    <t>Администрация Свердловского района</t>
  </si>
  <si>
    <t>933</t>
  </si>
  <si>
    <t>Администрация Мотовилихинского района</t>
  </si>
  <si>
    <t>934</t>
  </si>
  <si>
    <t>Администрация Дзержинского района</t>
  </si>
  <si>
    <t>935</t>
  </si>
  <si>
    <t>Администрация Индустриального района</t>
  </si>
  <si>
    <t>936</t>
  </si>
  <si>
    <t>Администрация Кировского района</t>
  </si>
  <si>
    <t>937</t>
  </si>
  <si>
    <t>Администрация Орджоникидзевского района</t>
  </si>
  <si>
    <t>938</t>
  </si>
  <si>
    <t>Администрация поселка Новые Ляды</t>
  </si>
  <si>
    <t>942</t>
  </si>
  <si>
    <t>944</t>
  </si>
  <si>
    <t>945</t>
  </si>
  <si>
    <t>951</t>
  </si>
  <si>
    <t>955</t>
  </si>
  <si>
    <t>964</t>
  </si>
  <si>
    <t>965</t>
  </si>
  <si>
    <t>975</t>
  </si>
  <si>
    <t>Администрация города Перми</t>
  </si>
  <si>
    <t>976</t>
  </si>
  <si>
    <t>977</t>
  </si>
  <si>
    <t>Контрольно-счетная палата города Перми</t>
  </si>
  <si>
    <t>978</t>
  </si>
  <si>
    <t>Городская избирательная комиссия города Перми</t>
  </si>
  <si>
    <t>985</t>
  </si>
  <si>
    <t>Пермская городская Дума</t>
  </si>
  <si>
    <t>991</t>
  </si>
  <si>
    <t>992</t>
  </si>
  <si>
    <t>расходы местного бюджета</t>
  </si>
  <si>
    <t>расходы по выполнению госполномочий</t>
  </si>
  <si>
    <t>Итого по КВСР 163 в т.ч.:</t>
  </si>
  <si>
    <t>Итого по КВСР 904 в т.ч.:</t>
  </si>
  <si>
    <t>Итого по КВСР 915 в т.ч.:</t>
  </si>
  <si>
    <t>Итого по КВСР 920 в т.ч.:</t>
  </si>
  <si>
    <t>Итого по КВСР 925 в т.ч.:</t>
  </si>
  <si>
    <t>Итого по КВСР 930 в т.ч.:</t>
  </si>
  <si>
    <t>Итого по КВСР 931 в т.ч.:</t>
  </si>
  <si>
    <t>Итого по КВСР 932 в т.ч.:</t>
  </si>
  <si>
    <t>Итого по КВСР 933 в т.ч.:</t>
  </si>
  <si>
    <t>Итого по КВСР 938 в т.ч.:</t>
  </si>
  <si>
    <t>Итого по КВСР 936 в т.ч.:</t>
  </si>
  <si>
    <t>Итого по КВСР 935 в т.ч.:</t>
  </si>
  <si>
    <t>Итого по КВСР 934 в т.ч.:</t>
  </si>
  <si>
    <t>Итого по КВСР 942 в т.ч.:</t>
  </si>
  <si>
    <t>Итого по КВСР 944 в т.ч.:</t>
  </si>
  <si>
    <t>Итого по КВСР 945 в т.ч.:</t>
  </si>
  <si>
    <t>Итого по КВСР 951 в т.ч.:</t>
  </si>
  <si>
    <t>Итого по КВСР 955 в т.ч.:</t>
  </si>
  <si>
    <t>Итого по КВСР 964 в т.ч.:</t>
  </si>
  <si>
    <t>Итого по КВСР 965 в т.ч.:</t>
  </si>
  <si>
    <t>Итого по КВСР 975 в т.ч.:</t>
  </si>
  <si>
    <t>Итого по КВСР 976 в т.ч.:</t>
  </si>
  <si>
    <t>Итого по КВСР 977 в т.ч.:</t>
  </si>
  <si>
    <t>Итого по КВСР 978 в т.ч.:</t>
  </si>
  <si>
    <t>Итого по КВСР 985 в т.ч.:</t>
  </si>
  <si>
    <t>Итого по КВСР 992 в т.ч.:</t>
  </si>
  <si>
    <t>Итого по КВСР 991 в т.ч.:</t>
  </si>
  <si>
    <t>тыс.руб.</t>
  </si>
  <si>
    <t>163</t>
  </si>
  <si>
    <t>902</t>
  </si>
  <si>
    <t>Итого по КВСР 902 в т.ч.:</t>
  </si>
  <si>
    <t>Наименование ГРБС</t>
  </si>
  <si>
    <t>в том числе:</t>
  </si>
  <si>
    <t>ВСЕГО РАСХОДОВ</t>
  </si>
  <si>
    <t>Всего расходов без учета зарезервированных средств</t>
  </si>
  <si>
    <t>расходы местного бюджета с учетом зарезервированных средств</t>
  </si>
  <si>
    <t>расходы местного бюджета без учета зарезервированных средств</t>
  </si>
  <si>
    <t>Итого по КВСР 926 в т.ч.:</t>
  </si>
  <si>
    <t>926</t>
  </si>
  <si>
    <t>х</t>
  </si>
  <si>
    <t>Итого по КВСР 937 в т.ч.:</t>
  </si>
  <si>
    <t>Источники финансирования</t>
  </si>
  <si>
    <t>расходы  местного бюджета с учетом зарезервированных средств</t>
  </si>
  <si>
    <t>943</t>
  </si>
  <si>
    <t>Итого по КВСР 943 в т. ч.:</t>
  </si>
  <si>
    <t>905</t>
  </si>
  <si>
    <t>Архитектурно-планировочное управление администрации г.Перми</t>
  </si>
  <si>
    <t>Итого по КВСР 905 в т.ч.:</t>
  </si>
  <si>
    <t>расходы, переданные из краевого бюджета на выполнение полномочий городского округа</t>
  </si>
  <si>
    <t>резерв на мероприятия по развитию микрорайонов города Перми</t>
  </si>
  <si>
    <t>резервный фонд администрации города</t>
  </si>
  <si>
    <t>средства на исполнение решений судов, вступивших в законную силу</t>
  </si>
  <si>
    <t>к пояснительной записке</t>
  </si>
  <si>
    <t>%  выполнения годовых  ассигнований</t>
  </si>
  <si>
    <t xml:space="preserve">Нераспределенные МБТ </t>
  </si>
  <si>
    <t>Приложение 2</t>
  </si>
  <si>
    <t>средства на повышение ФОТ муниципальных служащих и работников муниц.учреждений города Перми</t>
  </si>
  <si>
    <t xml:space="preserve">расходы местного бюджета </t>
  </si>
  <si>
    <t>Департамент планирования и развития территорий администрации г. Перми</t>
  </si>
  <si>
    <t>Департамент имущественных отношений администрации г.Перми</t>
  </si>
  <si>
    <t>Департамент финансов администрации г. Перми</t>
  </si>
  <si>
    <t>Управление  по экологии и природопользованию администрации г. Перми</t>
  </si>
  <si>
    <t>Управление здравоохранения администрации г. Перми</t>
  </si>
  <si>
    <t>Комитет по культуре администрации г. Перми</t>
  </si>
  <si>
    <t>Комитет по молодежной политике администарции г.Перми</t>
  </si>
  <si>
    <t>Департамент образования администрации г.Перми</t>
  </si>
  <si>
    <t>Управление жилищно-коммунального хозяйства администрации г.Перми</t>
  </si>
  <si>
    <t>Управление развития коммунальной инфраструктуры администрации г.Перми</t>
  </si>
  <si>
    <t>Управление внешнего благоустройства администрации г.Перми</t>
  </si>
  <si>
    <t>Департамент дорог и транспорта администрации г.Перми</t>
  </si>
  <si>
    <t>Департамент промышленной политики, инвестиций и предпринимательства администрации г.Перми</t>
  </si>
  <si>
    <t>Комитет социальной защиты населения администрации г.Перми</t>
  </si>
  <si>
    <t>Департамент общественной безопасности администрации г.Перми</t>
  </si>
  <si>
    <t>Управление по развитию потребительского рынка администрации г.Перми</t>
  </si>
  <si>
    <t>Комитет по физической культуре и спорту администрации г. Перми</t>
  </si>
  <si>
    <t>Управление жилищных отношений администрации г.Перми</t>
  </si>
  <si>
    <t>Департамент земельных отношений администрации г. Перми</t>
  </si>
  <si>
    <t xml:space="preserve">ФЦБ Административно-управленческий блок (расх.на содержание аппарата управления) </t>
  </si>
  <si>
    <t>ФЦБ Развитие человеческого потенциала (расх.в бласти физкультуры и спорта)</t>
  </si>
  <si>
    <t>ФЦБ Развитие человеческого потенциала (расх.в области молодежной политики)</t>
  </si>
  <si>
    <t>ФЦБ Развитие человеческого потенциала (расх.в области культуры)</t>
  </si>
  <si>
    <t>ФЦБ Развитие человеческого потенциала (расх.в области благоустройства мест массовогго отдыха жителей города)</t>
  </si>
  <si>
    <t>ФЦБ Прочие расходы (расх.информационно-аналитического управления по ОТОСам, Общ.Центрам, Сов.ветеранов, ДЦП Обществ.участие, меропр.по разв.микрор-нов)</t>
  </si>
  <si>
    <t>отклонение суммы принятых БО от годовых  ассигнований</t>
  </si>
  <si>
    <t>Процент принятых БО от годовых  ассигнований</t>
  </si>
  <si>
    <t xml:space="preserve">ФЦБ Административно-управленческий блок (расх.на выплату пенсии за выслугу лет лицам, замещавшим выборные муницип.должности и муницип.должности муницип.службы города Перми) </t>
  </si>
  <si>
    <t xml:space="preserve">ФЦБ Административно-управленческий блок (расх.на содержание архива города) </t>
  </si>
  <si>
    <t xml:space="preserve">ФЦБ Административно-управленческий блок (расх.на единовременные денежные выплаты Почетным гражданам города Перми) </t>
  </si>
  <si>
    <t xml:space="preserve">ФЦБ Административно-управленческий блок (расх.на информационные технологии и связь) </t>
  </si>
  <si>
    <t>ФЦБ Развитие человеческого потенциала (отраслевые расходы)</t>
  </si>
  <si>
    <t>ФЦБ Развитие человеческого потенциала (расх.в области соц.политики - ДЦП"Организ.оздор.,отдыха и занятости детей города")</t>
  </si>
  <si>
    <t>ФЦБ Прочие расходы (расх.информационно-аналитического управления по ДЦП Обществ.участие)</t>
  </si>
  <si>
    <t>ФЦБ Развитие человеческого потенциала (расх.управления соц.политики по мероприятиям в области развития человеческого потенциала)</t>
  </si>
  <si>
    <t>ФЦБ Развитие человеческого потенциала (расх.в области соц.защиты - путевки на санаторно-курортное лечение работников  )</t>
  </si>
  <si>
    <t>ФЦБ Развитие человеческого потенциала (расх.в области молодежной политики - Денеж.муницип.выплата г.Перми студентам и учащимся, имеющих детей в возр.до 1,5 лет)</t>
  </si>
  <si>
    <t>ФЦБ Развитие человеческого потенциала (расх.в области образования - соц.муницип.выплата на детей в возр.от 1,5 до 5 лет, не посещ.ДОУ; ДЦП Сокращение очеред.в ДОУ)</t>
  </si>
  <si>
    <t>ФЦБ Развитие инраструктуры (расх.в области жилищных отношений - меры соц.поддержки гражданам, прожив.в непригодном для прожив-я и авар.жилищном фонде)</t>
  </si>
  <si>
    <t>ФЦБ Развитие человеческого потенциала (расх.в области физической культуры и спорта - внешкольная работа с детьми)</t>
  </si>
  <si>
    <t>ФЦБ Планово-бюджетный блок (расх.по меропр.в области бюджетной политики)</t>
  </si>
  <si>
    <t>ФЦБ Экономическое развитие (отраслевые расходы)</t>
  </si>
  <si>
    <t>ФЦБ Развитие инраструктуры (расх.в области жилищных отношений - ДЦП Снос и реконстр.многокв.домов в целях развития застроен.территорий г.Перми на 2009-2011годы)</t>
  </si>
  <si>
    <t>ФЦБ Пространственное развитие (расходы в области застройки территории города)</t>
  </si>
  <si>
    <t>ФЦБ Пространственное развитие (расходы в области строительства, архитектуры и градостраительства)</t>
  </si>
  <si>
    <t>ФЦБ Управление ресурсами (расходы на мероприятия в сфере землепользования)</t>
  </si>
  <si>
    <t>ФЦБ Развитие инфраструктуры (расходы в области коммунального хозяйства)</t>
  </si>
  <si>
    <t>ФЦБ Городское хозяйство (расходы в области внешнего благоустройства)</t>
  </si>
  <si>
    <t>ФЦБ Управление ресурсами (расходы на природоохранные мероприятия)</t>
  </si>
  <si>
    <t>ФЦБ Экономическое развитие (расх.в области потребительского рынка)</t>
  </si>
  <si>
    <t>ФЦБ Планово-бюджетный блок (расх.планово-экономического департамента по проектам)</t>
  </si>
  <si>
    <t xml:space="preserve">ФЦБ Экономическое развитие (расх.управления муниципального заказа)  </t>
  </si>
  <si>
    <t>ФЦБ Прочие расходы (расх.информационно-аналитического управления по Сов.ветеранов, ДЦП Обществ.участие, проектам)</t>
  </si>
  <si>
    <t>ФЦБ Управление ресурсами (расходы на мероприятия по землеустройству и землепользованию)</t>
  </si>
  <si>
    <t>ФЦБ Развитие инраструктуры (расходы на мероприятия в области жилищного хозяйства)</t>
  </si>
  <si>
    <t>ФЦБ Развитие человеческого потенциала  (расх.в области соц.защиты населения - ВЦП"Организ.дорожного движения в г.Перми")</t>
  </si>
  <si>
    <t>ФЦБ Городское хозяйство (отраслевые расходы)</t>
  </si>
  <si>
    <t>ФЦБ Пространственное развитие (расходы.в области строительства, архитектуры и градостраительства - инвест.проекты)</t>
  </si>
  <si>
    <t>ФЦБ Развитие инфраструктуры (мероприятия в области жилищного хозяйства)</t>
  </si>
  <si>
    <t xml:space="preserve">ФЦБ Прочие расходы (расх.на контрольно-счетную палату) </t>
  </si>
  <si>
    <t xml:space="preserve">ФЦБ Прочие расходы (расх.на городскую избират. комиссию) </t>
  </si>
  <si>
    <t xml:space="preserve">ФЦБ Прочие расходы (расх.на проведение выборов) </t>
  </si>
  <si>
    <t xml:space="preserve">ФЦБ Прочие расходы (расх.на Пермскую городскую Думу) </t>
  </si>
  <si>
    <t>ФЦБ Городское хозяйство (расх.департамента дорог и транспорта в сфере национальной безопасности и правоохранительной деятельности)</t>
  </si>
  <si>
    <t>ФЦБ Развитие человеческого потенциала (расх.по ДЦП Развитие физической культуры и спорта в г.Перми)</t>
  </si>
  <si>
    <t>ФЦБ Городское хозяйство (расх.департамента дорог и транспорта по содерж.подведомств.учреждений)</t>
  </si>
  <si>
    <t>ФЦБ Развитие инраструктуры (расх.упр.жилищных отношений по обеспеч.деят.подведомст.учрежд.)</t>
  </si>
  <si>
    <t>ФЦБ Развитие инраструктуры (меропр.в области коммунального хозяйства, реконструкция, строительство объектов)</t>
  </si>
  <si>
    <t>Ассигнования 2011 года</t>
  </si>
  <si>
    <t>Отклонение от установленного уровня выполнения плана (95%)*</t>
  </si>
  <si>
    <t xml:space="preserve">ФЦБ Управление ресурсами (расходы на природоохранные мероприятия) </t>
  </si>
  <si>
    <t>ФЦБ Управление ресурсами (отраслевые расходы)</t>
  </si>
  <si>
    <t>ФЦБ Развитие человеческого потенциала (расх.в области обществ.безопасности, гражданской обороны, защиты населения и территории от чрезвычайных ситуаций)</t>
  </si>
  <si>
    <t xml:space="preserve">ФЦБ Экономическое развитие (расх.сектора по мобилизационной подготовке - подготовка населения и организаций к действиям в чрезвычайной ситуации). </t>
  </si>
  <si>
    <t xml:space="preserve">ФЦБ Административно-управленческий блок (расх.в области национальной безопасности). Сектор по спецработе. </t>
  </si>
  <si>
    <t xml:space="preserve">ФЦБ Экономическое развитие (расх.по подготовке населения и организаций к действиям в чрезвычайной ситуации). Сектор по мобилизационной подготовке. </t>
  </si>
  <si>
    <t>ФЦБ Развитие человеческого потенциала (расх.по содержанию УВД города)</t>
  </si>
  <si>
    <t>Кассовый план 10 месяцев 2011</t>
  </si>
  <si>
    <t>Кассовый расход на 01.11.2011</t>
  </si>
  <si>
    <t xml:space="preserve">%  выполнения кассового плана 10 месяцев 2011 </t>
  </si>
  <si>
    <t>сумма принятых бюджетных обязательств по состоянию на 01.11.2011</t>
  </si>
  <si>
    <t>Оперативный анализ исполнения бюджета города Перми по расходам на 1 ноября 2011 года</t>
  </si>
  <si>
    <t xml:space="preserve">   * -  расчётный уровень установлен исходя из 95,0 % исполнения кассового плана по расходам за 10 месяцев 2011 года.</t>
  </si>
  <si>
    <t>ФЦБ Административно-управленческий блок (расх.по содерж.подведомств.учреждений (опл.земел.налога))</t>
  </si>
  <si>
    <t>ФЦБ Пространственное развитие (расх.по инвест.проекту «Организ.противоползневых меропр-й в районе жилых домов по ул.Ким,5, ул.Ивановская,19 и ул.Чехова,2)</t>
  </si>
  <si>
    <t>ФЦБ Развитие человеческого потенциала (расх.в области соц.защиты - путевки на санаторно-курортное лечение работников)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</si>
</sst>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0.0000000"/>
    <numFmt numFmtId="168" formatCode="0.000000"/>
    <numFmt numFmtId="169" formatCode="0.00000"/>
    <numFmt numFmtId="170" formatCode="#,##0.000"/>
    <numFmt numFmtId="171" formatCode="#,##0.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0"/>
    <numFmt numFmtId="177" formatCode="#,##0.00000"/>
    <numFmt numFmtId="178" formatCode="0.000%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b/>
      <i/>
      <sz val="12"/>
      <name val="Times New Roman"/>
      <family val="1"/>
    </font>
    <font>
      <sz val="11"/>
      <name val="Times New Roman"/>
      <family val="1"/>
    </font>
    <font>
      <sz val="10"/>
      <color indexed="56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left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166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71" fontId="4" fillId="0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/>
    </xf>
    <xf numFmtId="49" fontId="3" fillId="0" borderId="11" xfId="0" applyNumberFormat="1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3" fillId="33" borderId="0" xfId="0" applyFont="1" applyFill="1" applyAlignment="1">
      <alignment/>
    </xf>
    <xf numFmtId="0" fontId="0" fillId="33" borderId="0" xfId="0" applyFont="1" applyFill="1" applyAlignment="1">
      <alignment/>
    </xf>
    <xf numFmtId="171" fontId="3" fillId="33" borderId="11" xfId="0" applyNumberFormat="1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10" fontId="14" fillId="33" borderId="0" xfId="0" applyNumberFormat="1" applyFont="1" applyFill="1" applyAlignment="1">
      <alignment/>
    </xf>
    <xf numFmtId="10" fontId="4" fillId="33" borderId="11" xfId="0" applyNumberFormat="1" applyFont="1" applyFill="1" applyBorder="1" applyAlignment="1">
      <alignment horizontal="left"/>
    </xf>
    <xf numFmtId="49" fontId="3" fillId="0" borderId="10" xfId="0" applyNumberFormat="1" applyFont="1" applyFill="1" applyBorder="1" applyAlignment="1">
      <alignment horizontal="left" vertical="center" wrapText="1"/>
    </xf>
    <xf numFmtId="171" fontId="4" fillId="0" borderId="10" xfId="0" applyNumberFormat="1" applyFont="1" applyFill="1" applyBorder="1" applyAlignment="1">
      <alignment vertical="center" wrapText="1"/>
    </xf>
    <xf numFmtId="10" fontId="4" fillId="0" borderId="10" xfId="0" applyNumberFormat="1" applyFont="1" applyFill="1" applyBorder="1" applyAlignment="1">
      <alignment vertical="center" wrapText="1"/>
    </xf>
    <xf numFmtId="171" fontId="3" fillId="0" borderId="10" xfId="0" applyNumberFormat="1" applyFont="1" applyFill="1" applyBorder="1" applyAlignment="1">
      <alignment vertical="center"/>
    </xf>
    <xf numFmtId="171" fontId="4" fillId="0" borderId="10" xfId="0" applyNumberFormat="1" applyFont="1" applyFill="1" applyBorder="1" applyAlignment="1">
      <alignment horizontal="right" vertical="center" wrapText="1" indent="1"/>
    </xf>
    <xf numFmtId="171" fontId="3" fillId="0" borderId="10" xfId="0" applyNumberFormat="1" applyFont="1" applyFill="1" applyBorder="1" applyAlignment="1">
      <alignment horizontal="right" vertical="center" wrapText="1" indent="1"/>
    </xf>
    <xf numFmtId="0" fontId="3" fillId="0" borderId="0" xfId="0" applyFont="1" applyAlignment="1">
      <alignment/>
    </xf>
    <xf numFmtId="0" fontId="3" fillId="0" borderId="0" xfId="0" applyNumberFormat="1" applyFont="1" applyAlignment="1">
      <alignment/>
    </xf>
    <xf numFmtId="0" fontId="0" fillId="33" borderId="0" xfId="0" applyFont="1" applyFill="1" applyBorder="1" applyAlignment="1" applyProtection="1">
      <alignment/>
      <protection/>
    </xf>
    <xf numFmtId="10" fontId="14" fillId="33" borderId="0" xfId="0" applyNumberFormat="1" applyFont="1" applyFill="1" applyBorder="1" applyAlignment="1" applyProtection="1">
      <alignment/>
      <protection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171" fontId="3" fillId="0" borderId="10" xfId="0" applyNumberFormat="1" applyFont="1" applyFill="1" applyBorder="1" applyAlignment="1">
      <alignment horizontal="center" vertical="center"/>
    </xf>
    <xf numFmtId="171" fontId="3" fillId="0" borderId="10" xfId="0" applyNumberFormat="1" applyFont="1" applyFill="1" applyBorder="1" applyAlignment="1">
      <alignment horizontal="right" vertical="center"/>
    </xf>
    <xf numFmtId="171" fontId="3" fillId="0" borderId="10" xfId="0" applyNumberFormat="1" applyFont="1" applyFill="1" applyBorder="1" applyAlignment="1">
      <alignment vertical="center" wrapText="1"/>
    </xf>
    <xf numFmtId="171" fontId="3" fillId="0" borderId="10" xfId="0" applyNumberFormat="1" applyFont="1" applyFill="1" applyBorder="1" applyAlignment="1">
      <alignment horizontal="right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171" fontId="4" fillId="0" borderId="10" xfId="0" applyNumberFormat="1" applyFont="1" applyFill="1" applyBorder="1" applyAlignment="1">
      <alignment vertical="center"/>
    </xf>
    <xf numFmtId="0" fontId="14" fillId="0" borderId="0" xfId="0" applyFont="1" applyFill="1" applyAlignment="1">
      <alignment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171" fontId="4" fillId="0" borderId="10" xfId="0" applyNumberFormat="1" applyFont="1" applyFill="1" applyBorder="1" applyAlignment="1">
      <alignment horizontal="center" vertical="center"/>
    </xf>
    <xf numFmtId="171" fontId="3" fillId="0" borderId="10" xfId="60" applyNumberFormat="1" applyFont="1" applyFill="1" applyBorder="1" applyAlignment="1">
      <alignment horizontal="right" vertical="center" wrapText="1" indent="1"/>
    </xf>
    <xf numFmtId="171" fontId="3" fillId="0" borderId="18" xfId="0" applyNumberFormat="1" applyFont="1" applyFill="1" applyBorder="1" applyAlignment="1">
      <alignment vertical="center" wrapText="1"/>
    </xf>
    <xf numFmtId="171" fontId="3" fillId="0" borderId="18" xfId="0" applyNumberFormat="1" applyFont="1" applyFill="1" applyBorder="1" applyAlignment="1">
      <alignment vertical="center"/>
    </xf>
    <xf numFmtId="171" fontId="4" fillId="0" borderId="18" xfId="0" applyNumberFormat="1" applyFont="1" applyFill="1" applyBorder="1" applyAlignment="1">
      <alignment vertical="center" wrapText="1"/>
    </xf>
    <xf numFmtId="10" fontId="4" fillId="0" borderId="18" xfId="0" applyNumberFormat="1" applyFont="1" applyFill="1" applyBorder="1" applyAlignment="1">
      <alignment vertical="center" wrapText="1"/>
    </xf>
    <xf numFmtId="171" fontId="3" fillId="0" borderId="19" xfId="0" applyNumberFormat="1" applyFont="1" applyFill="1" applyBorder="1" applyAlignment="1">
      <alignment horizontal="right" vertical="center" wrapText="1" indent="1"/>
    </xf>
    <xf numFmtId="10" fontId="4" fillId="0" borderId="19" xfId="0" applyNumberFormat="1" applyFont="1" applyFill="1" applyBorder="1" applyAlignment="1">
      <alignment vertical="center" wrapText="1"/>
    </xf>
    <xf numFmtId="171" fontId="3" fillId="0" borderId="19" xfId="0" applyNumberFormat="1" applyFont="1" applyFill="1" applyBorder="1" applyAlignment="1">
      <alignment vertical="center"/>
    </xf>
    <xf numFmtId="171" fontId="11" fillId="0" borderId="10" xfId="0" applyNumberFormat="1" applyFont="1" applyFill="1" applyBorder="1" applyAlignment="1">
      <alignment horizontal="right" vertical="center" wrapText="1" indent="1"/>
    </xf>
    <xf numFmtId="10" fontId="4" fillId="0" borderId="10" xfId="0" applyNumberFormat="1" applyFont="1" applyFill="1" applyBorder="1" applyAlignment="1">
      <alignment horizontal="center" vertical="center" wrapText="1"/>
    </xf>
    <xf numFmtId="171" fontId="3" fillId="0" borderId="19" xfId="0" applyNumberFormat="1" applyFont="1" applyFill="1" applyBorder="1" applyAlignment="1">
      <alignment vertical="center" wrapText="1"/>
    </xf>
    <xf numFmtId="0" fontId="0" fillId="0" borderId="0" xfId="0" applyFont="1" applyBorder="1" applyAlignment="1" applyProtection="1">
      <alignment/>
      <protection/>
    </xf>
    <xf numFmtId="49" fontId="3" fillId="0" borderId="18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4" fontId="4" fillId="0" borderId="10" xfId="0" applyNumberFormat="1" applyFont="1" applyFill="1" applyBorder="1" applyAlignment="1">
      <alignment vertical="center" wrapText="1"/>
    </xf>
    <xf numFmtId="0" fontId="0" fillId="33" borderId="0" xfId="0" applyFill="1" applyAlignment="1">
      <alignment/>
    </xf>
    <xf numFmtId="0" fontId="13" fillId="33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13" fillId="33" borderId="0" xfId="0" applyFont="1" applyFill="1" applyAlignment="1">
      <alignment/>
    </xf>
    <xf numFmtId="0" fontId="19" fillId="33" borderId="0" xfId="0" applyFont="1" applyFill="1" applyAlignment="1">
      <alignment/>
    </xf>
    <xf numFmtId="171" fontId="0" fillId="0" borderId="0" xfId="0" applyNumberFormat="1" applyFont="1" applyFill="1" applyBorder="1" applyAlignment="1">
      <alignment/>
    </xf>
    <xf numFmtId="0" fontId="13" fillId="0" borderId="0" xfId="0" applyFont="1" applyFill="1" applyAlignment="1">
      <alignment/>
    </xf>
    <xf numFmtId="10" fontId="14" fillId="0" borderId="0" xfId="0" applyNumberFormat="1" applyFont="1" applyFill="1" applyAlignment="1">
      <alignment/>
    </xf>
    <xf numFmtId="0" fontId="11" fillId="0" borderId="0" xfId="0" applyFont="1" applyFill="1" applyAlignment="1">
      <alignment horizontal="right"/>
    </xf>
    <xf numFmtId="171" fontId="3" fillId="0" borderId="0" xfId="0" applyNumberFormat="1" applyFont="1" applyFill="1" applyAlignment="1">
      <alignment horizontal="right"/>
    </xf>
    <xf numFmtId="171" fontId="3" fillId="0" borderId="0" xfId="0" applyNumberFormat="1" applyFont="1" applyFill="1" applyBorder="1" applyAlignment="1">
      <alignment/>
    </xf>
    <xf numFmtId="166" fontId="3" fillId="0" borderId="0" xfId="0" applyNumberFormat="1" applyFont="1" applyFill="1" applyAlignment="1">
      <alignment/>
    </xf>
    <xf numFmtId="166" fontId="15" fillId="0" borderId="0" xfId="0" applyNumberFormat="1" applyFont="1" applyFill="1" applyAlignment="1">
      <alignment/>
    </xf>
    <xf numFmtId="10" fontId="4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171" fontId="16" fillId="0" borderId="10" xfId="0" applyNumberFormat="1" applyFont="1" applyFill="1" applyBorder="1" applyAlignment="1">
      <alignment vertical="center" wrapText="1"/>
    </xf>
    <xf numFmtId="171" fontId="15" fillId="0" borderId="10" xfId="0" applyNumberFormat="1" applyFont="1" applyFill="1" applyBorder="1" applyAlignment="1">
      <alignment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171" fontId="8" fillId="0" borderId="10" xfId="0" applyNumberFormat="1" applyFont="1" applyFill="1" applyBorder="1" applyAlignment="1">
      <alignment horizontal="right" vertical="center" wrapText="1" indent="1"/>
    </xf>
    <xf numFmtId="171" fontId="17" fillId="0" borderId="10" xfId="0" applyNumberFormat="1" applyFont="1" applyFill="1" applyBorder="1" applyAlignment="1">
      <alignment vertical="center" wrapText="1"/>
    </xf>
    <xf numFmtId="171" fontId="8" fillId="0" borderId="10" xfId="0" applyNumberFormat="1" applyFont="1" applyFill="1" applyBorder="1" applyAlignment="1">
      <alignment vertical="center" wrapText="1"/>
    </xf>
    <xf numFmtId="10" fontId="7" fillId="0" borderId="10" xfId="0" applyNumberFormat="1" applyFont="1" applyFill="1" applyBorder="1" applyAlignment="1">
      <alignment vertical="center" wrapText="1"/>
    </xf>
    <xf numFmtId="171" fontId="8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171" fontId="3" fillId="0" borderId="10" xfId="0" applyNumberFormat="1" applyFont="1" applyFill="1" applyBorder="1" applyAlignment="1">
      <alignment horizontal="right" vertical="center" indent="1"/>
    </xf>
    <xf numFmtId="0" fontId="3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171" fontId="15" fillId="0" borderId="19" xfId="0" applyNumberFormat="1" applyFont="1" applyFill="1" applyBorder="1" applyAlignment="1">
      <alignment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171" fontId="16" fillId="0" borderId="10" xfId="0" applyNumberFormat="1" applyFont="1" applyFill="1" applyBorder="1" applyAlignment="1">
      <alignment horizontal="center" vertical="center" wrapText="1"/>
    </xf>
    <xf numFmtId="171" fontId="3" fillId="0" borderId="0" xfId="0" applyNumberFormat="1" applyFont="1" applyFill="1" applyBorder="1" applyAlignment="1">
      <alignment horizontal="left"/>
    </xf>
    <xf numFmtId="171" fontId="0" fillId="0" borderId="0" xfId="0" applyNumberFormat="1" applyFont="1" applyFill="1" applyAlignment="1">
      <alignment/>
    </xf>
    <xf numFmtId="171" fontId="0" fillId="0" borderId="0" xfId="0" applyNumberFormat="1" applyFont="1" applyFill="1" applyBorder="1" applyAlignment="1" applyProtection="1">
      <alignment/>
      <protection/>
    </xf>
    <xf numFmtId="0" fontId="15" fillId="0" borderId="11" xfId="0" applyFont="1" applyFill="1" applyBorder="1" applyAlignment="1">
      <alignment horizontal="left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 applyProtection="1">
      <alignment/>
      <protection/>
    </xf>
    <xf numFmtId="171" fontId="3" fillId="34" borderId="10" xfId="0" applyNumberFormat="1" applyFont="1" applyFill="1" applyBorder="1" applyAlignment="1">
      <alignment horizontal="right" vertical="center" wrapText="1" indent="1"/>
    </xf>
    <xf numFmtId="171" fontId="4" fillId="34" borderId="10" xfId="0" applyNumberFormat="1" applyFont="1" applyFill="1" applyBorder="1" applyAlignment="1">
      <alignment vertical="center" wrapText="1"/>
    </xf>
    <xf numFmtId="171" fontId="15" fillId="34" borderId="10" xfId="0" applyNumberFormat="1" applyFont="1" applyFill="1" applyBorder="1" applyAlignment="1">
      <alignment vertical="center" wrapText="1"/>
    </xf>
    <xf numFmtId="171" fontId="3" fillId="34" borderId="10" xfId="0" applyNumberFormat="1" applyFont="1" applyFill="1" applyBorder="1" applyAlignment="1">
      <alignment vertical="center" wrapText="1"/>
    </xf>
    <xf numFmtId="10" fontId="4" fillId="34" borderId="10" xfId="0" applyNumberFormat="1" applyFont="1" applyFill="1" applyBorder="1" applyAlignment="1">
      <alignment vertical="center" wrapText="1"/>
    </xf>
    <xf numFmtId="171" fontId="3" fillId="34" borderId="10" xfId="0" applyNumberFormat="1" applyFont="1" applyFill="1" applyBorder="1" applyAlignment="1">
      <alignment vertical="center"/>
    </xf>
    <xf numFmtId="171" fontId="4" fillId="34" borderId="10" xfId="0" applyNumberFormat="1" applyFont="1" applyFill="1" applyBorder="1" applyAlignment="1">
      <alignment horizontal="right" vertical="center" wrapText="1"/>
    </xf>
    <xf numFmtId="171" fontId="16" fillId="34" borderId="10" xfId="0" applyNumberFormat="1" applyFont="1" applyFill="1" applyBorder="1" applyAlignment="1">
      <alignment vertical="center" wrapText="1"/>
    </xf>
    <xf numFmtId="171" fontId="4" fillId="34" borderId="10" xfId="0" applyNumberFormat="1" applyFont="1" applyFill="1" applyBorder="1" applyAlignment="1">
      <alignment horizontal="center" vertical="center"/>
    </xf>
    <xf numFmtId="49" fontId="4" fillId="34" borderId="20" xfId="0" applyNumberFormat="1" applyFont="1" applyFill="1" applyBorder="1" applyAlignment="1">
      <alignment horizontal="left" vertical="center" wrapText="1"/>
    </xf>
    <xf numFmtId="0" fontId="0" fillId="34" borderId="21" xfId="0" applyFont="1" applyFill="1" applyBorder="1" applyAlignment="1">
      <alignment horizontal="left" vertical="center" wrapText="1"/>
    </xf>
    <xf numFmtId="171" fontId="0" fillId="34" borderId="21" xfId="0" applyNumberFormat="1" applyFont="1" applyFill="1" applyBorder="1" applyAlignment="1">
      <alignment horizontal="left" vertical="center" wrapText="1"/>
    </xf>
    <xf numFmtId="171" fontId="13" fillId="34" borderId="21" xfId="0" applyNumberFormat="1" applyFont="1" applyFill="1" applyBorder="1" applyAlignment="1">
      <alignment horizontal="left" vertical="center" wrapText="1"/>
    </xf>
    <xf numFmtId="10" fontId="14" fillId="34" borderId="21" xfId="0" applyNumberFormat="1" applyFont="1" applyFill="1" applyBorder="1" applyAlignment="1">
      <alignment horizontal="left" vertical="center" wrapText="1"/>
    </xf>
    <xf numFmtId="171" fontId="0" fillId="34" borderId="22" xfId="0" applyNumberFormat="1" applyFont="1" applyFill="1" applyBorder="1" applyAlignment="1">
      <alignment horizontal="left" vertical="center" wrapText="1"/>
    </xf>
    <xf numFmtId="49" fontId="4" fillId="34" borderId="10" xfId="0" applyNumberFormat="1" applyFont="1" applyFill="1" applyBorder="1" applyAlignment="1">
      <alignment horizontal="left" vertical="center" wrapText="1"/>
    </xf>
    <xf numFmtId="171" fontId="4" fillId="34" borderId="10" xfId="0" applyNumberFormat="1" applyFont="1" applyFill="1" applyBorder="1" applyAlignment="1">
      <alignment vertical="center"/>
    </xf>
    <xf numFmtId="49" fontId="4" fillId="34" borderId="10" xfId="0" applyNumberFormat="1" applyFont="1" applyFill="1" applyBorder="1" applyAlignment="1">
      <alignment horizontal="left" vertical="center" wrapText="1"/>
    </xf>
    <xf numFmtId="171" fontId="7" fillId="34" borderId="10" xfId="0" applyNumberFormat="1" applyFont="1" applyFill="1" applyBorder="1" applyAlignment="1">
      <alignment horizontal="right" vertical="center"/>
    </xf>
    <xf numFmtId="171" fontId="18" fillId="34" borderId="10" xfId="0" applyNumberFormat="1" applyFont="1" applyFill="1" applyBorder="1" applyAlignment="1">
      <alignment vertical="center" wrapText="1"/>
    </xf>
    <xf numFmtId="171" fontId="7" fillId="34" borderId="10" xfId="0" applyNumberFormat="1" applyFont="1" applyFill="1" applyBorder="1" applyAlignment="1">
      <alignment vertical="center" wrapText="1"/>
    </xf>
    <xf numFmtId="10" fontId="7" fillId="34" borderId="10" xfId="0" applyNumberFormat="1" applyFont="1" applyFill="1" applyBorder="1" applyAlignment="1">
      <alignment vertical="center" wrapText="1"/>
    </xf>
    <xf numFmtId="171" fontId="7" fillId="34" borderId="10" xfId="0" applyNumberFormat="1" applyFont="1" applyFill="1" applyBorder="1" applyAlignment="1">
      <alignment horizontal="center" vertical="center"/>
    </xf>
    <xf numFmtId="0" fontId="7" fillId="34" borderId="20" xfId="0" applyFont="1" applyFill="1" applyBorder="1" applyAlignment="1">
      <alignment horizontal="left"/>
    </xf>
    <xf numFmtId="0" fontId="0" fillId="34" borderId="21" xfId="0" applyFont="1" applyFill="1" applyBorder="1" applyAlignment="1">
      <alignment horizontal="left"/>
    </xf>
    <xf numFmtId="171" fontId="0" fillId="34" borderId="21" xfId="0" applyNumberFormat="1" applyFont="1" applyFill="1" applyBorder="1" applyAlignment="1">
      <alignment horizontal="left"/>
    </xf>
    <xf numFmtId="171" fontId="13" fillId="34" borderId="21" xfId="0" applyNumberFormat="1" applyFont="1" applyFill="1" applyBorder="1" applyAlignment="1">
      <alignment horizontal="left"/>
    </xf>
    <xf numFmtId="171" fontId="14" fillId="34" borderId="21" xfId="0" applyNumberFormat="1" applyFont="1" applyFill="1" applyBorder="1" applyAlignment="1">
      <alignment horizontal="left"/>
    </xf>
    <xf numFmtId="10" fontId="14" fillId="34" borderId="21" xfId="0" applyNumberFormat="1" applyFont="1" applyFill="1" applyBorder="1" applyAlignment="1">
      <alignment horizontal="left"/>
    </xf>
    <xf numFmtId="171" fontId="14" fillId="34" borderId="22" xfId="0" applyNumberFormat="1" applyFont="1" applyFill="1" applyBorder="1" applyAlignment="1">
      <alignment horizontal="left"/>
    </xf>
    <xf numFmtId="49" fontId="7" fillId="34" borderId="10" xfId="0" applyNumberFormat="1" applyFont="1" applyFill="1" applyBorder="1" applyAlignment="1">
      <alignment horizontal="left" vertical="center" wrapText="1"/>
    </xf>
    <xf numFmtId="171" fontId="7" fillId="34" borderId="10" xfId="0" applyNumberFormat="1" applyFont="1" applyFill="1" applyBorder="1" applyAlignment="1">
      <alignment horizontal="right" vertical="center" wrapText="1"/>
    </xf>
    <xf numFmtId="171" fontId="7" fillId="34" borderId="10" xfId="0" applyNumberFormat="1" applyFont="1" applyFill="1" applyBorder="1" applyAlignment="1">
      <alignment vertical="center"/>
    </xf>
    <xf numFmtId="49" fontId="7" fillId="34" borderId="10" xfId="0" applyNumberFormat="1" applyFont="1" applyFill="1" applyBorder="1" applyAlignment="1">
      <alignment horizontal="left" vertical="center" wrapText="1"/>
    </xf>
    <xf numFmtId="171" fontId="3" fillId="0" borderId="23" xfId="0" applyNumberFormat="1" applyFont="1" applyFill="1" applyBorder="1" applyAlignment="1">
      <alignment horizontal="right" vertical="center" wrapText="1"/>
    </xf>
    <xf numFmtId="10" fontId="3" fillId="0" borderId="10" xfId="0" applyNumberFormat="1" applyFont="1" applyFill="1" applyBorder="1" applyAlignment="1">
      <alignment vertical="center" wrapText="1"/>
    </xf>
    <xf numFmtId="49" fontId="3" fillId="34" borderId="22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34" borderId="13" xfId="0" applyNumberFormat="1" applyFont="1" applyFill="1" applyBorder="1" applyAlignment="1">
      <alignment horizontal="left" vertical="center" wrapText="1"/>
    </xf>
    <xf numFmtId="49" fontId="4" fillId="0" borderId="20" xfId="0" applyNumberFormat="1" applyFont="1" applyFill="1" applyBorder="1" applyAlignment="1">
      <alignment horizontal="left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vertical="center" wrapText="1"/>
    </xf>
    <xf numFmtId="49" fontId="3" fillId="0" borderId="19" xfId="0" applyNumberFormat="1" applyFont="1" applyFill="1" applyBorder="1" applyAlignment="1">
      <alignment horizontal="left" vertical="center" wrapText="1"/>
    </xf>
    <xf numFmtId="0" fontId="7" fillId="34" borderId="10" xfId="0" applyFont="1" applyFill="1" applyBorder="1" applyAlignment="1">
      <alignment horizontal="center"/>
    </xf>
    <xf numFmtId="49" fontId="5" fillId="34" borderId="20" xfId="0" applyNumberFormat="1" applyFont="1" applyFill="1" applyBorder="1" applyAlignment="1">
      <alignment horizontal="center" vertical="center" wrapText="1"/>
    </xf>
    <xf numFmtId="49" fontId="5" fillId="34" borderId="21" xfId="0" applyNumberFormat="1" applyFont="1" applyFill="1" applyBorder="1" applyAlignment="1">
      <alignment horizontal="center" vertical="center" wrapText="1"/>
    </xf>
    <xf numFmtId="49" fontId="5" fillId="34" borderId="22" xfId="0" applyNumberFormat="1" applyFont="1" applyFill="1" applyBorder="1" applyAlignment="1">
      <alignment horizontal="center" vertical="center" wrapText="1"/>
    </xf>
    <xf numFmtId="49" fontId="10" fillId="34" borderId="20" xfId="0" applyNumberFormat="1" applyFont="1" applyFill="1" applyBorder="1" applyAlignment="1">
      <alignment horizontal="center" vertical="center" wrapText="1"/>
    </xf>
    <xf numFmtId="49" fontId="10" fillId="34" borderId="21" xfId="0" applyNumberFormat="1" applyFont="1" applyFill="1" applyBorder="1" applyAlignment="1">
      <alignment horizontal="center" vertical="center" wrapText="1"/>
    </xf>
    <xf numFmtId="49" fontId="10" fillId="34" borderId="22" xfId="0" applyNumberFormat="1" applyFont="1" applyFill="1" applyBorder="1" applyAlignment="1">
      <alignment horizontal="center" vertical="center" wrapText="1"/>
    </xf>
    <xf numFmtId="49" fontId="6" fillId="34" borderId="10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49" fontId="4" fillId="0" borderId="20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73"/>
  <sheetViews>
    <sheetView tabSelected="1" zoomScale="89" zoomScaleNormal="89" zoomScaleSheetLayoutView="9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4" sqref="A4"/>
      <selection pane="bottomRight" activeCell="K303" sqref="K303"/>
    </sheetView>
  </sheetViews>
  <sheetFormatPr defaultColWidth="9.140625" defaultRowHeight="12.75"/>
  <cols>
    <col min="1" max="1" width="5.8515625" style="64" customWidth="1"/>
    <col min="2" max="2" width="25.57421875" style="11" customWidth="1"/>
    <col min="3" max="3" width="48.140625" style="11" customWidth="1"/>
    <col min="4" max="5" width="16.8515625" style="18" customWidth="1"/>
    <col min="6" max="6" width="15.57421875" style="73" customWidth="1"/>
    <col min="7" max="7" width="14.28125" style="18" customWidth="1"/>
    <col min="8" max="8" width="12.28125" style="18" customWidth="1"/>
    <col min="9" max="9" width="12.28125" style="74" customWidth="1"/>
    <col min="10" max="10" width="12.28125" style="18" customWidth="1"/>
    <col min="11" max="11" width="11.140625" style="21" customWidth="1"/>
    <col min="12" max="12" width="13.140625" style="18" customWidth="1"/>
  </cols>
  <sheetData>
    <row r="1" spans="1:12" ht="15">
      <c r="A1" s="9"/>
      <c r="B1" s="7"/>
      <c r="C1" s="7"/>
      <c r="D1" s="7"/>
      <c r="E1" s="7"/>
      <c r="G1" s="7"/>
      <c r="H1" s="7"/>
      <c r="J1" s="7"/>
      <c r="K1" s="75"/>
      <c r="L1" s="76" t="s">
        <v>97</v>
      </c>
    </row>
    <row r="2" spans="1:12" ht="15">
      <c r="A2" s="9"/>
      <c r="B2" s="7"/>
      <c r="C2" s="7"/>
      <c r="D2" s="7"/>
      <c r="E2" s="7"/>
      <c r="G2" s="7"/>
      <c r="H2" s="7"/>
      <c r="J2" s="7"/>
      <c r="K2" s="75"/>
      <c r="L2" s="76" t="s">
        <v>94</v>
      </c>
    </row>
    <row r="3" spans="1:12" s="4" customFormat="1" ht="21.75" customHeight="1">
      <c r="A3" s="169" t="s">
        <v>181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</row>
    <row r="4" spans="1:12" s="4" customFormat="1" ht="15" customHeight="1">
      <c r="A4" s="9"/>
      <c r="B4" s="5"/>
      <c r="C4" s="5"/>
      <c r="D4" s="77"/>
      <c r="E4" s="77"/>
      <c r="F4" s="78"/>
      <c r="G4" s="79"/>
      <c r="H4" s="79"/>
      <c r="I4" s="80"/>
      <c r="J4" s="79"/>
      <c r="K4" s="81"/>
      <c r="L4" s="82" t="s">
        <v>69</v>
      </c>
    </row>
    <row r="5" spans="1:12" s="4" customFormat="1" ht="87" customHeight="1">
      <c r="A5" s="1" t="s">
        <v>0</v>
      </c>
      <c r="B5" s="1" t="s">
        <v>73</v>
      </c>
      <c r="C5" s="1" t="s">
        <v>83</v>
      </c>
      <c r="D5" s="8" t="s">
        <v>168</v>
      </c>
      <c r="E5" s="8" t="s">
        <v>177</v>
      </c>
      <c r="F5" s="8" t="s">
        <v>178</v>
      </c>
      <c r="G5" s="6" t="s">
        <v>179</v>
      </c>
      <c r="H5" s="6" t="s">
        <v>95</v>
      </c>
      <c r="I5" s="6" t="s">
        <v>180</v>
      </c>
      <c r="J5" s="6" t="s">
        <v>125</v>
      </c>
      <c r="K5" s="60" t="s">
        <v>126</v>
      </c>
      <c r="L5" s="83" t="s">
        <v>169</v>
      </c>
    </row>
    <row r="6" spans="1:12" s="4" customFormat="1" ht="52.5" customHeight="1">
      <c r="A6" s="1" t="s">
        <v>70</v>
      </c>
      <c r="B6" s="2" t="s">
        <v>101</v>
      </c>
      <c r="C6" s="2" t="s">
        <v>42</v>
      </c>
      <c r="D6" s="27">
        <f>D7+D10</f>
        <v>140750.69</v>
      </c>
      <c r="E6" s="27">
        <f>E7+E10</f>
        <v>120278.89</v>
      </c>
      <c r="F6" s="27">
        <f>F7+F10</f>
        <v>89960.09999999999</v>
      </c>
      <c r="G6" s="66">
        <f aca="true" t="shared" si="0" ref="G6:G72">F6/E6*100</f>
        <v>74.79292500953409</v>
      </c>
      <c r="H6" s="24">
        <f aca="true" t="shared" si="1" ref="H6:H82">F6/D6*100</f>
        <v>63.914500170478725</v>
      </c>
      <c r="I6" s="84"/>
      <c r="J6" s="24"/>
      <c r="K6" s="25"/>
      <c r="L6" s="50" t="s">
        <v>81</v>
      </c>
    </row>
    <row r="7" spans="1:12" s="7" customFormat="1" ht="17.25" customHeight="1">
      <c r="A7" s="34"/>
      <c r="B7" s="35"/>
      <c r="C7" s="23" t="s">
        <v>40</v>
      </c>
      <c r="D7" s="51">
        <v>135720.49</v>
      </c>
      <c r="E7" s="51">
        <v>115248.69</v>
      </c>
      <c r="F7" s="145">
        <v>84929.9</v>
      </c>
      <c r="G7" s="42">
        <f t="shared" si="0"/>
        <v>73.69272483704586</v>
      </c>
      <c r="H7" s="42">
        <f t="shared" si="1"/>
        <v>62.57706555583464</v>
      </c>
      <c r="I7" s="42">
        <f>I8+I9</f>
        <v>119195.96</v>
      </c>
      <c r="J7" s="42">
        <f>I7-D7</f>
        <v>-16524.529999999984</v>
      </c>
      <c r="K7" s="146">
        <f>I7/D7</f>
        <v>0.8782458713492709</v>
      </c>
      <c r="L7" s="26">
        <f>G7-95</f>
        <v>-21.30727516295414</v>
      </c>
    </row>
    <row r="8" spans="1:12" s="7" customFormat="1" ht="25.5" customHeight="1" hidden="1">
      <c r="A8" s="1" t="s">
        <v>70</v>
      </c>
      <c r="B8" s="33"/>
      <c r="C8" s="23" t="s">
        <v>119</v>
      </c>
      <c r="D8" s="51">
        <v>43406.1</v>
      </c>
      <c r="E8" s="51">
        <v>33924.08</v>
      </c>
      <c r="F8" s="28">
        <v>31053.72</v>
      </c>
      <c r="G8" s="24">
        <f t="shared" si="0"/>
        <v>91.53887150366347</v>
      </c>
      <c r="H8" s="24">
        <f t="shared" si="1"/>
        <v>71.54229474659091</v>
      </c>
      <c r="I8" s="42">
        <v>41337</v>
      </c>
      <c r="J8" s="42">
        <f aca="true" t="shared" si="2" ref="J8:J13">I8-D8</f>
        <v>-2069.0999999999985</v>
      </c>
      <c r="K8" s="25">
        <f>I8/D8</f>
        <v>0.9523315847311784</v>
      </c>
      <c r="L8" s="26"/>
    </row>
    <row r="9" spans="1:12" s="7" customFormat="1" ht="17.25" customHeight="1" hidden="1">
      <c r="A9" s="1" t="s">
        <v>70</v>
      </c>
      <c r="B9" s="33"/>
      <c r="C9" s="23" t="s">
        <v>171</v>
      </c>
      <c r="D9" s="51">
        <v>92314.39</v>
      </c>
      <c r="E9" s="51">
        <v>81324.6</v>
      </c>
      <c r="F9" s="28">
        <v>53876.15</v>
      </c>
      <c r="G9" s="24">
        <f t="shared" si="0"/>
        <v>66.24828157777597</v>
      </c>
      <c r="H9" s="24">
        <f t="shared" si="1"/>
        <v>58.361594546635686</v>
      </c>
      <c r="I9" s="42">
        <v>77858.96</v>
      </c>
      <c r="J9" s="42">
        <f t="shared" si="2"/>
        <v>-14455.429999999993</v>
      </c>
      <c r="K9" s="25">
        <f>I9/D9</f>
        <v>0.8434108701796112</v>
      </c>
      <c r="L9" s="26"/>
    </row>
    <row r="10" spans="1:12" s="4" customFormat="1" ht="28.5" customHeight="1">
      <c r="A10" s="38"/>
      <c r="B10" s="39"/>
      <c r="C10" s="23" t="s">
        <v>90</v>
      </c>
      <c r="D10" s="51">
        <v>5030.2</v>
      </c>
      <c r="E10" s="51">
        <v>5030.2</v>
      </c>
      <c r="F10" s="51">
        <v>5030.2</v>
      </c>
      <c r="G10" s="42">
        <f t="shared" si="0"/>
        <v>100</v>
      </c>
      <c r="H10" s="42">
        <f t="shared" si="1"/>
        <v>100</v>
      </c>
      <c r="I10" s="85"/>
      <c r="J10" s="42"/>
      <c r="K10" s="25"/>
      <c r="L10" s="26">
        <f>G10-95</f>
        <v>5</v>
      </c>
    </row>
    <row r="11" spans="1:12" s="4" customFormat="1" ht="39.75" customHeight="1">
      <c r="A11" s="1" t="s">
        <v>71</v>
      </c>
      <c r="B11" s="150" t="s">
        <v>102</v>
      </c>
      <c r="C11" s="2" t="s">
        <v>72</v>
      </c>
      <c r="D11" s="27">
        <f>D15</f>
        <v>144221.7</v>
      </c>
      <c r="E11" s="27">
        <f>E15</f>
        <v>100343.29999999999</v>
      </c>
      <c r="F11" s="27">
        <f>F15</f>
        <v>65952.67</v>
      </c>
      <c r="G11" s="24">
        <f t="shared" si="0"/>
        <v>65.72702910906857</v>
      </c>
      <c r="H11" s="24">
        <f t="shared" si="1"/>
        <v>45.730060039508615</v>
      </c>
      <c r="I11" s="84"/>
      <c r="J11" s="42"/>
      <c r="K11" s="25"/>
      <c r="L11" s="50" t="s">
        <v>81</v>
      </c>
    </row>
    <row r="12" spans="1:12" s="4" customFormat="1" ht="25.5">
      <c r="A12" s="165"/>
      <c r="B12" s="174"/>
      <c r="C12" s="2" t="s">
        <v>78</v>
      </c>
      <c r="D12" s="27">
        <f>91923.06+3273.54</f>
        <v>95196.59999999999</v>
      </c>
      <c r="E12" s="27">
        <f>68736.23+1726.92</f>
        <v>70463.15</v>
      </c>
      <c r="F12" s="27">
        <v>65952.67</v>
      </c>
      <c r="G12" s="24">
        <f t="shared" si="0"/>
        <v>93.59881015821746</v>
      </c>
      <c r="H12" s="24">
        <f t="shared" si="1"/>
        <v>69.28048900906126</v>
      </c>
      <c r="I12" s="24">
        <f>I13+I14</f>
        <v>91959.4</v>
      </c>
      <c r="J12" s="24">
        <f t="shared" si="2"/>
        <v>-3237.199999999997</v>
      </c>
      <c r="K12" s="25">
        <f>I12/D12</f>
        <v>0.9659945838401792</v>
      </c>
      <c r="L12" s="45">
        <f aca="true" t="shared" si="3" ref="L12:L19">G12-95</f>
        <v>-1.4011898417825392</v>
      </c>
    </row>
    <row r="13" spans="1:12" s="18" customFormat="1" ht="27" customHeight="1" hidden="1">
      <c r="A13" s="151" t="s">
        <v>71</v>
      </c>
      <c r="B13" s="148"/>
      <c r="C13" s="23" t="s">
        <v>119</v>
      </c>
      <c r="D13" s="41">
        <f>82969.86+8953.2</f>
        <v>91923.06</v>
      </c>
      <c r="E13" s="41">
        <f>66885.53+1850.7</f>
        <v>68736.23</v>
      </c>
      <c r="F13" s="41">
        <f>62375.05+1850.7</f>
        <v>64225.75</v>
      </c>
      <c r="G13" s="24">
        <f t="shared" si="0"/>
        <v>93.43798750673407</v>
      </c>
      <c r="H13" s="24">
        <f t="shared" si="1"/>
        <v>69.86902959931925</v>
      </c>
      <c r="I13" s="41">
        <f>79819+8953.2</f>
        <v>88772.2</v>
      </c>
      <c r="J13" s="42">
        <f t="shared" si="2"/>
        <v>-3150.8600000000006</v>
      </c>
      <c r="K13" s="25">
        <f>I13/D13</f>
        <v>0.9657228556142495</v>
      </c>
      <c r="L13" s="26"/>
    </row>
    <row r="14" spans="1:12" s="18" customFormat="1" ht="27" customHeight="1" hidden="1">
      <c r="A14" s="151" t="s">
        <v>71</v>
      </c>
      <c r="B14" s="148"/>
      <c r="C14" s="23" t="s">
        <v>140</v>
      </c>
      <c r="D14" s="41">
        <v>3273.54</v>
      </c>
      <c r="E14" s="41">
        <v>1726.92</v>
      </c>
      <c r="F14" s="41">
        <v>1726.92</v>
      </c>
      <c r="G14" s="24">
        <f>F14/E14*100</f>
        <v>100</v>
      </c>
      <c r="H14" s="24">
        <f>F14/D14*100</f>
        <v>52.75389944830368</v>
      </c>
      <c r="I14" s="41">
        <v>3187.2</v>
      </c>
      <c r="J14" s="42">
        <f>I14-D14</f>
        <v>-86.34000000000015</v>
      </c>
      <c r="K14" s="25">
        <f>I14/D14</f>
        <v>0.9736248831540167</v>
      </c>
      <c r="L14" s="26"/>
    </row>
    <row r="15" spans="1:12" s="4" customFormat="1" ht="27.75" customHeight="1">
      <c r="A15" s="165"/>
      <c r="B15" s="174"/>
      <c r="C15" s="86" t="s">
        <v>77</v>
      </c>
      <c r="D15" s="87">
        <f>D16+D17+D18+D19+D12</f>
        <v>144221.7</v>
      </c>
      <c r="E15" s="87">
        <f>E16+E17+E18+E19+E12</f>
        <v>100343.29999999999</v>
      </c>
      <c r="F15" s="87">
        <f>F16+F17+F18+F19+F12</f>
        <v>65952.67</v>
      </c>
      <c r="G15" s="24">
        <f t="shared" si="0"/>
        <v>65.72702910906857</v>
      </c>
      <c r="H15" s="24">
        <f t="shared" si="1"/>
        <v>45.730060039508615</v>
      </c>
      <c r="I15" s="88"/>
      <c r="J15" s="89"/>
      <c r="K15" s="90"/>
      <c r="L15" s="91">
        <f t="shared" si="3"/>
        <v>-29.272970890931433</v>
      </c>
    </row>
    <row r="16" spans="1:12" s="4" customFormat="1" ht="26.25" customHeight="1" hidden="1">
      <c r="A16" s="165"/>
      <c r="B16" s="174"/>
      <c r="C16" s="147" t="s">
        <v>98</v>
      </c>
      <c r="D16" s="111">
        <f>211.9+1295.34</f>
        <v>1507.24</v>
      </c>
      <c r="E16" s="111">
        <f>211.9+1295.34</f>
        <v>1507.24</v>
      </c>
      <c r="F16" s="111">
        <v>0</v>
      </c>
      <c r="G16" s="112">
        <f t="shared" si="0"/>
        <v>0</v>
      </c>
      <c r="H16" s="112">
        <f t="shared" si="1"/>
        <v>0</v>
      </c>
      <c r="I16" s="113"/>
      <c r="J16" s="114"/>
      <c r="K16" s="115"/>
      <c r="L16" s="116">
        <f t="shared" si="3"/>
        <v>-95</v>
      </c>
    </row>
    <row r="17" spans="1:12" s="4" customFormat="1" ht="26.25" customHeight="1" hidden="1">
      <c r="A17" s="165"/>
      <c r="B17" s="174"/>
      <c r="C17" s="147" t="s">
        <v>91</v>
      </c>
      <c r="D17" s="111">
        <v>11148.44</v>
      </c>
      <c r="E17" s="111">
        <v>3063.28</v>
      </c>
      <c r="F17" s="111">
        <v>0</v>
      </c>
      <c r="G17" s="112">
        <f t="shared" si="0"/>
        <v>0</v>
      </c>
      <c r="H17" s="112">
        <f t="shared" si="1"/>
        <v>0</v>
      </c>
      <c r="I17" s="113"/>
      <c r="J17" s="114"/>
      <c r="K17" s="115"/>
      <c r="L17" s="116">
        <f t="shared" si="3"/>
        <v>-95</v>
      </c>
    </row>
    <row r="18" spans="1:12" s="4" customFormat="1" ht="26.25" customHeight="1" hidden="1">
      <c r="A18" s="165"/>
      <c r="B18" s="174"/>
      <c r="C18" s="147" t="s">
        <v>93</v>
      </c>
      <c r="D18" s="111">
        <v>19118.72</v>
      </c>
      <c r="E18" s="111">
        <v>15830.72</v>
      </c>
      <c r="F18" s="111">
        <v>0</v>
      </c>
      <c r="G18" s="112">
        <f t="shared" si="0"/>
        <v>0</v>
      </c>
      <c r="H18" s="112">
        <f t="shared" si="1"/>
        <v>0</v>
      </c>
      <c r="I18" s="113"/>
      <c r="J18" s="114"/>
      <c r="K18" s="115"/>
      <c r="L18" s="116">
        <f t="shared" si="3"/>
        <v>-95</v>
      </c>
    </row>
    <row r="19" spans="1:12" s="4" customFormat="1" ht="16.5" customHeight="1" hidden="1">
      <c r="A19" s="165"/>
      <c r="B19" s="174"/>
      <c r="C19" s="149" t="s">
        <v>92</v>
      </c>
      <c r="D19" s="111">
        <v>17250.7</v>
      </c>
      <c r="E19" s="111">
        <v>9478.91</v>
      </c>
      <c r="F19" s="111">
        <v>0</v>
      </c>
      <c r="G19" s="112">
        <f t="shared" si="0"/>
        <v>0</v>
      </c>
      <c r="H19" s="112">
        <f t="shared" si="1"/>
        <v>0</v>
      </c>
      <c r="I19" s="113"/>
      <c r="J19" s="114"/>
      <c r="K19" s="115"/>
      <c r="L19" s="116">
        <f t="shared" si="3"/>
        <v>-95</v>
      </c>
    </row>
    <row r="20" spans="1:12" s="67" customFormat="1" ht="48" customHeight="1">
      <c r="A20" s="1" t="s">
        <v>1</v>
      </c>
      <c r="B20" s="2" t="s">
        <v>100</v>
      </c>
      <c r="C20" s="2" t="s">
        <v>43</v>
      </c>
      <c r="D20" s="27">
        <f>D21</f>
        <v>110638.82</v>
      </c>
      <c r="E20" s="27">
        <f>E21</f>
        <v>92002.22</v>
      </c>
      <c r="F20" s="27">
        <f>F21</f>
        <v>83467.46</v>
      </c>
      <c r="G20" s="24">
        <f t="shared" si="0"/>
        <v>90.72331080706532</v>
      </c>
      <c r="H20" s="24">
        <f t="shared" si="1"/>
        <v>75.44138666699446</v>
      </c>
      <c r="I20" s="84"/>
      <c r="J20" s="42"/>
      <c r="K20" s="25"/>
      <c r="L20" s="50" t="s">
        <v>81</v>
      </c>
    </row>
    <row r="21" spans="1:12" s="7" customFormat="1" ht="17.25" customHeight="1">
      <c r="A21" s="34"/>
      <c r="B21" s="35"/>
      <c r="C21" s="23" t="s">
        <v>40</v>
      </c>
      <c r="D21" s="28">
        <v>110638.82</v>
      </c>
      <c r="E21" s="28">
        <v>92002.22</v>
      </c>
      <c r="F21" s="28">
        <v>83467.46</v>
      </c>
      <c r="G21" s="42">
        <f t="shared" si="0"/>
        <v>90.72331080706532</v>
      </c>
      <c r="H21" s="42">
        <f t="shared" si="1"/>
        <v>75.44138666699446</v>
      </c>
      <c r="I21" s="42">
        <f>I22+I23+I24</f>
        <v>104800.48000000001</v>
      </c>
      <c r="J21" s="42">
        <f>I21-D21</f>
        <v>-5838.3399999999965</v>
      </c>
      <c r="K21" s="146">
        <f>I21/D21</f>
        <v>0.9472306374923377</v>
      </c>
      <c r="L21" s="26">
        <f>G21-95</f>
        <v>-4.276689192934683</v>
      </c>
    </row>
    <row r="22" spans="1:12" s="18" customFormat="1" ht="27" customHeight="1" hidden="1">
      <c r="A22" s="83">
        <v>904</v>
      </c>
      <c r="B22" s="92"/>
      <c r="C22" s="23" t="s">
        <v>119</v>
      </c>
      <c r="D22" s="41">
        <v>39407</v>
      </c>
      <c r="E22" s="41">
        <v>31171.31</v>
      </c>
      <c r="F22" s="41">
        <v>29487.02</v>
      </c>
      <c r="G22" s="24">
        <f t="shared" si="0"/>
        <v>94.59666597265242</v>
      </c>
      <c r="H22" s="24">
        <f t="shared" si="1"/>
        <v>74.82685817240592</v>
      </c>
      <c r="I22" s="41">
        <v>38393.1</v>
      </c>
      <c r="J22" s="42">
        <f>I22-D22</f>
        <v>-1013.9000000000015</v>
      </c>
      <c r="K22" s="25">
        <f>I22/D22</f>
        <v>0.9742710685918745</v>
      </c>
      <c r="L22" s="26"/>
    </row>
    <row r="23" spans="1:12" s="18" customFormat="1" ht="25.5" customHeight="1" hidden="1">
      <c r="A23" s="83">
        <v>904</v>
      </c>
      <c r="B23" s="92"/>
      <c r="C23" s="23" t="s">
        <v>143</v>
      </c>
      <c r="D23" s="41">
        <v>71081.82</v>
      </c>
      <c r="E23" s="41">
        <v>60757.27</v>
      </c>
      <c r="F23" s="41">
        <v>53906.79</v>
      </c>
      <c r="G23" s="24">
        <f>F23/E23*100</f>
        <v>88.7248390192647</v>
      </c>
      <c r="H23" s="24">
        <f>F23/D23*100</f>
        <v>75.83766144423426</v>
      </c>
      <c r="I23" s="41">
        <v>66311.1</v>
      </c>
      <c r="J23" s="42">
        <f>I23-D23</f>
        <v>-4770.720000000001</v>
      </c>
      <c r="K23" s="25">
        <f>I23/D23</f>
        <v>0.9328841045431869</v>
      </c>
      <c r="L23" s="26"/>
    </row>
    <row r="24" spans="1:12" s="18" customFormat="1" ht="39.75" customHeight="1" hidden="1">
      <c r="A24" s="83">
        <v>904</v>
      </c>
      <c r="B24" s="92"/>
      <c r="C24" s="23" t="s">
        <v>142</v>
      </c>
      <c r="D24" s="41">
        <v>150</v>
      </c>
      <c r="E24" s="41">
        <v>73.65</v>
      </c>
      <c r="F24" s="41">
        <v>73.65</v>
      </c>
      <c r="G24" s="24">
        <f>F24/E24*100</f>
        <v>100</v>
      </c>
      <c r="H24" s="24">
        <f>F24/D24*100</f>
        <v>49.1</v>
      </c>
      <c r="I24" s="41">
        <v>96.28</v>
      </c>
      <c r="J24" s="42">
        <f>I24-D24</f>
        <v>-53.72</v>
      </c>
      <c r="K24" s="25">
        <f>I24/D24</f>
        <v>0.6418666666666667</v>
      </c>
      <c r="L24" s="26"/>
    </row>
    <row r="25" spans="1:12" s="4" customFormat="1" ht="40.5" customHeight="1">
      <c r="A25" s="1" t="s">
        <v>87</v>
      </c>
      <c r="B25" s="2" t="s">
        <v>88</v>
      </c>
      <c r="C25" s="2" t="s">
        <v>89</v>
      </c>
      <c r="D25" s="27">
        <f>D26</f>
        <v>78280.53</v>
      </c>
      <c r="E25" s="27">
        <f>E26</f>
        <v>59093.78</v>
      </c>
      <c r="F25" s="27">
        <f>F26</f>
        <v>41179.92</v>
      </c>
      <c r="G25" s="24">
        <f t="shared" si="0"/>
        <v>69.6857097312103</v>
      </c>
      <c r="H25" s="24">
        <f t="shared" si="1"/>
        <v>52.60557127040401</v>
      </c>
      <c r="I25" s="84"/>
      <c r="J25" s="24"/>
      <c r="K25" s="25"/>
      <c r="L25" s="50" t="s">
        <v>81</v>
      </c>
    </row>
    <row r="26" spans="1:12" s="7" customFormat="1" ht="17.25" customHeight="1">
      <c r="A26" s="34"/>
      <c r="B26" s="35"/>
      <c r="C26" s="23" t="s">
        <v>40</v>
      </c>
      <c r="D26" s="28">
        <v>78280.53</v>
      </c>
      <c r="E26" s="28">
        <v>59093.78</v>
      </c>
      <c r="F26" s="28">
        <v>41179.92</v>
      </c>
      <c r="G26" s="42">
        <f t="shared" si="0"/>
        <v>69.6857097312103</v>
      </c>
      <c r="H26" s="42">
        <f t="shared" si="1"/>
        <v>52.60557127040401</v>
      </c>
      <c r="I26" s="42">
        <f>I27+I28</f>
        <v>74129.25</v>
      </c>
      <c r="J26" s="42">
        <f>I26-D26</f>
        <v>-4151.279999999999</v>
      </c>
      <c r="K26" s="146">
        <f>I26/D26</f>
        <v>0.9469691888902643</v>
      </c>
      <c r="L26" s="26">
        <f>G26-95</f>
        <v>-25.314290268789705</v>
      </c>
    </row>
    <row r="27" spans="1:12" s="18" customFormat="1" ht="26.25" customHeight="1" hidden="1">
      <c r="A27" s="83">
        <v>905</v>
      </c>
      <c r="B27" s="92"/>
      <c r="C27" s="23" t="s">
        <v>119</v>
      </c>
      <c r="D27" s="40">
        <v>10375.3</v>
      </c>
      <c r="E27" s="40">
        <v>7947.1</v>
      </c>
      <c r="F27" s="40">
        <v>7631.31</v>
      </c>
      <c r="G27" s="24">
        <f t="shared" si="0"/>
        <v>96.0263492343119</v>
      </c>
      <c r="H27" s="24">
        <f t="shared" si="1"/>
        <v>73.55266835657766</v>
      </c>
      <c r="I27" s="41">
        <v>10194.3</v>
      </c>
      <c r="J27" s="42">
        <f>I27-D27</f>
        <v>-181</v>
      </c>
      <c r="K27" s="25">
        <f>I27/D27</f>
        <v>0.9825547213092634</v>
      </c>
      <c r="L27" s="26"/>
    </row>
    <row r="28" spans="1:12" s="18" customFormat="1" ht="26.25" customHeight="1" hidden="1">
      <c r="A28" s="83">
        <v>905</v>
      </c>
      <c r="B28" s="92"/>
      <c r="C28" s="23" t="s">
        <v>144</v>
      </c>
      <c r="D28" s="40">
        <v>67905.23</v>
      </c>
      <c r="E28" s="40">
        <v>51146.7</v>
      </c>
      <c r="F28" s="40">
        <v>33548.61</v>
      </c>
      <c r="G28" s="24">
        <f>F28/E28*100</f>
        <v>65.5929121526902</v>
      </c>
      <c r="H28" s="24">
        <f>F28/D28*100</f>
        <v>49.405045826367136</v>
      </c>
      <c r="I28" s="41">
        <v>63934.95</v>
      </c>
      <c r="J28" s="42">
        <f>I28-D28</f>
        <v>-3970.279999999999</v>
      </c>
      <c r="K28" s="25">
        <f>I28/D28</f>
        <v>0.9415320439972003</v>
      </c>
      <c r="L28" s="26"/>
    </row>
    <row r="29" spans="1:12" s="4" customFormat="1" ht="47.25" customHeight="1">
      <c r="A29" s="1" t="s">
        <v>2</v>
      </c>
      <c r="B29" s="2" t="s">
        <v>103</v>
      </c>
      <c r="C29" s="2" t="s">
        <v>44</v>
      </c>
      <c r="D29" s="27">
        <f>D30</f>
        <v>56287.08</v>
      </c>
      <c r="E29" s="27">
        <f>E30</f>
        <v>47746.21</v>
      </c>
      <c r="F29" s="27">
        <f>F30</f>
        <v>42513.33</v>
      </c>
      <c r="G29" s="24">
        <f t="shared" si="0"/>
        <v>89.0402191084905</v>
      </c>
      <c r="H29" s="24">
        <f t="shared" si="1"/>
        <v>75.52946431045989</v>
      </c>
      <c r="I29" s="84"/>
      <c r="J29" s="24"/>
      <c r="K29" s="25"/>
      <c r="L29" s="50" t="s">
        <v>81</v>
      </c>
    </row>
    <row r="30" spans="1:13" s="46" customFormat="1" ht="17.25" customHeight="1">
      <c r="A30" s="47"/>
      <c r="B30" s="48"/>
      <c r="C30" s="23" t="s">
        <v>40</v>
      </c>
      <c r="D30" s="28">
        <v>56287.08</v>
      </c>
      <c r="E30" s="28">
        <v>47746.21</v>
      </c>
      <c r="F30" s="28">
        <v>42513.33</v>
      </c>
      <c r="G30" s="42">
        <f t="shared" si="0"/>
        <v>89.0402191084905</v>
      </c>
      <c r="H30" s="42">
        <f t="shared" si="1"/>
        <v>75.52946431045989</v>
      </c>
      <c r="I30" s="42">
        <f>I31+I32</f>
        <v>53035.1</v>
      </c>
      <c r="J30" s="42">
        <f>I30-D30</f>
        <v>-3251.980000000003</v>
      </c>
      <c r="K30" s="146">
        <f>I30/D30</f>
        <v>0.9422251074314034</v>
      </c>
      <c r="L30" s="26">
        <f>G30-95</f>
        <v>-5.959780891509496</v>
      </c>
      <c r="M30" s="7"/>
    </row>
    <row r="31" spans="1:12" s="18" customFormat="1" ht="27" customHeight="1" hidden="1">
      <c r="A31" s="83">
        <v>915</v>
      </c>
      <c r="B31" s="92"/>
      <c r="C31" s="23" t="s">
        <v>119</v>
      </c>
      <c r="D31" s="28">
        <v>7922.9</v>
      </c>
      <c r="E31" s="28">
        <v>6262.99</v>
      </c>
      <c r="F31" s="28">
        <v>6159.4</v>
      </c>
      <c r="G31" s="24">
        <f t="shared" si="0"/>
        <v>98.34599767842516</v>
      </c>
      <c r="H31" s="24">
        <f t="shared" si="1"/>
        <v>77.74173598051219</v>
      </c>
      <c r="I31" s="42">
        <v>7847.4</v>
      </c>
      <c r="J31" s="42">
        <f>I31-D31</f>
        <v>-75.5</v>
      </c>
      <c r="K31" s="25">
        <f>I31/D31</f>
        <v>0.9904706609953426</v>
      </c>
      <c r="L31" s="26"/>
    </row>
    <row r="32" spans="1:12" s="18" customFormat="1" ht="27" customHeight="1" hidden="1">
      <c r="A32" s="83">
        <v>915</v>
      </c>
      <c r="B32" s="92"/>
      <c r="C32" s="23" t="s">
        <v>170</v>
      </c>
      <c r="D32" s="28">
        <v>48364.18</v>
      </c>
      <c r="E32" s="28">
        <v>41483.22</v>
      </c>
      <c r="F32" s="28">
        <v>36353.93</v>
      </c>
      <c r="G32" s="24">
        <f t="shared" si="0"/>
        <v>87.63526553628189</v>
      </c>
      <c r="H32" s="24">
        <f t="shared" si="1"/>
        <v>75.1670554530233</v>
      </c>
      <c r="I32" s="42">
        <v>45187.7</v>
      </c>
      <c r="J32" s="42">
        <f>I32-D32</f>
        <v>-3176.480000000003</v>
      </c>
      <c r="K32" s="25">
        <f>I32/D32</f>
        <v>0.9343216405199054</v>
      </c>
      <c r="L32" s="26"/>
    </row>
    <row r="33" spans="1:12" s="4" customFormat="1" ht="46.5" customHeight="1">
      <c r="A33" s="1" t="s">
        <v>3</v>
      </c>
      <c r="B33" s="2" t="s">
        <v>104</v>
      </c>
      <c r="C33" s="2" t="s">
        <v>45</v>
      </c>
      <c r="D33" s="27">
        <f>D34+D39+D40</f>
        <v>3868346.0100000002</v>
      </c>
      <c r="E33" s="27">
        <f>E34+E39+E40</f>
        <v>2883761.95</v>
      </c>
      <c r="F33" s="27">
        <f>F34+F39+F40</f>
        <v>2356482.78</v>
      </c>
      <c r="G33" s="24">
        <f t="shared" si="0"/>
        <v>81.71557919335191</v>
      </c>
      <c r="H33" s="24">
        <f t="shared" si="1"/>
        <v>60.917063104186994</v>
      </c>
      <c r="I33" s="84"/>
      <c r="J33" s="24"/>
      <c r="K33" s="25"/>
      <c r="L33" s="50" t="s">
        <v>81</v>
      </c>
    </row>
    <row r="34" spans="1:12" s="46" customFormat="1" ht="16.5" customHeight="1">
      <c r="A34" s="47"/>
      <c r="B34" s="48"/>
      <c r="C34" s="23" t="s">
        <v>40</v>
      </c>
      <c r="D34" s="28">
        <v>3012595.91</v>
      </c>
      <c r="E34" s="28">
        <v>2569857.58</v>
      </c>
      <c r="F34" s="28">
        <v>2197679.34</v>
      </c>
      <c r="G34" s="42">
        <f t="shared" si="0"/>
        <v>85.51755385603897</v>
      </c>
      <c r="H34" s="42">
        <f t="shared" si="1"/>
        <v>72.94968876194218</v>
      </c>
      <c r="I34" s="42">
        <f>I35+I36+I37+I38</f>
        <v>2847443.8</v>
      </c>
      <c r="J34" s="42">
        <f>I34-D34</f>
        <v>-165152.11000000034</v>
      </c>
      <c r="K34" s="146">
        <f>I34/D34</f>
        <v>0.9451794681617289</v>
      </c>
      <c r="L34" s="26">
        <f>G34-95</f>
        <v>-9.482446143961027</v>
      </c>
    </row>
    <row r="35" spans="1:12" s="18" customFormat="1" ht="27" customHeight="1" hidden="1">
      <c r="A35" s="1" t="s">
        <v>3</v>
      </c>
      <c r="B35" s="33"/>
      <c r="C35" s="23" t="s">
        <v>119</v>
      </c>
      <c r="D35" s="28">
        <v>19862.3</v>
      </c>
      <c r="E35" s="28">
        <v>16008.69</v>
      </c>
      <c r="F35" s="28">
        <v>12711.49</v>
      </c>
      <c r="G35" s="24">
        <f>F35/E35*100</f>
        <v>79.40368637283875</v>
      </c>
      <c r="H35" s="24">
        <f>F35/D35*100</f>
        <v>63.99807675848215</v>
      </c>
      <c r="I35" s="42">
        <v>18722.2</v>
      </c>
      <c r="J35" s="42">
        <f>I35-D35</f>
        <v>-1140.0999999999985</v>
      </c>
      <c r="K35" s="25">
        <f>I35/D35</f>
        <v>0.9425997996203864</v>
      </c>
      <c r="L35" s="26"/>
    </row>
    <row r="36" spans="1:12" s="18" customFormat="1" ht="39.75" customHeight="1" hidden="1">
      <c r="A36" s="1" t="s">
        <v>3</v>
      </c>
      <c r="B36" s="33"/>
      <c r="C36" s="23" t="s">
        <v>172</v>
      </c>
      <c r="D36" s="28">
        <v>1015.4</v>
      </c>
      <c r="E36" s="28">
        <v>1015.4</v>
      </c>
      <c r="F36" s="28">
        <v>764.59</v>
      </c>
      <c r="G36" s="24">
        <f>F36/E36*100</f>
        <v>75.29938940319086</v>
      </c>
      <c r="H36" s="24">
        <f>F36/D36*100</f>
        <v>75.29938940319086</v>
      </c>
      <c r="I36" s="42">
        <v>769.3</v>
      </c>
      <c r="J36" s="42">
        <f>I36-D36</f>
        <v>-246.10000000000002</v>
      </c>
      <c r="K36" s="25">
        <f>I36/D36</f>
        <v>0.7576324601142407</v>
      </c>
      <c r="L36" s="26"/>
    </row>
    <row r="37" spans="1:12" s="18" customFormat="1" ht="26.25" customHeight="1" hidden="1">
      <c r="A37" s="1" t="s">
        <v>3</v>
      </c>
      <c r="B37" s="33"/>
      <c r="C37" s="23" t="s">
        <v>131</v>
      </c>
      <c r="D37" s="28">
        <v>2990043.91</v>
      </c>
      <c r="E37" s="28">
        <v>2551159.18</v>
      </c>
      <c r="F37" s="28">
        <v>2182567.22</v>
      </c>
      <c r="G37" s="24">
        <f>F37/E37*100</f>
        <v>85.55198111942197</v>
      </c>
      <c r="H37" s="24">
        <f>F37/D37*100</f>
        <v>72.99448722811566</v>
      </c>
      <c r="I37" s="42">
        <v>2826278</v>
      </c>
      <c r="J37" s="42">
        <f>I37-D37</f>
        <v>-163765.91000000015</v>
      </c>
      <c r="K37" s="25">
        <f>I37/D37</f>
        <v>0.9452295969793968</v>
      </c>
      <c r="L37" s="26"/>
    </row>
    <row r="38" spans="1:12" s="18" customFormat="1" ht="37.5" customHeight="1" hidden="1">
      <c r="A38" s="1" t="s">
        <v>3</v>
      </c>
      <c r="B38" s="33"/>
      <c r="C38" s="23" t="s">
        <v>185</v>
      </c>
      <c r="D38" s="28">
        <v>1674.3</v>
      </c>
      <c r="E38" s="28">
        <v>1674.3</v>
      </c>
      <c r="F38" s="28">
        <v>1636.04</v>
      </c>
      <c r="G38" s="24">
        <f>F38/E38*100</f>
        <v>97.71486591411336</v>
      </c>
      <c r="H38" s="24">
        <f>F38/D38*100</f>
        <v>97.71486591411336</v>
      </c>
      <c r="I38" s="42">
        <v>1674.3</v>
      </c>
      <c r="J38" s="42">
        <f>I38-D38</f>
        <v>0</v>
      </c>
      <c r="K38" s="25">
        <f>I38/D38</f>
        <v>1</v>
      </c>
      <c r="L38" s="26"/>
    </row>
    <row r="39" spans="1:12" s="4" customFormat="1" ht="16.5" customHeight="1">
      <c r="A39" s="36"/>
      <c r="B39" s="37"/>
      <c r="C39" s="23" t="s">
        <v>41</v>
      </c>
      <c r="D39" s="28">
        <v>99386.42</v>
      </c>
      <c r="E39" s="28">
        <v>84091.94</v>
      </c>
      <c r="F39" s="93">
        <v>76203.73</v>
      </c>
      <c r="G39" s="42">
        <f t="shared" si="0"/>
        <v>90.61954094530343</v>
      </c>
      <c r="H39" s="42">
        <f t="shared" si="1"/>
        <v>76.67418747953694</v>
      </c>
      <c r="I39" s="85"/>
      <c r="J39" s="42"/>
      <c r="K39" s="25"/>
      <c r="L39" s="26">
        <f>G39-95</f>
        <v>-4.380459054696573</v>
      </c>
    </row>
    <row r="40" spans="1:12" s="4" customFormat="1" ht="27.75" customHeight="1">
      <c r="A40" s="94"/>
      <c r="B40" s="95"/>
      <c r="C40" s="23" t="s">
        <v>90</v>
      </c>
      <c r="D40" s="28">
        <v>756363.68</v>
      </c>
      <c r="E40" s="28">
        <v>229812.43</v>
      </c>
      <c r="F40" s="93">
        <v>82599.71</v>
      </c>
      <c r="G40" s="42">
        <f t="shared" si="0"/>
        <v>35.94222906045596</v>
      </c>
      <c r="H40" s="42">
        <f t="shared" si="1"/>
        <v>10.92063410554034</v>
      </c>
      <c r="I40" s="85"/>
      <c r="J40" s="42"/>
      <c r="K40" s="25"/>
      <c r="L40" s="26">
        <f>G40-95</f>
        <v>-59.05777093954404</v>
      </c>
    </row>
    <row r="41" spans="1:12" s="4" customFormat="1" ht="36" customHeight="1">
      <c r="A41" s="1" t="s">
        <v>4</v>
      </c>
      <c r="B41" s="2" t="s">
        <v>105</v>
      </c>
      <c r="C41" s="2" t="s">
        <v>46</v>
      </c>
      <c r="D41" s="27">
        <f>D42+D48</f>
        <v>742403.86</v>
      </c>
      <c r="E41" s="27">
        <f>E42+E48</f>
        <v>614221.27</v>
      </c>
      <c r="F41" s="27">
        <f>F42+F48</f>
        <v>573797.7999999999</v>
      </c>
      <c r="G41" s="24">
        <f t="shared" si="0"/>
        <v>93.41874468137516</v>
      </c>
      <c r="H41" s="24">
        <f t="shared" si="1"/>
        <v>77.28917249972271</v>
      </c>
      <c r="I41" s="84"/>
      <c r="J41" s="24"/>
      <c r="K41" s="25"/>
      <c r="L41" s="50" t="s">
        <v>81</v>
      </c>
    </row>
    <row r="42" spans="1:14" s="46" customFormat="1" ht="16.5" customHeight="1">
      <c r="A42" s="163"/>
      <c r="B42" s="164"/>
      <c r="C42" s="23" t="s">
        <v>40</v>
      </c>
      <c r="D42" s="28">
        <v>738994.26</v>
      </c>
      <c r="E42" s="28">
        <v>610811.67</v>
      </c>
      <c r="F42" s="28">
        <v>572822.1</v>
      </c>
      <c r="G42" s="42">
        <f t="shared" si="0"/>
        <v>93.78047737693026</v>
      </c>
      <c r="H42" s="42">
        <f t="shared" si="1"/>
        <v>77.51374144638146</v>
      </c>
      <c r="I42" s="42">
        <f>I43+I44+I45+I46+I47</f>
        <v>685827.87</v>
      </c>
      <c r="J42" s="42">
        <f aca="true" t="shared" si="4" ref="J42:J47">I42-D42</f>
        <v>-53166.390000000014</v>
      </c>
      <c r="K42" s="146">
        <f aca="true" t="shared" si="5" ref="K42:K47">I42/D42</f>
        <v>0.9280557470094558</v>
      </c>
      <c r="L42" s="26">
        <f>G42-95</f>
        <v>-1.2195226230697358</v>
      </c>
      <c r="M42" s="7"/>
      <c r="N42" s="7"/>
    </row>
    <row r="43" spans="1:12" s="17" customFormat="1" ht="27" customHeight="1" hidden="1">
      <c r="A43" s="151" t="s">
        <v>4</v>
      </c>
      <c r="B43" s="37"/>
      <c r="C43" s="23" t="s">
        <v>119</v>
      </c>
      <c r="D43" s="42">
        <v>10991.3</v>
      </c>
      <c r="E43" s="26">
        <v>8479.92</v>
      </c>
      <c r="F43" s="26">
        <v>7696.26</v>
      </c>
      <c r="G43" s="24">
        <f t="shared" si="0"/>
        <v>90.75863923244559</v>
      </c>
      <c r="H43" s="24">
        <f t="shared" si="1"/>
        <v>70.02138054643218</v>
      </c>
      <c r="I43" s="26">
        <v>10541.9</v>
      </c>
      <c r="J43" s="42">
        <f t="shared" si="4"/>
        <v>-449.39999999999964</v>
      </c>
      <c r="K43" s="25">
        <f t="shared" si="5"/>
        <v>0.9591131167377835</v>
      </c>
      <c r="L43" s="26"/>
    </row>
    <row r="44" spans="1:12" s="17" customFormat="1" ht="39.75" customHeight="1" hidden="1">
      <c r="A44" s="151" t="s">
        <v>4</v>
      </c>
      <c r="B44" s="37"/>
      <c r="C44" s="23" t="s">
        <v>172</v>
      </c>
      <c r="D44" s="42">
        <v>250</v>
      </c>
      <c r="E44" s="26">
        <v>250</v>
      </c>
      <c r="F44" s="26">
        <v>170.6</v>
      </c>
      <c r="G44" s="24">
        <f>F44/E44*100</f>
        <v>68.24</v>
      </c>
      <c r="H44" s="24">
        <f>F44/D44*100</f>
        <v>68.24</v>
      </c>
      <c r="I44" s="26">
        <v>240.6</v>
      </c>
      <c r="J44" s="42">
        <f t="shared" si="4"/>
        <v>-9.400000000000006</v>
      </c>
      <c r="K44" s="25">
        <f t="shared" si="5"/>
        <v>0.9623999999999999</v>
      </c>
      <c r="L44" s="26"/>
    </row>
    <row r="45" spans="1:12" s="17" customFormat="1" ht="26.25" customHeight="1" hidden="1">
      <c r="A45" s="151" t="s">
        <v>4</v>
      </c>
      <c r="B45" s="37"/>
      <c r="C45" s="23" t="s">
        <v>131</v>
      </c>
      <c r="D45" s="42">
        <f>726212.61+1118</f>
        <v>727330.61</v>
      </c>
      <c r="E45" s="26">
        <v>601659.4</v>
      </c>
      <c r="F45" s="26">
        <v>564633.58</v>
      </c>
      <c r="G45" s="24">
        <f>F45/E45*100</f>
        <v>93.84604977500558</v>
      </c>
      <c r="H45" s="24">
        <f>F45/D45*100</f>
        <v>77.63093870062748</v>
      </c>
      <c r="I45" s="26">
        <v>674723.71</v>
      </c>
      <c r="J45" s="42">
        <f t="shared" si="4"/>
        <v>-52606.90000000002</v>
      </c>
      <c r="K45" s="25">
        <f t="shared" si="5"/>
        <v>0.9276712690532851</v>
      </c>
      <c r="L45" s="26"/>
    </row>
    <row r="46" spans="1:12" s="17" customFormat="1" ht="37.5" customHeight="1" hidden="1">
      <c r="A46" s="151" t="s">
        <v>4</v>
      </c>
      <c r="B46" s="37"/>
      <c r="C46" s="23" t="s">
        <v>185</v>
      </c>
      <c r="D46" s="42">
        <v>251.65</v>
      </c>
      <c r="E46" s="26">
        <v>251.65</v>
      </c>
      <c r="F46" s="26">
        <v>251.65</v>
      </c>
      <c r="G46" s="24">
        <f>F46/E46*100</f>
        <v>100</v>
      </c>
      <c r="H46" s="24">
        <f>F46/D46*100</f>
        <v>100</v>
      </c>
      <c r="I46" s="26">
        <v>251.65</v>
      </c>
      <c r="J46" s="42">
        <f t="shared" si="4"/>
        <v>0</v>
      </c>
      <c r="K46" s="25">
        <f t="shared" si="5"/>
        <v>1</v>
      </c>
      <c r="L46" s="26"/>
    </row>
    <row r="47" spans="1:12" s="17" customFormat="1" ht="41.25" customHeight="1" hidden="1">
      <c r="A47" s="151" t="s">
        <v>4</v>
      </c>
      <c r="B47" s="37"/>
      <c r="C47" s="23" t="s">
        <v>132</v>
      </c>
      <c r="D47" s="42">
        <v>170.7</v>
      </c>
      <c r="E47" s="26">
        <v>170.7</v>
      </c>
      <c r="F47" s="26">
        <v>70.01</v>
      </c>
      <c r="G47" s="24">
        <f>F47/E47*100</f>
        <v>41.013473930872884</v>
      </c>
      <c r="H47" s="24">
        <f>F47/D47*100</f>
        <v>41.013473930872884</v>
      </c>
      <c r="I47" s="26">
        <v>70.01</v>
      </c>
      <c r="J47" s="42">
        <f t="shared" si="4"/>
        <v>-100.68999999999998</v>
      </c>
      <c r="K47" s="25">
        <f t="shared" si="5"/>
        <v>0.41013473930872885</v>
      </c>
      <c r="L47" s="26"/>
    </row>
    <row r="48" spans="1:12" s="4" customFormat="1" ht="27.75" customHeight="1">
      <c r="A48" s="165"/>
      <c r="B48" s="166"/>
      <c r="C48" s="63" t="s">
        <v>90</v>
      </c>
      <c r="D48" s="28">
        <v>3409.6</v>
      </c>
      <c r="E48" s="28">
        <v>3409.6</v>
      </c>
      <c r="F48" s="28">
        <v>975.7</v>
      </c>
      <c r="G48" s="42">
        <f t="shared" si="0"/>
        <v>28.616259971844205</v>
      </c>
      <c r="H48" s="42">
        <f t="shared" si="1"/>
        <v>28.616259971844205</v>
      </c>
      <c r="I48" s="85"/>
      <c r="J48" s="42"/>
      <c r="K48" s="25"/>
      <c r="L48" s="26">
        <f>G48-95</f>
        <v>-66.3837400281558</v>
      </c>
    </row>
    <row r="49" spans="1:12" s="4" customFormat="1" ht="39" customHeight="1">
      <c r="A49" s="1" t="s">
        <v>80</v>
      </c>
      <c r="B49" s="2" t="s">
        <v>106</v>
      </c>
      <c r="C49" s="2" t="s">
        <v>79</v>
      </c>
      <c r="D49" s="27">
        <f>D50+D56</f>
        <v>20624.300000000003</v>
      </c>
      <c r="E49" s="27">
        <f>E50+E56</f>
        <v>17327.280000000002</v>
      </c>
      <c r="F49" s="27">
        <f>F50+F56</f>
        <v>16794.88</v>
      </c>
      <c r="G49" s="24">
        <f t="shared" si="0"/>
        <v>96.92738848797964</v>
      </c>
      <c r="H49" s="24">
        <f t="shared" si="1"/>
        <v>81.43248498130845</v>
      </c>
      <c r="I49" s="84"/>
      <c r="J49" s="24"/>
      <c r="K49" s="25"/>
      <c r="L49" s="50" t="s">
        <v>81</v>
      </c>
    </row>
    <row r="50" spans="1:12" s="46" customFormat="1" ht="16.5" customHeight="1">
      <c r="A50" s="47"/>
      <c r="B50" s="96"/>
      <c r="C50" s="23" t="s">
        <v>40</v>
      </c>
      <c r="D50" s="28">
        <v>20609.9</v>
      </c>
      <c r="E50" s="28">
        <v>17312.88</v>
      </c>
      <c r="F50" s="28">
        <v>16780.55</v>
      </c>
      <c r="G50" s="42">
        <f t="shared" si="0"/>
        <v>96.92523716446945</v>
      </c>
      <c r="H50" s="42">
        <f t="shared" si="1"/>
        <v>81.41985162470462</v>
      </c>
      <c r="I50" s="42">
        <f>I51+I52+I53+I54+I55</f>
        <v>20226.78</v>
      </c>
      <c r="J50" s="42">
        <f aca="true" t="shared" si="6" ref="J50:J55">I50-D50</f>
        <v>-383.1200000000026</v>
      </c>
      <c r="K50" s="146">
        <f aca="true" t="shared" si="7" ref="K50:K55">I50/D50</f>
        <v>0.9814108753560181</v>
      </c>
      <c r="L50" s="26">
        <f>G50-95</f>
        <v>1.9252371644694506</v>
      </c>
    </row>
    <row r="51" spans="1:12" s="18" customFormat="1" ht="25.5" customHeight="1" hidden="1">
      <c r="A51" s="44" t="s">
        <v>80</v>
      </c>
      <c r="B51" s="97"/>
      <c r="C51" s="63" t="s">
        <v>119</v>
      </c>
      <c r="D51" s="52">
        <v>4094.6</v>
      </c>
      <c r="E51" s="53">
        <v>3316.43</v>
      </c>
      <c r="F51" s="53">
        <v>3116.02</v>
      </c>
      <c r="G51" s="54">
        <f t="shared" si="0"/>
        <v>93.95705623215326</v>
      </c>
      <c r="H51" s="54">
        <f t="shared" si="1"/>
        <v>76.1007180188541</v>
      </c>
      <c r="I51" s="53">
        <v>4045.5</v>
      </c>
      <c r="J51" s="52">
        <f t="shared" si="6"/>
        <v>-49.09999999999991</v>
      </c>
      <c r="K51" s="55">
        <f t="shared" si="7"/>
        <v>0.9880085966883212</v>
      </c>
      <c r="L51" s="53"/>
    </row>
    <row r="52" spans="1:12" s="18" customFormat="1" ht="39.75" customHeight="1" hidden="1">
      <c r="A52" s="44" t="s">
        <v>80</v>
      </c>
      <c r="B52" s="97"/>
      <c r="C52" s="23" t="s">
        <v>172</v>
      </c>
      <c r="D52" s="52">
        <v>976.5</v>
      </c>
      <c r="E52" s="53">
        <v>846.6</v>
      </c>
      <c r="F52" s="53">
        <v>812.28</v>
      </c>
      <c r="G52" s="54">
        <f>F52/E52*100</f>
        <v>95.94613749114103</v>
      </c>
      <c r="H52" s="54">
        <f>F52/D52*100</f>
        <v>83.18279569892472</v>
      </c>
      <c r="I52" s="53">
        <v>976.5</v>
      </c>
      <c r="J52" s="52">
        <f t="shared" si="6"/>
        <v>0</v>
      </c>
      <c r="K52" s="55">
        <f t="shared" si="7"/>
        <v>1</v>
      </c>
      <c r="L52" s="53"/>
    </row>
    <row r="53" spans="1:12" s="18" customFormat="1" ht="26.25" customHeight="1" hidden="1">
      <c r="A53" s="44" t="s">
        <v>80</v>
      </c>
      <c r="B53" s="97"/>
      <c r="C53" s="23" t="s">
        <v>131</v>
      </c>
      <c r="D53" s="52">
        <v>13056.6</v>
      </c>
      <c r="E53" s="53">
        <v>10829.37</v>
      </c>
      <c r="F53" s="53">
        <v>10676.09</v>
      </c>
      <c r="G53" s="54">
        <f>F53/E53*100</f>
        <v>98.5845898699555</v>
      </c>
      <c r="H53" s="54">
        <f>F53/D53*100</f>
        <v>81.76776496178178</v>
      </c>
      <c r="I53" s="53">
        <v>12823.42</v>
      </c>
      <c r="J53" s="52">
        <f t="shared" si="6"/>
        <v>-233.1800000000003</v>
      </c>
      <c r="K53" s="55">
        <f t="shared" si="7"/>
        <v>0.98214083298868</v>
      </c>
      <c r="L53" s="53"/>
    </row>
    <row r="54" spans="1:12" s="18" customFormat="1" ht="37.5" customHeight="1" hidden="1">
      <c r="A54" s="44" t="s">
        <v>80</v>
      </c>
      <c r="B54" s="97"/>
      <c r="C54" s="23" t="s">
        <v>135</v>
      </c>
      <c r="D54" s="52">
        <v>7.2</v>
      </c>
      <c r="E54" s="53">
        <v>7.2</v>
      </c>
      <c r="F54" s="53">
        <v>7.16</v>
      </c>
      <c r="G54" s="54">
        <f>F54/E54*100</f>
        <v>99.44444444444444</v>
      </c>
      <c r="H54" s="54">
        <f>F54/D54*100</f>
        <v>99.44444444444444</v>
      </c>
      <c r="I54" s="53">
        <v>7.16</v>
      </c>
      <c r="J54" s="52">
        <f t="shared" si="6"/>
        <v>-0.040000000000000036</v>
      </c>
      <c r="K54" s="55">
        <f t="shared" si="7"/>
        <v>0.9944444444444445</v>
      </c>
      <c r="L54" s="53"/>
    </row>
    <row r="55" spans="1:12" s="18" customFormat="1" ht="26.25" customHeight="1" hidden="1">
      <c r="A55" s="1" t="s">
        <v>80</v>
      </c>
      <c r="B55" s="98"/>
      <c r="C55" s="23" t="s">
        <v>133</v>
      </c>
      <c r="D55" s="42">
        <v>2475</v>
      </c>
      <c r="E55" s="26">
        <v>2313.25</v>
      </c>
      <c r="F55" s="26">
        <v>2168.99</v>
      </c>
      <c r="G55" s="24">
        <f>F55/E55*100</f>
        <v>93.76375229655245</v>
      </c>
      <c r="H55" s="24">
        <f>F55/D55*100</f>
        <v>87.63595959595959</v>
      </c>
      <c r="I55" s="26">
        <v>2374.2</v>
      </c>
      <c r="J55" s="42">
        <f t="shared" si="6"/>
        <v>-100.80000000000018</v>
      </c>
      <c r="K55" s="25">
        <f t="shared" si="7"/>
        <v>0.9592727272727272</v>
      </c>
      <c r="L55" s="26"/>
    </row>
    <row r="56" spans="1:12" s="4" customFormat="1" ht="27.75" customHeight="1">
      <c r="A56" s="99"/>
      <c r="B56" s="100"/>
      <c r="C56" s="154" t="s">
        <v>90</v>
      </c>
      <c r="D56" s="56">
        <v>14.4</v>
      </c>
      <c r="E56" s="56">
        <v>14.4</v>
      </c>
      <c r="F56" s="56">
        <v>14.33</v>
      </c>
      <c r="G56" s="61">
        <f t="shared" si="0"/>
        <v>99.51388888888889</v>
      </c>
      <c r="H56" s="61">
        <f t="shared" si="1"/>
        <v>99.51388888888889</v>
      </c>
      <c r="I56" s="101"/>
      <c r="J56" s="61"/>
      <c r="K56" s="57"/>
      <c r="L56" s="58">
        <f>G56-95</f>
        <v>4.513888888888886</v>
      </c>
    </row>
    <row r="57" spans="1:12" s="4" customFormat="1" ht="36.75" customHeight="1">
      <c r="A57" s="1" t="s">
        <v>5</v>
      </c>
      <c r="B57" s="2" t="s">
        <v>107</v>
      </c>
      <c r="C57" s="2" t="s">
        <v>47</v>
      </c>
      <c r="D57" s="27">
        <f>D58+D65+D66</f>
        <v>7203206.96</v>
      </c>
      <c r="E57" s="27">
        <f>E58+E65+E66</f>
        <v>6645284.44</v>
      </c>
      <c r="F57" s="27">
        <f>F58+F65+F66</f>
        <v>5742888</v>
      </c>
      <c r="G57" s="24">
        <f t="shared" si="0"/>
        <v>86.42049940604197</v>
      </c>
      <c r="H57" s="24">
        <f t="shared" si="1"/>
        <v>79.7268221209071</v>
      </c>
      <c r="I57" s="84"/>
      <c r="J57" s="24"/>
      <c r="K57" s="25"/>
      <c r="L57" s="50" t="s">
        <v>81</v>
      </c>
    </row>
    <row r="58" spans="1:12" s="49" customFormat="1" ht="17.25" customHeight="1">
      <c r="A58" s="163"/>
      <c r="B58" s="164"/>
      <c r="C58" s="23" t="s">
        <v>40</v>
      </c>
      <c r="D58" s="28">
        <v>4485366.01</v>
      </c>
      <c r="E58" s="28">
        <v>3927898.53</v>
      </c>
      <c r="F58" s="28">
        <v>3713332.21</v>
      </c>
      <c r="G58" s="153">
        <f t="shared" si="0"/>
        <v>94.53737619846305</v>
      </c>
      <c r="H58" s="42">
        <f t="shared" si="1"/>
        <v>82.78771903388103</v>
      </c>
      <c r="I58" s="42">
        <f>I59+I60+I61+I62+I63+I64</f>
        <v>4356295.500000001</v>
      </c>
      <c r="J58" s="42">
        <f aca="true" t="shared" si="8" ref="J58:J64">I58-D58</f>
        <v>-129070.50999999885</v>
      </c>
      <c r="K58" s="146">
        <f aca="true" t="shared" si="9" ref="K58:K64">I58/D58</f>
        <v>0.9712240852335707</v>
      </c>
      <c r="L58" s="26">
        <f>G58-95</f>
        <v>-0.4626238015369495</v>
      </c>
    </row>
    <row r="59" spans="1:12" s="18" customFormat="1" ht="27" customHeight="1" hidden="1">
      <c r="A59" s="151" t="s">
        <v>5</v>
      </c>
      <c r="B59" s="37"/>
      <c r="C59" s="23" t="s">
        <v>119</v>
      </c>
      <c r="D59" s="28">
        <v>70393.1</v>
      </c>
      <c r="E59" s="28">
        <v>53755.33</v>
      </c>
      <c r="F59" s="28">
        <v>45519.21</v>
      </c>
      <c r="G59" s="24">
        <f t="shared" si="0"/>
        <v>84.67850536867692</v>
      </c>
      <c r="H59" s="24">
        <f t="shared" si="1"/>
        <v>64.66430658686717</v>
      </c>
      <c r="I59" s="42">
        <v>67763.4</v>
      </c>
      <c r="J59" s="42">
        <f t="shared" si="8"/>
        <v>-2629.7000000000116</v>
      </c>
      <c r="K59" s="25">
        <f t="shared" si="9"/>
        <v>0.9626426453729128</v>
      </c>
      <c r="L59" s="26"/>
    </row>
    <row r="60" spans="1:12" s="18" customFormat="1" ht="39.75" customHeight="1" hidden="1">
      <c r="A60" s="151" t="s">
        <v>5</v>
      </c>
      <c r="B60" s="37"/>
      <c r="C60" s="23" t="s">
        <v>172</v>
      </c>
      <c r="D60" s="28">
        <v>7326.6</v>
      </c>
      <c r="E60" s="28">
        <v>7326.6</v>
      </c>
      <c r="F60" s="28">
        <v>6090.86</v>
      </c>
      <c r="G60" s="24">
        <f>F60/E60*100</f>
        <v>83.13351349875794</v>
      </c>
      <c r="H60" s="24">
        <f>F60/D60*100</f>
        <v>83.13351349875794</v>
      </c>
      <c r="I60" s="42">
        <v>6344.3</v>
      </c>
      <c r="J60" s="42">
        <f t="shared" si="8"/>
        <v>-982.3000000000002</v>
      </c>
      <c r="K60" s="25">
        <f t="shared" si="9"/>
        <v>0.865926896514072</v>
      </c>
      <c r="L60" s="26"/>
    </row>
    <row r="61" spans="1:12" s="72" customFormat="1" ht="27" customHeight="1" hidden="1">
      <c r="A61" s="151" t="s">
        <v>5</v>
      </c>
      <c r="B61" s="37"/>
      <c r="C61" s="23" t="s">
        <v>131</v>
      </c>
      <c r="D61" s="28">
        <v>4359826.76</v>
      </c>
      <c r="E61" s="28">
        <v>3820149.42</v>
      </c>
      <c r="F61" s="28">
        <v>3622756.56</v>
      </c>
      <c r="G61" s="24">
        <f>F61/E61*100</f>
        <v>94.83284975800763</v>
      </c>
      <c r="H61" s="24">
        <f>F61/D61*100</f>
        <v>83.0940484433377</v>
      </c>
      <c r="I61" s="42">
        <v>4243560.53</v>
      </c>
      <c r="J61" s="42">
        <f t="shared" si="8"/>
        <v>-116266.22999999952</v>
      </c>
      <c r="K61" s="25">
        <f t="shared" si="9"/>
        <v>0.9733323738762502</v>
      </c>
      <c r="L61" s="26"/>
    </row>
    <row r="62" spans="1:12" s="72" customFormat="1" ht="38.25" customHeight="1" hidden="1">
      <c r="A62" s="151" t="s">
        <v>5</v>
      </c>
      <c r="B62" s="37"/>
      <c r="C62" s="23" t="s">
        <v>132</v>
      </c>
      <c r="D62" s="28">
        <f>38526.6+2449.1</f>
        <v>40975.7</v>
      </c>
      <c r="E62" s="28">
        <f>38526.6+2172.92</f>
        <v>40699.52</v>
      </c>
      <c r="F62" s="28">
        <f>31332.92+1681.35</f>
        <v>33014.27</v>
      </c>
      <c r="G62" s="24">
        <f>F62/E62*100</f>
        <v>81.11709916971994</v>
      </c>
      <c r="H62" s="24">
        <f>F62/D62*100</f>
        <v>80.57036243432083</v>
      </c>
      <c r="I62" s="42">
        <f>30978.27+1681.35</f>
        <v>32659.62</v>
      </c>
      <c r="J62" s="42">
        <f t="shared" si="8"/>
        <v>-8316.079999999998</v>
      </c>
      <c r="K62" s="25">
        <f t="shared" si="9"/>
        <v>0.7970484945955774</v>
      </c>
      <c r="L62" s="26"/>
    </row>
    <row r="63" spans="1:12" s="72" customFormat="1" ht="38.25" customHeight="1" hidden="1">
      <c r="A63" s="151" t="s">
        <v>5</v>
      </c>
      <c r="B63" s="37"/>
      <c r="C63" s="23" t="s">
        <v>185</v>
      </c>
      <c r="D63" s="28">
        <v>2007.65</v>
      </c>
      <c r="E63" s="28">
        <v>2007.65</v>
      </c>
      <c r="F63" s="28">
        <v>1991.31</v>
      </c>
      <c r="G63" s="24">
        <f>F63/E63*100</f>
        <v>99.18611311732623</v>
      </c>
      <c r="H63" s="24">
        <f>F63/D63*100</f>
        <v>99.18611311732623</v>
      </c>
      <c r="I63" s="42">
        <v>2007.65</v>
      </c>
      <c r="J63" s="42">
        <f t="shared" si="8"/>
        <v>0</v>
      </c>
      <c r="K63" s="25">
        <f t="shared" si="9"/>
        <v>1</v>
      </c>
      <c r="L63" s="26"/>
    </row>
    <row r="64" spans="1:12" s="72" customFormat="1" ht="38.25" customHeight="1" hidden="1">
      <c r="A64" s="151" t="s">
        <v>5</v>
      </c>
      <c r="B64" s="37"/>
      <c r="C64" s="23" t="s">
        <v>139</v>
      </c>
      <c r="D64" s="28">
        <v>4836.2</v>
      </c>
      <c r="E64" s="28">
        <v>3960</v>
      </c>
      <c r="F64" s="28">
        <v>3960</v>
      </c>
      <c r="G64" s="24">
        <f>F64/E64*100</f>
        <v>100</v>
      </c>
      <c r="H64" s="24">
        <f>F64/D64*100</f>
        <v>81.88246970762168</v>
      </c>
      <c r="I64" s="42">
        <v>3960</v>
      </c>
      <c r="J64" s="42">
        <f t="shared" si="8"/>
        <v>-876.1999999999998</v>
      </c>
      <c r="K64" s="25">
        <f t="shared" si="9"/>
        <v>0.8188246970762169</v>
      </c>
      <c r="L64" s="26"/>
    </row>
    <row r="65" spans="1:12" s="4" customFormat="1" ht="16.5" customHeight="1">
      <c r="A65" s="165"/>
      <c r="B65" s="166"/>
      <c r="C65" s="23" t="s">
        <v>41</v>
      </c>
      <c r="D65" s="28">
        <v>2432024.88</v>
      </c>
      <c r="E65" s="28">
        <v>2432024.88</v>
      </c>
      <c r="F65" s="93">
        <v>1888645.83</v>
      </c>
      <c r="G65" s="42">
        <f t="shared" si="0"/>
        <v>77.65734000221248</v>
      </c>
      <c r="H65" s="42">
        <f t="shared" si="1"/>
        <v>77.65734000221248</v>
      </c>
      <c r="I65" s="85"/>
      <c r="J65" s="42"/>
      <c r="K65" s="25"/>
      <c r="L65" s="26">
        <f>G65-95</f>
        <v>-17.34265999778752</v>
      </c>
    </row>
    <row r="66" spans="1:12" s="4" customFormat="1" ht="27" customHeight="1">
      <c r="A66" s="165"/>
      <c r="B66" s="166"/>
      <c r="C66" s="63" t="s">
        <v>90</v>
      </c>
      <c r="D66" s="28">
        <v>285816.07</v>
      </c>
      <c r="E66" s="28">
        <v>285361.03</v>
      </c>
      <c r="F66" s="28">
        <v>140909.96</v>
      </c>
      <c r="G66" s="42">
        <f t="shared" si="0"/>
        <v>49.37953861464545</v>
      </c>
      <c r="H66" s="42">
        <f t="shared" si="1"/>
        <v>49.300922792759685</v>
      </c>
      <c r="I66" s="85"/>
      <c r="J66" s="42"/>
      <c r="K66" s="25"/>
      <c r="L66" s="26">
        <f>G66-95</f>
        <v>-45.62046138535455</v>
      </c>
    </row>
    <row r="67" spans="1:12" s="4" customFormat="1" ht="28.5" customHeight="1">
      <c r="A67" s="1" t="s">
        <v>6</v>
      </c>
      <c r="B67" s="2" t="s">
        <v>7</v>
      </c>
      <c r="C67" s="2" t="s">
        <v>48</v>
      </c>
      <c r="D67" s="27">
        <f>D68+D82</f>
        <v>268403.33</v>
      </c>
      <c r="E67" s="27">
        <f>E68+E82</f>
        <v>221564.95</v>
      </c>
      <c r="F67" s="27">
        <f>F68+F82</f>
        <v>207063.87</v>
      </c>
      <c r="G67" s="24">
        <f t="shared" si="0"/>
        <v>93.45515615172887</v>
      </c>
      <c r="H67" s="24">
        <f t="shared" si="1"/>
        <v>77.14653540252276</v>
      </c>
      <c r="I67" s="84"/>
      <c r="J67" s="24"/>
      <c r="K67" s="25"/>
      <c r="L67" s="50" t="s">
        <v>81</v>
      </c>
    </row>
    <row r="68" spans="1:13" s="46" customFormat="1" ht="17.25" customHeight="1">
      <c r="A68" s="47"/>
      <c r="B68" s="48"/>
      <c r="C68" s="23" t="s">
        <v>40</v>
      </c>
      <c r="D68" s="28">
        <v>265385.93</v>
      </c>
      <c r="E68" s="28">
        <v>219080.19</v>
      </c>
      <c r="F68" s="28">
        <v>204603.63</v>
      </c>
      <c r="G68" s="42">
        <f t="shared" si="0"/>
        <v>93.39211820110252</v>
      </c>
      <c r="H68" s="42">
        <f t="shared" si="1"/>
        <v>77.0966380923058</v>
      </c>
      <c r="I68" s="42">
        <f>I69+I70+I71+I72+I73+I74+I75+I76+I77+I78+I79+I80+I81</f>
        <v>251429.64</v>
      </c>
      <c r="J68" s="42">
        <f aca="true" t="shared" si="10" ref="J68:J80">I68-D68</f>
        <v>-13956.289999999979</v>
      </c>
      <c r="K68" s="146">
        <f aca="true" t="shared" si="11" ref="K68:K80">I68/D68</f>
        <v>0.9474113416638178</v>
      </c>
      <c r="L68" s="26">
        <f>G68-95</f>
        <v>-1.6078817988974805</v>
      </c>
      <c r="M68" s="49"/>
    </row>
    <row r="69" spans="1:12" s="18" customFormat="1" ht="27" customHeight="1" hidden="1">
      <c r="A69" s="1" t="s">
        <v>6</v>
      </c>
      <c r="B69" s="33"/>
      <c r="C69" s="23" t="s">
        <v>119</v>
      </c>
      <c r="D69" s="28">
        <v>29077.82</v>
      </c>
      <c r="E69" s="28">
        <v>24222.79</v>
      </c>
      <c r="F69" s="28">
        <v>23136.36</v>
      </c>
      <c r="G69" s="24">
        <f t="shared" si="0"/>
        <v>95.5148436658205</v>
      </c>
      <c r="H69" s="24">
        <f t="shared" si="1"/>
        <v>79.56703769402246</v>
      </c>
      <c r="I69" s="42">
        <v>28646.9</v>
      </c>
      <c r="J69" s="42">
        <f t="shared" si="10"/>
        <v>-430.91999999999825</v>
      </c>
      <c r="K69" s="25">
        <f t="shared" si="11"/>
        <v>0.9851804571319308</v>
      </c>
      <c r="L69" s="26"/>
    </row>
    <row r="70" spans="1:12" s="18" customFormat="1" ht="39.75" customHeight="1" hidden="1">
      <c r="A70" s="1" t="s">
        <v>6</v>
      </c>
      <c r="B70" s="33"/>
      <c r="C70" s="23" t="s">
        <v>172</v>
      </c>
      <c r="D70" s="28">
        <v>426</v>
      </c>
      <c r="E70" s="28">
        <v>426</v>
      </c>
      <c r="F70" s="28">
        <v>340.6</v>
      </c>
      <c r="G70" s="24">
        <f t="shared" si="0"/>
        <v>79.9530516431925</v>
      </c>
      <c r="H70" s="24">
        <f>F70/D70*100</f>
        <v>79.9530516431925</v>
      </c>
      <c r="I70" s="42">
        <v>340.6</v>
      </c>
      <c r="J70" s="42">
        <f>I70-D70</f>
        <v>-85.39999999999998</v>
      </c>
      <c r="K70" s="25">
        <f>I70/D70</f>
        <v>0.799530516431925</v>
      </c>
      <c r="L70" s="26"/>
    </row>
    <row r="71" spans="1:12" s="18" customFormat="1" ht="38.25" customHeight="1" hidden="1">
      <c r="A71" s="1" t="s">
        <v>6</v>
      </c>
      <c r="B71" s="33"/>
      <c r="C71" s="23" t="s">
        <v>173</v>
      </c>
      <c r="D71" s="28">
        <v>96.6</v>
      </c>
      <c r="E71" s="28">
        <v>96.6</v>
      </c>
      <c r="F71" s="28">
        <v>96.6</v>
      </c>
      <c r="G71" s="24">
        <f>F71/E71*100</f>
        <v>100</v>
      </c>
      <c r="H71" s="24">
        <f>F71/D71*100</f>
        <v>100</v>
      </c>
      <c r="I71" s="42">
        <v>96.6</v>
      </c>
      <c r="J71" s="42">
        <f>I71-D71</f>
        <v>0</v>
      </c>
      <c r="K71" s="25">
        <f>I71/D71</f>
        <v>1</v>
      </c>
      <c r="L71" s="26"/>
    </row>
    <row r="72" spans="1:12" s="18" customFormat="1" ht="27" customHeight="1" hidden="1">
      <c r="A72" s="1" t="s">
        <v>6</v>
      </c>
      <c r="B72" s="33"/>
      <c r="C72" s="23" t="s">
        <v>122</v>
      </c>
      <c r="D72" s="28">
        <v>1026.3</v>
      </c>
      <c r="E72" s="28">
        <v>891.3</v>
      </c>
      <c r="F72" s="28">
        <v>809.07</v>
      </c>
      <c r="G72" s="24">
        <f t="shared" si="0"/>
        <v>90.77415011780546</v>
      </c>
      <c r="H72" s="24">
        <f t="shared" si="1"/>
        <v>78.833674364221</v>
      </c>
      <c r="I72" s="42">
        <v>809.07</v>
      </c>
      <c r="J72" s="42">
        <f t="shared" si="10"/>
        <v>-217.2299999999999</v>
      </c>
      <c r="K72" s="25">
        <f t="shared" si="11"/>
        <v>0.78833674364221</v>
      </c>
      <c r="L72" s="26"/>
    </row>
    <row r="73" spans="1:12" s="18" customFormat="1" ht="27.75" customHeight="1" hidden="1">
      <c r="A73" s="1" t="s">
        <v>6</v>
      </c>
      <c r="B73" s="33"/>
      <c r="C73" s="23" t="s">
        <v>121</v>
      </c>
      <c r="D73" s="28">
        <v>533.8</v>
      </c>
      <c r="E73" s="28">
        <v>533.8</v>
      </c>
      <c r="F73" s="28">
        <v>529.09</v>
      </c>
      <c r="G73" s="24">
        <f aca="true" t="shared" si="12" ref="G73:G80">F73/E73*100</f>
        <v>99.11764705882355</v>
      </c>
      <c r="H73" s="24">
        <f>F73/D73*100</f>
        <v>99.11764705882355</v>
      </c>
      <c r="I73" s="42">
        <v>533.79</v>
      </c>
      <c r="J73" s="42">
        <f>I73-D73</f>
        <v>-0.009999999999990905</v>
      </c>
      <c r="K73" s="25">
        <f>I73/D73</f>
        <v>0.9999812663919071</v>
      </c>
      <c r="L73" s="26"/>
    </row>
    <row r="74" spans="1:12" s="18" customFormat="1" ht="27.75" customHeight="1" hidden="1">
      <c r="A74" s="1" t="s">
        <v>6</v>
      </c>
      <c r="B74" s="33"/>
      <c r="C74" s="23" t="s">
        <v>120</v>
      </c>
      <c r="D74" s="28">
        <v>1032</v>
      </c>
      <c r="E74" s="28">
        <v>965</v>
      </c>
      <c r="F74" s="28">
        <v>856.06</v>
      </c>
      <c r="G74" s="24">
        <f t="shared" si="12"/>
        <v>88.71088082901554</v>
      </c>
      <c r="H74" s="24">
        <f>F74/D74*100</f>
        <v>82.9515503875969</v>
      </c>
      <c r="I74" s="42">
        <v>995.6</v>
      </c>
      <c r="J74" s="42">
        <f>I74-D74</f>
        <v>-36.39999999999998</v>
      </c>
      <c r="K74" s="25">
        <f>I74/D74</f>
        <v>0.9647286821705426</v>
      </c>
      <c r="L74" s="26"/>
    </row>
    <row r="75" spans="1:12" s="18" customFormat="1" ht="27" customHeight="1" hidden="1">
      <c r="A75" s="1" t="s">
        <v>6</v>
      </c>
      <c r="B75" s="33"/>
      <c r="C75" s="23" t="s">
        <v>123</v>
      </c>
      <c r="D75" s="28">
        <v>5756.2</v>
      </c>
      <c r="E75" s="28">
        <v>4815.6</v>
      </c>
      <c r="F75" s="28">
        <v>4774.33</v>
      </c>
      <c r="G75" s="24">
        <f t="shared" si="12"/>
        <v>99.14299360411994</v>
      </c>
      <c r="H75" s="24">
        <f t="shared" si="1"/>
        <v>82.94239255064106</v>
      </c>
      <c r="I75" s="42">
        <v>5756.2</v>
      </c>
      <c r="J75" s="42">
        <f t="shared" si="10"/>
        <v>0</v>
      </c>
      <c r="K75" s="25">
        <f t="shared" si="11"/>
        <v>1</v>
      </c>
      <c r="L75" s="26"/>
    </row>
    <row r="76" spans="1:12" s="18" customFormat="1" ht="26.25" customHeight="1" hidden="1">
      <c r="A76" s="1" t="s">
        <v>6</v>
      </c>
      <c r="B76" s="33"/>
      <c r="C76" s="23" t="s">
        <v>145</v>
      </c>
      <c r="D76" s="28">
        <v>859.3</v>
      </c>
      <c r="E76" s="28">
        <v>672</v>
      </c>
      <c r="F76" s="28">
        <v>574</v>
      </c>
      <c r="G76" s="24">
        <f>F76/E76*100</f>
        <v>85.41666666666666</v>
      </c>
      <c r="H76" s="24">
        <f>F76/D76*100</f>
        <v>66.7985569649715</v>
      </c>
      <c r="I76" s="42">
        <v>673</v>
      </c>
      <c r="J76" s="42">
        <f>I76-D76</f>
        <v>-186.29999999999995</v>
      </c>
      <c r="K76" s="25">
        <f>I76/D76</f>
        <v>0.7831956243453975</v>
      </c>
      <c r="L76" s="26"/>
    </row>
    <row r="77" spans="1:12" s="18" customFormat="1" ht="26.25" customHeight="1" hidden="1">
      <c r="A77" s="1" t="s">
        <v>6</v>
      </c>
      <c r="B77" s="33"/>
      <c r="C77" s="23" t="s">
        <v>146</v>
      </c>
      <c r="D77" s="28">
        <v>150</v>
      </c>
      <c r="E77" s="28">
        <v>150</v>
      </c>
      <c r="F77" s="28">
        <v>90</v>
      </c>
      <c r="G77" s="24">
        <f>F77/E77*100</f>
        <v>60</v>
      </c>
      <c r="H77" s="24">
        <f>F77/D77*100</f>
        <v>60</v>
      </c>
      <c r="I77" s="42">
        <v>150</v>
      </c>
      <c r="J77" s="42">
        <f>I77-D77</f>
        <v>0</v>
      </c>
      <c r="K77" s="25">
        <f>I77/D77</f>
        <v>1</v>
      </c>
      <c r="L77" s="26"/>
    </row>
    <row r="78" spans="1:12" s="71" customFormat="1" ht="26.25" customHeight="1" hidden="1">
      <c r="A78" s="1" t="s">
        <v>6</v>
      </c>
      <c r="B78" s="33"/>
      <c r="C78" s="69" t="s">
        <v>147</v>
      </c>
      <c r="D78" s="28">
        <f>211587.06+2287.1</f>
        <v>213874.16</v>
      </c>
      <c r="E78" s="28">
        <f>173486.14+1732.1</f>
        <v>175218.24000000002</v>
      </c>
      <c r="F78" s="28">
        <f>162829.04+1694.41</f>
        <v>164523.45</v>
      </c>
      <c r="G78" s="24">
        <f t="shared" si="12"/>
        <v>93.89630326157824</v>
      </c>
      <c r="H78" s="24">
        <f t="shared" si="1"/>
        <v>76.92535180500533</v>
      </c>
      <c r="I78" s="42">
        <v>202569.18</v>
      </c>
      <c r="J78" s="42">
        <f t="shared" si="10"/>
        <v>-11304.98000000001</v>
      </c>
      <c r="K78" s="25">
        <f t="shared" si="11"/>
        <v>0.9471419081201767</v>
      </c>
      <c r="L78" s="26"/>
    </row>
    <row r="79" spans="1:12" s="18" customFormat="1" ht="26.25" customHeight="1" hidden="1">
      <c r="A79" s="1" t="s">
        <v>6</v>
      </c>
      <c r="B79" s="33"/>
      <c r="C79" s="70" t="s">
        <v>148</v>
      </c>
      <c r="D79" s="28">
        <v>250</v>
      </c>
      <c r="E79" s="28">
        <v>250</v>
      </c>
      <c r="F79" s="28">
        <v>243.04</v>
      </c>
      <c r="G79" s="24">
        <f t="shared" si="12"/>
        <v>97.216</v>
      </c>
      <c r="H79" s="24">
        <f t="shared" si="1"/>
        <v>97.216</v>
      </c>
      <c r="I79" s="42">
        <v>250</v>
      </c>
      <c r="J79" s="42">
        <f t="shared" si="10"/>
        <v>0</v>
      </c>
      <c r="K79" s="25">
        <f t="shared" si="11"/>
        <v>1</v>
      </c>
      <c r="L79" s="26"/>
    </row>
    <row r="80" spans="1:12" s="18" customFormat="1" ht="26.25" customHeight="1" hidden="1">
      <c r="A80" s="1" t="s">
        <v>6</v>
      </c>
      <c r="B80" s="33"/>
      <c r="C80" s="69" t="s">
        <v>149</v>
      </c>
      <c r="D80" s="28">
        <v>1498.72</v>
      </c>
      <c r="E80" s="28">
        <v>1369.82</v>
      </c>
      <c r="F80" s="28">
        <v>1123.32</v>
      </c>
      <c r="G80" s="24">
        <f t="shared" si="12"/>
        <v>82.00493495495759</v>
      </c>
      <c r="H80" s="24">
        <f t="shared" si="1"/>
        <v>74.95195900501761</v>
      </c>
      <c r="I80" s="42">
        <v>1377.7</v>
      </c>
      <c r="J80" s="42">
        <f t="shared" si="10"/>
        <v>-121.01999999999998</v>
      </c>
      <c r="K80" s="25">
        <f t="shared" si="11"/>
        <v>0.9192510942671079</v>
      </c>
      <c r="L80" s="26"/>
    </row>
    <row r="81" spans="1:12" s="18" customFormat="1" ht="53.25" customHeight="1" hidden="1">
      <c r="A81" s="1" t="s">
        <v>6</v>
      </c>
      <c r="B81" s="33"/>
      <c r="C81" s="23" t="s">
        <v>124</v>
      </c>
      <c r="D81" s="28">
        <v>10805.03</v>
      </c>
      <c r="E81" s="28">
        <v>9469.04</v>
      </c>
      <c r="F81" s="28">
        <v>7507.71</v>
      </c>
      <c r="G81" s="24">
        <f>F81/E81*100</f>
        <v>79.28691820923768</v>
      </c>
      <c r="H81" s="24">
        <f>F81/D81*100</f>
        <v>69.48347204959171</v>
      </c>
      <c r="I81" s="42">
        <v>9231</v>
      </c>
      <c r="J81" s="42">
        <f>I81-D81</f>
        <v>-1574.0300000000007</v>
      </c>
      <c r="K81" s="25">
        <f>I81/D81</f>
        <v>0.8543243285765981</v>
      </c>
      <c r="L81" s="26"/>
    </row>
    <row r="82" spans="1:12" s="4" customFormat="1" ht="18" customHeight="1">
      <c r="A82" s="36"/>
      <c r="B82" s="37"/>
      <c r="C82" s="23" t="s">
        <v>41</v>
      </c>
      <c r="D82" s="28">
        <v>3017.4</v>
      </c>
      <c r="E82" s="28">
        <v>2484.76</v>
      </c>
      <c r="F82" s="28">
        <v>2460.24</v>
      </c>
      <c r="G82" s="42">
        <f aca="true" t="shared" si="13" ref="G82:G87">F82/E82*100</f>
        <v>99.01318437193127</v>
      </c>
      <c r="H82" s="42">
        <f t="shared" si="1"/>
        <v>81.53509644064425</v>
      </c>
      <c r="I82" s="85"/>
      <c r="J82" s="42"/>
      <c r="K82" s="25"/>
      <c r="L82" s="26">
        <f>G82-95</f>
        <v>4.013184371931274</v>
      </c>
    </row>
    <row r="83" spans="1:12" s="4" customFormat="1" ht="28.5" customHeight="1">
      <c r="A83" s="1" t="s">
        <v>8</v>
      </c>
      <c r="B83" s="2" t="s">
        <v>9</v>
      </c>
      <c r="C83" s="2" t="s">
        <v>49</v>
      </c>
      <c r="D83" s="27">
        <f>D84+D98</f>
        <v>363060.25</v>
      </c>
      <c r="E83" s="27">
        <f>E84+E98</f>
        <v>296863.42</v>
      </c>
      <c r="F83" s="27">
        <f>F84+F98</f>
        <v>271478.3</v>
      </c>
      <c r="G83" s="66">
        <f t="shared" si="13"/>
        <v>91.44888918951348</v>
      </c>
      <c r="H83" s="24">
        <f aca="true" t="shared" si="14" ref="H83:H97">F83/D83*100</f>
        <v>74.77499946634202</v>
      </c>
      <c r="I83" s="84"/>
      <c r="J83" s="24"/>
      <c r="K83" s="25"/>
      <c r="L83" s="50" t="s">
        <v>81</v>
      </c>
    </row>
    <row r="84" spans="1:13" s="46" customFormat="1" ht="16.5" customHeight="1">
      <c r="A84" s="47"/>
      <c r="B84" s="48"/>
      <c r="C84" s="23" t="s">
        <v>40</v>
      </c>
      <c r="D84" s="28">
        <v>357790.71</v>
      </c>
      <c r="E84" s="28">
        <v>292520.74</v>
      </c>
      <c r="F84" s="28">
        <v>267335.74</v>
      </c>
      <c r="G84" s="153">
        <f t="shared" si="13"/>
        <v>91.39035406515107</v>
      </c>
      <c r="H84" s="42">
        <f t="shared" si="14"/>
        <v>74.71846879422888</v>
      </c>
      <c r="I84" s="42">
        <f>I85+I86+I87+I88+I89+I90+I91+I92+I93+I94+I95+I96+I97</f>
        <v>349631.09</v>
      </c>
      <c r="J84" s="42">
        <f aca="true" t="shared" si="15" ref="J84:J97">I84-D84</f>
        <v>-8159.619999999995</v>
      </c>
      <c r="K84" s="146">
        <f aca="true" t="shared" si="16" ref="K84:K97">I84/D84</f>
        <v>0.9771944330248262</v>
      </c>
      <c r="L84" s="26">
        <f>G84-95</f>
        <v>-3.6096459348489276</v>
      </c>
      <c r="M84" s="49"/>
    </row>
    <row r="85" spans="1:12" s="18" customFormat="1" ht="26.25" customHeight="1" hidden="1">
      <c r="A85" s="1" t="s">
        <v>8</v>
      </c>
      <c r="B85" s="33"/>
      <c r="C85" s="23" t="s">
        <v>119</v>
      </c>
      <c r="D85" s="28">
        <v>36440.2</v>
      </c>
      <c r="E85" s="28">
        <v>29832.91</v>
      </c>
      <c r="F85" s="42">
        <v>29580.1</v>
      </c>
      <c r="G85" s="24">
        <f t="shared" si="13"/>
        <v>99.15258015393067</v>
      </c>
      <c r="H85" s="24">
        <f t="shared" si="14"/>
        <v>81.17436238000889</v>
      </c>
      <c r="I85" s="42">
        <v>35837.6</v>
      </c>
      <c r="J85" s="42">
        <f t="shared" si="15"/>
        <v>-602.5999999999985</v>
      </c>
      <c r="K85" s="25">
        <f t="shared" si="16"/>
        <v>0.9834633179839848</v>
      </c>
      <c r="L85" s="26"/>
    </row>
    <row r="86" spans="1:12" s="18" customFormat="1" ht="37.5" customHeight="1" hidden="1">
      <c r="A86" s="1" t="s">
        <v>8</v>
      </c>
      <c r="B86" s="33"/>
      <c r="C86" s="23" t="s">
        <v>172</v>
      </c>
      <c r="D86" s="28">
        <v>1317.65</v>
      </c>
      <c r="E86" s="28">
        <v>872.05</v>
      </c>
      <c r="F86" s="28">
        <v>870.85</v>
      </c>
      <c r="G86" s="24">
        <f t="shared" si="13"/>
        <v>99.86239321139844</v>
      </c>
      <c r="H86" s="24">
        <f t="shared" si="14"/>
        <v>66.09114711797518</v>
      </c>
      <c r="I86" s="42">
        <v>1317.6</v>
      </c>
      <c r="J86" s="42">
        <f t="shared" si="15"/>
        <v>-0.0500000000001819</v>
      </c>
      <c r="K86" s="25">
        <f t="shared" si="16"/>
        <v>0.9999620536561301</v>
      </c>
      <c r="L86" s="26"/>
    </row>
    <row r="87" spans="1:12" s="18" customFormat="1" ht="39.75" customHeight="1" hidden="1">
      <c r="A87" s="1" t="s">
        <v>8</v>
      </c>
      <c r="B87" s="33"/>
      <c r="C87" s="23" t="s">
        <v>173</v>
      </c>
      <c r="D87" s="28">
        <v>328.9</v>
      </c>
      <c r="E87" s="28">
        <v>328.9</v>
      </c>
      <c r="F87" s="28">
        <v>328.9</v>
      </c>
      <c r="G87" s="24">
        <f t="shared" si="13"/>
        <v>100</v>
      </c>
      <c r="H87" s="24">
        <f t="shared" si="14"/>
        <v>100</v>
      </c>
      <c r="I87" s="42">
        <v>328.9</v>
      </c>
      <c r="J87" s="42">
        <f t="shared" si="15"/>
        <v>0</v>
      </c>
      <c r="K87" s="25">
        <f t="shared" si="16"/>
        <v>1</v>
      </c>
      <c r="L87" s="26"/>
    </row>
    <row r="88" spans="1:12" s="7" customFormat="1" ht="26.25" customHeight="1" hidden="1">
      <c r="A88" s="1" t="s">
        <v>8</v>
      </c>
      <c r="B88" s="33"/>
      <c r="C88" s="23" t="s">
        <v>122</v>
      </c>
      <c r="D88" s="28">
        <v>5745.3</v>
      </c>
      <c r="E88" s="28">
        <v>4323.3</v>
      </c>
      <c r="F88" s="28">
        <v>4284</v>
      </c>
      <c r="G88" s="24">
        <f aca="true" t="shared" si="17" ref="G88:G97">F88/E88*100</f>
        <v>99.09097217403372</v>
      </c>
      <c r="H88" s="24">
        <f t="shared" si="14"/>
        <v>74.56529685133935</v>
      </c>
      <c r="I88" s="42">
        <v>5081.5</v>
      </c>
      <c r="J88" s="42">
        <f t="shared" si="15"/>
        <v>-663.8000000000002</v>
      </c>
      <c r="K88" s="25">
        <f t="shared" si="16"/>
        <v>0.8844620820496754</v>
      </c>
      <c r="L88" s="26"/>
    </row>
    <row r="89" spans="1:12" s="7" customFormat="1" ht="26.25" customHeight="1" hidden="1">
      <c r="A89" s="1" t="s">
        <v>8</v>
      </c>
      <c r="B89" s="33"/>
      <c r="C89" s="23" t="s">
        <v>121</v>
      </c>
      <c r="D89" s="28">
        <v>2462.1</v>
      </c>
      <c r="E89" s="28">
        <v>2442.1</v>
      </c>
      <c r="F89" s="28">
        <v>2442.1</v>
      </c>
      <c r="G89" s="24">
        <f t="shared" si="17"/>
        <v>100</v>
      </c>
      <c r="H89" s="24">
        <f t="shared" si="14"/>
        <v>99.18768530928882</v>
      </c>
      <c r="I89" s="42">
        <v>2442.1</v>
      </c>
      <c r="J89" s="42">
        <f t="shared" si="15"/>
        <v>-20</v>
      </c>
      <c r="K89" s="25">
        <f t="shared" si="16"/>
        <v>0.9918768530928882</v>
      </c>
      <c r="L89" s="26"/>
    </row>
    <row r="90" spans="1:12" s="7" customFormat="1" ht="26.25" customHeight="1" hidden="1">
      <c r="A90" s="1" t="s">
        <v>8</v>
      </c>
      <c r="B90" s="33"/>
      <c r="C90" s="23" t="s">
        <v>120</v>
      </c>
      <c r="D90" s="28">
        <v>4289.5</v>
      </c>
      <c r="E90" s="28">
        <v>3668.68</v>
      </c>
      <c r="F90" s="28">
        <v>3618.39</v>
      </c>
      <c r="G90" s="24">
        <f t="shared" si="17"/>
        <v>98.62920723529989</v>
      </c>
      <c r="H90" s="24">
        <f t="shared" si="14"/>
        <v>84.35458678167619</v>
      </c>
      <c r="I90" s="42">
        <v>4203.4</v>
      </c>
      <c r="J90" s="42">
        <f t="shared" si="15"/>
        <v>-86.10000000000036</v>
      </c>
      <c r="K90" s="25">
        <f t="shared" si="16"/>
        <v>0.9799277305047207</v>
      </c>
      <c r="L90" s="26"/>
    </row>
    <row r="91" spans="1:12" s="7" customFormat="1" ht="26.25" customHeight="1" hidden="1">
      <c r="A91" s="1" t="s">
        <v>8</v>
      </c>
      <c r="B91" s="33"/>
      <c r="C91" s="23" t="s">
        <v>123</v>
      </c>
      <c r="D91" s="28">
        <v>1575.12</v>
      </c>
      <c r="E91" s="28">
        <v>1379.98</v>
      </c>
      <c r="F91" s="28">
        <v>1291.42</v>
      </c>
      <c r="G91" s="24">
        <f t="shared" si="17"/>
        <v>93.58251568863317</v>
      </c>
      <c r="H91" s="24">
        <f t="shared" si="14"/>
        <v>81.98867387881559</v>
      </c>
      <c r="I91" s="42">
        <v>1575.12</v>
      </c>
      <c r="J91" s="42">
        <f t="shared" si="15"/>
        <v>0</v>
      </c>
      <c r="K91" s="25">
        <f t="shared" si="16"/>
        <v>1</v>
      </c>
      <c r="L91" s="26"/>
    </row>
    <row r="92" spans="1:12" s="7" customFormat="1" ht="26.25" customHeight="1" hidden="1">
      <c r="A92" s="1" t="s">
        <v>8</v>
      </c>
      <c r="B92" s="33"/>
      <c r="C92" s="23" t="s">
        <v>145</v>
      </c>
      <c r="D92" s="28">
        <v>250.3</v>
      </c>
      <c r="E92" s="28">
        <v>200</v>
      </c>
      <c r="F92" s="28">
        <v>199.96</v>
      </c>
      <c r="G92" s="24">
        <f t="shared" si="17"/>
        <v>99.98</v>
      </c>
      <c r="H92" s="24">
        <f t="shared" si="14"/>
        <v>79.8881342389133</v>
      </c>
      <c r="I92" s="42">
        <v>200</v>
      </c>
      <c r="J92" s="42">
        <f t="shared" si="15"/>
        <v>-50.30000000000001</v>
      </c>
      <c r="K92" s="25">
        <f t="shared" si="16"/>
        <v>0.7990411506192568</v>
      </c>
      <c r="L92" s="26"/>
    </row>
    <row r="93" spans="1:12" s="18" customFormat="1" ht="26.25" customHeight="1" hidden="1">
      <c r="A93" s="1" t="s">
        <v>8</v>
      </c>
      <c r="B93" s="33"/>
      <c r="C93" s="23" t="s">
        <v>146</v>
      </c>
      <c r="D93" s="28">
        <v>1491.2</v>
      </c>
      <c r="E93" s="28">
        <v>1124</v>
      </c>
      <c r="F93" s="28">
        <v>1123.98</v>
      </c>
      <c r="G93" s="24">
        <f t="shared" si="17"/>
        <v>99.9982206405694</v>
      </c>
      <c r="H93" s="24">
        <f t="shared" si="14"/>
        <v>75.37419527896996</v>
      </c>
      <c r="I93" s="42">
        <v>1415.68</v>
      </c>
      <c r="J93" s="42">
        <f t="shared" si="15"/>
        <v>-75.51999999999998</v>
      </c>
      <c r="K93" s="25">
        <f t="shared" si="16"/>
        <v>0.9493562231759657</v>
      </c>
      <c r="L93" s="26"/>
    </row>
    <row r="94" spans="1:12" s="71" customFormat="1" ht="26.25" customHeight="1" hidden="1">
      <c r="A94" s="1" t="s">
        <v>8</v>
      </c>
      <c r="B94" s="33"/>
      <c r="C94" s="69" t="s">
        <v>147</v>
      </c>
      <c r="D94" s="28">
        <f>281865.7+3133.5</f>
        <v>284999.2</v>
      </c>
      <c r="E94" s="28">
        <f>229999.1+2177.96</f>
        <v>232177.06</v>
      </c>
      <c r="F94" s="28">
        <f>209482.76+2177.96</f>
        <v>211660.72</v>
      </c>
      <c r="G94" s="24">
        <f t="shared" si="17"/>
        <v>91.16349393002048</v>
      </c>
      <c r="H94" s="24">
        <f t="shared" si="14"/>
        <v>74.26712776737618</v>
      </c>
      <c r="I94" s="42">
        <v>278910.9</v>
      </c>
      <c r="J94" s="42">
        <f t="shared" si="15"/>
        <v>-6088.299999999988</v>
      </c>
      <c r="K94" s="25">
        <f t="shared" si="16"/>
        <v>0.9786374838946916</v>
      </c>
      <c r="L94" s="26"/>
    </row>
    <row r="95" spans="1:12" s="18" customFormat="1" ht="26.25" customHeight="1" hidden="1">
      <c r="A95" s="1" t="s">
        <v>8</v>
      </c>
      <c r="B95" s="33"/>
      <c r="C95" s="70" t="s">
        <v>148</v>
      </c>
      <c r="D95" s="28">
        <v>5444</v>
      </c>
      <c r="E95" s="28">
        <v>5219.29</v>
      </c>
      <c r="F95" s="28">
        <v>999.3</v>
      </c>
      <c r="G95" s="24">
        <f t="shared" si="17"/>
        <v>19.146282348748585</v>
      </c>
      <c r="H95" s="24">
        <f t="shared" si="14"/>
        <v>18.355988243938278</v>
      </c>
      <c r="I95" s="42">
        <v>5421.69</v>
      </c>
      <c r="J95" s="42">
        <f t="shared" si="15"/>
        <v>-22.3100000000004</v>
      </c>
      <c r="K95" s="25">
        <f t="shared" si="16"/>
        <v>0.9959019103600293</v>
      </c>
      <c r="L95" s="26"/>
    </row>
    <row r="96" spans="1:12" s="18" customFormat="1" ht="26.25" customHeight="1" hidden="1">
      <c r="A96" s="1" t="s">
        <v>8</v>
      </c>
      <c r="B96" s="33"/>
      <c r="C96" s="69" t="s">
        <v>149</v>
      </c>
      <c r="D96" s="28">
        <v>136.5</v>
      </c>
      <c r="E96" s="28">
        <v>136.5</v>
      </c>
      <c r="F96" s="28">
        <v>136.5</v>
      </c>
      <c r="G96" s="24">
        <f t="shared" si="17"/>
        <v>100</v>
      </c>
      <c r="H96" s="24">
        <f t="shared" si="14"/>
        <v>100</v>
      </c>
      <c r="I96" s="42">
        <v>136.5</v>
      </c>
      <c r="J96" s="42">
        <f t="shared" si="15"/>
        <v>0</v>
      </c>
      <c r="K96" s="25">
        <f t="shared" si="16"/>
        <v>1</v>
      </c>
      <c r="L96" s="26"/>
    </row>
    <row r="97" spans="1:12" s="7" customFormat="1" ht="53.25" customHeight="1" hidden="1">
      <c r="A97" s="1" t="s">
        <v>8</v>
      </c>
      <c r="B97" s="33"/>
      <c r="C97" s="23" t="s">
        <v>124</v>
      </c>
      <c r="D97" s="28">
        <v>13310.75</v>
      </c>
      <c r="E97" s="28">
        <v>10815.97</v>
      </c>
      <c r="F97" s="28">
        <v>10799.51</v>
      </c>
      <c r="G97" s="24">
        <f t="shared" si="17"/>
        <v>99.8478176252338</v>
      </c>
      <c r="H97" s="24">
        <f t="shared" si="14"/>
        <v>81.1337452810698</v>
      </c>
      <c r="I97" s="42">
        <v>12760.1</v>
      </c>
      <c r="J97" s="42">
        <f t="shared" si="15"/>
        <v>-550.6499999999996</v>
      </c>
      <c r="K97" s="25">
        <f t="shared" si="16"/>
        <v>0.9586311815637737</v>
      </c>
      <c r="L97" s="26"/>
    </row>
    <row r="98" spans="1:12" s="4" customFormat="1" ht="18" customHeight="1">
      <c r="A98" s="36"/>
      <c r="B98" s="37"/>
      <c r="C98" s="23" t="s">
        <v>41</v>
      </c>
      <c r="D98" s="28">
        <v>5269.54</v>
      </c>
      <c r="E98" s="28">
        <v>4342.68</v>
      </c>
      <c r="F98" s="93">
        <v>4142.56</v>
      </c>
      <c r="G98" s="42">
        <f aca="true" t="shared" si="18" ref="G98:G107">F98/E98*100</f>
        <v>95.39178571757533</v>
      </c>
      <c r="H98" s="42">
        <f aca="true" t="shared" si="19" ref="H98:H107">F98/D98*100</f>
        <v>78.61331349605469</v>
      </c>
      <c r="I98" s="85"/>
      <c r="J98" s="42"/>
      <c r="K98" s="25"/>
      <c r="L98" s="26">
        <f>G98-95</f>
        <v>0.3917857175753312</v>
      </c>
    </row>
    <row r="99" spans="1:12" s="4" customFormat="1" ht="28.5" customHeight="1">
      <c r="A99" s="1" t="s">
        <v>10</v>
      </c>
      <c r="B99" s="2" t="s">
        <v>11</v>
      </c>
      <c r="C99" s="2" t="s">
        <v>50</v>
      </c>
      <c r="D99" s="27">
        <f>D100+D114</f>
        <v>304779.93</v>
      </c>
      <c r="E99" s="27">
        <f>E100+E114</f>
        <v>236712.29</v>
      </c>
      <c r="F99" s="27">
        <f>F100+F114</f>
        <v>212811.23</v>
      </c>
      <c r="G99" s="24">
        <f t="shared" si="18"/>
        <v>89.90290702692285</v>
      </c>
      <c r="H99" s="24">
        <f t="shared" si="19"/>
        <v>69.82455504862148</v>
      </c>
      <c r="I99" s="84"/>
      <c r="J99" s="24"/>
      <c r="K99" s="25"/>
      <c r="L99" s="50" t="s">
        <v>81</v>
      </c>
    </row>
    <row r="100" spans="1:13" s="46" customFormat="1" ht="18" customHeight="1">
      <c r="A100" s="47"/>
      <c r="B100" s="48"/>
      <c r="C100" s="23" t="s">
        <v>40</v>
      </c>
      <c r="D100" s="28">
        <v>299508.18</v>
      </c>
      <c r="E100" s="28">
        <v>232388.1</v>
      </c>
      <c r="F100" s="28">
        <v>208881.03</v>
      </c>
      <c r="G100" s="42">
        <f t="shared" si="18"/>
        <v>89.8845637965111</v>
      </c>
      <c r="H100" s="42">
        <f t="shared" si="19"/>
        <v>69.74134395928687</v>
      </c>
      <c r="I100" s="42">
        <f>I101+I102+I103+I104+I105+I106+I107+I108+I109+I110+I111+I112+I113</f>
        <v>276166.52</v>
      </c>
      <c r="J100" s="42">
        <f aca="true" t="shared" si="20" ref="J100:J107">I100-D100</f>
        <v>-23341.659999999974</v>
      </c>
      <c r="K100" s="146">
        <f aca="true" t="shared" si="21" ref="K100:K107">I100/D100</f>
        <v>0.9220667028192686</v>
      </c>
      <c r="L100" s="26">
        <f>G100-95</f>
        <v>-5.115436203488898</v>
      </c>
      <c r="M100" s="49"/>
    </row>
    <row r="101" spans="1:12" s="18" customFormat="1" ht="30" customHeight="1" hidden="1">
      <c r="A101" s="1" t="s">
        <v>10</v>
      </c>
      <c r="B101" s="33"/>
      <c r="C101" s="23" t="s">
        <v>119</v>
      </c>
      <c r="D101" s="28">
        <v>33715.77</v>
      </c>
      <c r="E101" s="28">
        <v>27309.51</v>
      </c>
      <c r="F101" s="42">
        <v>24532.49</v>
      </c>
      <c r="G101" s="24">
        <f t="shared" si="18"/>
        <v>89.83130784843816</v>
      </c>
      <c r="H101" s="24">
        <f t="shared" si="19"/>
        <v>72.76265676269593</v>
      </c>
      <c r="I101" s="42">
        <v>33137</v>
      </c>
      <c r="J101" s="42">
        <f t="shared" si="20"/>
        <v>-578.7699999999968</v>
      </c>
      <c r="K101" s="25">
        <f t="shared" si="21"/>
        <v>0.9828338489674121</v>
      </c>
      <c r="L101" s="26"/>
    </row>
    <row r="102" spans="1:12" s="18" customFormat="1" ht="40.5" customHeight="1" hidden="1">
      <c r="A102" s="1" t="s">
        <v>10</v>
      </c>
      <c r="B102" s="33"/>
      <c r="C102" s="23" t="s">
        <v>172</v>
      </c>
      <c r="D102" s="28">
        <v>908.23</v>
      </c>
      <c r="E102" s="28">
        <v>853.23</v>
      </c>
      <c r="F102" s="42">
        <v>464.38</v>
      </c>
      <c r="G102" s="24">
        <f t="shared" si="18"/>
        <v>54.42612191320042</v>
      </c>
      <c r="H102" s="24">
        <f t="shared" si="19"/>
        <v>51.13022031864175</v>
      </c>
      <c r="I102" s="42">
        <v>573</v>
      </c>
      <c r="J102" s="42">
        <f>I102-D102</f>
        <v>-335.23</v>
      </c>
      <c r="K102" s="25">
        <f>I102/D102</f>
        <v>0.6308974598945201</v>
      </c>
      <c r="L102" s="26"/>
    </row>
    <row r="103" spans="1:12" s="18" customFormat="1" ht="40.5" customHeight="1" hidden="1">
      <c r="A103" s="1" t="s">
        <v>10</v>
      </c>
      <c r="B103" s="33"/>
      <c r="C103" s="23" t="s">
        <v>173</v>
      </c>
      <c r="D103" s="28">
        <v>96.7</v>
      </c>
      <c r="E103" s="28">
        <v>96.7</v>
      </c>
      <c r="F103" s="42">
        <v>96.7</v>
      </c>
      <c r="G103" s="24">
        <f t="shared" si="18"/>
        <v>100</v>
      </c>
      <c r="H103" s="24">
        <f t="shared" si="19"/>
        <v>100</v>
      </c>
      <c r="I103" s="42">
        <v>96.7</v>
      </c>
      <c r="J103" s="42">
        <f>I103-D103</f>
        <v>0</v>
      </c>
      <c r="K103" s="25">
        <f>I103/D103</f>
        <v>1</v>
      </c>
      <c r="L103" s="26"/>
    </row>
    <row r="104" spans="1:12" s="18" customFormat="1" ht="26.25" customHeight="1" hidden="1">
      <c r="A104" s="1" t="s">
        <v>10</v>
      </c>
      <c r="B104" s="33"/>
      <c r="C104" s="23" t="s">
        <v>122</v>
      </c>
      <c r="D104" s="28">
        <v>3888.7</v>
      </c>
      <c r="E104" s="28">
        <v>2807.75</v>
      </c>
      <c r="F104" s="28">
        <v>2684.48</v>
      </c>
      <c r="G104" s="24">
        <f t="shared" si="18"/>
        <v>95.6096518564687</v>
      </c>
      <c r="H104" s="24">
        <f t="shared" si="19"/>
        <v>69.03283873788156</v>
      </c>
      <c r="I104" s="42">
        <v>3164.4</v>
      </c>
      <c r="J104" s="42">
        <f t="shared" si="20"/>
        <v>-724.2999999999997</v>
      </c>
      <c r="K104" s="25">
        <f t="shared" si="21"/>
        <v>0.813742381772829</v>
      </c>
      <c r="L104" s="26"/>
    </row>
    <row r="105" spans="1:12" s="18" customFormat="1" ht="26.25" customHeight="1" hidden="1">
      <c r="A105" s="1" t="s">
        <v>10</v>
      </c>
      <c r="B105" s="33"/>
      <c r="C105" s="23" t="s">
        <v>121</v>
      </c>
      <c r="D105" s="28">
        <v>2529.2</v>
      </c>
      <c r="E105" s="28">
        <v>2519.2</v>
      </c>
      <c r="F105" s="28">
        <v>2508.67</v>
      </c>
      <c r="G105" s="24">
        <f t="shared" si="18"/>
        <v>99.58201016195619</v>
      </c>
      <c r="H105" s="24">
        <f t="shared" si="19"/>
        <v>99.18828087932944</v>
      </c>
      <c r="I105" s="42">
        <v>2519.17</v>
      </c>
      <c r="J105" s="42">
        <f t="shared" si="20"/>
        <v>-10.029999999999745</v>
      </c>
      <c r="K105" s="25">
        <f t="shared" si="21"/>
        <v>0.9960343191523012</v>
      </c>
      <c r="L105" s="26"/>
    </row>
    <row r="106" spans="1:12" s="18" customFormat="1" ht="26.25" customHeight="1" hidden="1">
      <c r="A106" s="1" t="s">
        <v>10</v>
      </c>
      <c r="B106" s="33"/>
      <c r="C106" s="23" t="s">
        <v>120</v>
      </c>
      <c r="D106" s="28">
        <v>3568</v>
      </c>
      <c r="E106" s="28">
        <v>3228</v>
      </c>
      <c r="F106" s="28">
        <v>3010.5</v>
      </c>
      <c r="G106" s="24">
        <f t="shared" si="18"/>
        <v>93.26208178438662</v>
      </c>
      <c r="H106" s="24">
        <f t="shared" si="19"/>
        <v>84.375</v>
      </c>
      <c r="I106" s="42">
        <v>3474.6</v>
      </c>
      <c r="J106" s="42">
        <f t="shared" si="20"/>
        <v>-93.40000000000009</v>
      </c>
      <c r="K106" s="25">
        <f t="shared" si="21"/>
        <v>0.9738228699551569</v>
      </c>
      <c r="L106" s="26"/>
    </row>
    <row r="107" spans="1:12" s="18" customFormat="1" ht="26.25" customHeight="1" hidden="1">
      <c r="A107" s="1" t="s">
        <v>10</v>
      </c>
      <c r="B107" s="33"/>
      <c r="C107" s="23" t="s">
        <v>123</v>
      </c>
      <c r="D107" s="28">
        <v>2599.2</v>
      </c>
      <c r="E107" s="28">
        <v>2034.96</v>
      </c>
      <c r="F107" s="28">
        <v>2012.6</v>
      </c>
      <c r="G107" s="24">
        <f t="shared" si="18"/>
        <v>98.90120690332978</v>
      </c>
      <c r="H107" s="24">
        <f t="shared" si="19"/>
        <v>77.43151738996615</v>
      </c>
      <c r="I107" s="42">
        <v>2587.23</v>
      </c>
      <c r="J107" s="42">
        <f t="shared" si="20"/>
        <v>-11.9699999999998</v>
      </c>
      <c r="K107" s="25">
        <f t="shared" si="21"/>
        <v>0.9953947368421053</v>
      </c>
      <c r="L107" s="26"/>
    </row>
    <row r="108" spans="1:12" s="18" customFormat="1" ht="26.25" customHeight="1" hidden="1">
      <c r="A108" s="1" t="s">
        <v>10</v>
      </c>
      <c r="B108" s="33"/>
      <c r="C108" s="23" t="s">
        <v>145</v>
      </c>
      <c r="D108" s="28">
        <v>76</v>
      </c>
      <c r="E108" s="28">
        <v>76</v>
      </c>
      <c r="F108" s="28">
        <v>21</v>
      </c>
      <c r="G108" s="24">
        <f aca="true" t="shared" si="22" ref="G108:G113">F108/E108*100</f>
        <v>27.631578947368425</v>
      </c>
      <c r="H108" s="24">
        <f aca="true" t="shared" si="23" ref="H108:H113">F108/D108*100</f>
        <v>27.631578947368425</v>
      </c>
      <c r="I108" s="42">
        <v>70</v>
      </c>
      <c r="J108" s="42">
        <f aca="true" t="shared" si="24" ref="J108:J113">I108-D108</f>
        <v>-6</v>
      </c>
      <c r="K108" s="25">
        <f aca="true" t="shared" si="25" ref="K108:K113">I108/D108</f>
        <v>0.9210526315789473</v>
      </c>
      <c r="L108" s="26"/>
    </row>
    <row r="109" spans="1:12" s="18" customFormat="1" ht="26.25" customHeight="1" hidden="1">
      <c r="A109" s="1" t="s">
        <v>10</v>
      </c>
      <c r="B109" s="33"/>
      <c r="C109" s="23" t="s">
        <v>146</v>
      </c>
      <c r="D109" s="28">
        <v>250</v>
      </c>
      <c r="E109" s="28">
        <v>250</v>
      </c>
      <c r="F109" s="28">
        <v>250</v>
      </c>
      <c r="G109" s="24">
        <f t="shared" si="22"/>
        <v>100</v>
      </c>
      <c r="H109" s="24">
        <f t="shared" si="23"/>
        <v>100</v>
      </c>
      <c r="I109" s="42">
        <v>250</v>
      </c>
      <c r="J109" s="42">
        <f t="shared" si="24"/>
        <v>0</v>
      </c>
      <c r="K109" s="25">
        <f t="shared" si="25"/>
        <v>1</v>
      </c>
      <c r="L109" s="26"/>
    </row>
    <row r="110" spans="1:12" s="71" customFormat="1" ht="26.25" customHeight="1" hidden="1">
      <c r="A110" s="1" t="s">
        <v>10</v>
      </c>
      <c r="B110" s="33"/>
      <c r="C110" s="69" t="s">
        <v>147</v>
      </c>
      <c r="D110" s="28">
        <f>229873.28+2792.82</f>
        <v>232666.1</v>
      </c>
      <c r="E110" s="28">
        <f>175371.14+1495</f>
        <v>176866.14</v>
      </c>
      <c r="F110" s="28">
        <f>159228.15+1495</f>
        <v>160723.15</v>
      </c>
      <c r="G110" s="24">
        <f t="shared" si="22"/>
        <v>90.87276400106882</v>
      </c>
      <c r="H110" s="24">
        <f t="shared" si="23"/>
        <v>69.07888600874816</v>
      </c>
      <c r="I110" s="42">
        <v>214310.61</v>
      </c>
      <c r="J110" s="42">
        <f t="shared" si="24"/>
        <v>-18355.49000000002</v>
      </c>
      <c r="K110" s="25">
        <f t="shared" si="25"/>
        <v>0.9211080170252562</v>
      </c>
      <c r="L110" s="26"/>
    </row>
    <row r="111" spans="1:12" s="68" customFormat="1" ht="26.25" customHeight="1" hidden="1">
      <c r="A111" s="1" t="s">
        <v>10</v>
      </c>
      <c r="B111" s="33"/>
      <c r="C111" s="70" t="s">
        <v>148</v>
      </c>
      <c r="D111" s="28">
        <v>2394</v>
      </c>
      <c r="E111" s="28">
        <v>2394</v>
      </c>
      <c r="F111" s="28">
        <v>607.67</v>
      </c>
      <c r="G111" s="24">
        <f t="shared" si="22"/>
        <v>25.38304093567251</v>
      </c>
      <c r="H111" s="24">
        <f t="shared" si="23"/>
        <v>25.38304093567251</v>
      </c>
      <c r="I111" s="42">
        <v>2373.91</v>
      </c>
      <c r="J111" s="42">
        <f t="shared" si="24"/>
        <v>-20.090000000000146</v>
      </c>
      <c r="K111" s="25">
        <f t="shared" si="25"/>
        <v>0.9916081871345028</v>
      </c>
      <c r="L111" s="26"/>
    </row>
    <row r="112" spans="1:12" s="18" customFormat="1" ht="26.25" customHeight="1" hidden="1">
      <c r="A112" s="1" t="s">
        <v>10</v>
      </c>
      <c r="B112" s="33"/>
      <c r="C112" s="69" t="s">
        <v>149</v>
      </c>
      <c r="D112" s="28">
        <v>877.4</v>
      </c>
      <c r="E112" s="28">
        <v>761.3</v>
      </c>
      <c r="F112" s="28">
        <v>547.76</v>
      </c>
      <c r="G112" s="24">
        <f t="shared" si="22"/>
        <v>71.95061079732038</v>
      </c>
      <c r="H112" s="24">
        <f t="shared" si="23"/>
        <v>62.42990654205608</v>
      </c>
      <c r="I112" s="42">
        <v>866.5</v>
      </c>
      <c r="J112" s="42">
        <f t="shared" si="24"/>
        <v>-10.899999999999977</v>
      </c>
      <c r="K112" s="25">
        <f t="shared" si="25"/>
        <v>0.9875769318440848</v>
      </c>
      <c r="L112" s="26"/>
    </row>
    <row r="113" spans="1:12" s="18" customFormat="1" ht="51.75" customHeight="1" hidden="1">
      <c r="A113" s="1" t="s">
        <v>10</v>
      </c>
      <c r="B113" s="33"/>
      <c r="C113" s="23" t="s">
        <v>124</v>
      </c>
      <c r="D113" s="28">
        <v>15938.88</v>
      </c>
      <c r="E113" s="28">
        <v>13191.31</v>
      </c>
      <c r="F113" s="28">
        <v>11421.63</v>
      </c>
      <c r="G113" s="24">
        <f t="shared" si="22"/>
        <v>86.58450146346345</v>
      </c>
      <c r="H113" s="24">
        <f t="shared" si="23"/>
        <v>71.65892459194121</v>
      </c>
      <c r="I113" s="42">
        <v>12743.4</v>
      </c>
      <c r="J113" s="42">
        <f t="shared" si="24"/>
        <v>-3195.4799999999996</v>
      </c>
      <c r="K113" s="25">
        <f t="shared" si="25"/>
        <v>0.7995166536168162</v>
      </c>
      <c r="L113" s="26"/>
    </row>
    <row r="114" spans="1:12" s="4" customFormat="1" ht="16.5" customHeight="1">
      <c r="A114" s="36"/>
      <c r="B114" s="37"/>
      <c r="C114" s="23" t="s">
        <v>41</v>
      </c>
      <c r="D114" s="28">
        <v>5271.75</v>
      </c>
      <c r="E114" s="59">
        <v>4324.19</v>
      </c>
      <c r="F114" s="93">
        <v>3930.2</v>
      </c>
      <c r="G114" s="42">
        <f aca="true" t="shared" si="26" ref="G114:G123">F114/E114*100</f>
        <v>90.88869823018878</v>
      </c>
      <c r="H114" s="42">
        <f aca="true" t="shared" si="27" ref="H114:H123">F114/D114*100</f>
        <v>74.55209370702327</v>
      </c>
      <c r="I114" s="85"/>
      <c r="J114" s="42"/>
      <c r="K114" s="25"/>
      <c r="L114" s="26">
        <f>G114-95</f>
        <v>-4.11130176981122</v>
      </c>
    </row>
    <row r="115" spans="1:12" s="4" customFormat="1" ht="28.5" customHeight="1">
      <c r="A115" s="1" t="s">
        <v>12</v>
      </c>
      <c r="B115" s="2" t="s">
        <v>13</v>
      </c>
      <c r="C115" s="2" t="s">
        <v>54</v>
      </c>
      <c r="D115" s="27">
        <f>D116+D130</f>
        <v>249065.94</v>
      </c>
      <c r="E115" s="27">
        <f>E116+E130</f>
        <v>210336.61000000002</v>
      </c>
      <c r="F115" s="27">
        <f>F116+F130</f>
        <v>203415.99</v>
      </c>
      <c r="G115" s="24">
        <f t="shared" si="26"/>
        <v>96.70974063906421</v>
      </c>
      <c r="H115" s="24">
        <f t="shared" si="27"/>
        <v>81.67154047638951</v>
      </c>
      <c r="I115" s="84"/>
      <c r="J115" s="24"/>
      <c r="K115" s="25"/>
      <c r="L115" s="50" t="s">
        <v>81</v>
      </c>
    </row>
    <row r="116" spans="1:12" s="46" customFormat="1" ht="16.5" customHeight="1">
      <c r="A116" s="47"/>
      <c r="B116" s="48"/>
      <c r="C116" s="23" t="s">
        <v>40</v>
      </c>
      <c r="D116" s="28">
        <v>244858.74</v>
      </c>
      <c r="E116" s="28">
        <v>207033.44</v>
      </c>
      <c r="F116" s="28">
        <v>200196.38</v>
      </c>
      <c r="G116" s="42">
        <f t="shared" si="26"/>
        <v>96.69760595196603</v>
      </c>
      <c r="H116" s="42">
        <f t="shared" si="27"/>
        <v>81.7599486136374</v>
      </c>
      <c r="I116" s="42">
        <f>I117+I118+I119+I120+I121+I122+I123+I124+I125+I126+I127+I128+I129</f>
        <v>239256.52</v>
      </c>
      <c r="J116" s="42">
        <f>I116-D116</f>
        <v>-5602.220000000001</v>
      </c>
      <c r="K116" s="146">
        <f>I116/D116</f>
        <v>0.9771206043125109</v>
      </c>
      <c r="L116" s="26">
        <f>G116-95</f>
        <v>1.6976059519660254</v>
      </c>
    </row>
    <row r="117" spans="1:12" s="18" customFormat="1" ht="27" customHeight="1" hidden="1">
      <c r="A117" s="1" t="s">
        <v>12</v>
      </c>
      <c r="B117" s="33"/>
      <c r="C117" s="23" t="s">
        <v>119</v>
      </c>
      <c r="D117" s="28">
        <v>30885.7</v>
      </c>
      <c r="E117" s="28">
        <v>24001.56</v>
      </c>
      <c r="F117" s="42">
        <v>23254.67</v>
      </c>
      <c r="G117" s="24">
        <f t="shared" si="26"/>
        <v>96.88816060289413</v>
      </c>
      <c r="H117" s="24">
        <f t="shared" si="27"/>
        <v>75.29267589855499</v>
      </c>
      <c r="I117" s="42">
        <v>29985.3</v>
      </c>
      <c r="J117" s="42">
        <f>I117-D117</f>
        <v>-900.4000000000015</v>
      </c>
      <c r="K117" s="25">
        <f>I117/D117</f>
        <v>0.9708473500681545</v>
      </c>
      <c r="L117" s="26"/>
    </row>
    <row r="118" spans="1:12" s="18" customFormat="1" ht="39" customHeight="1" hidden="1">
      <c r="A118" s="1" t="s">
        <v>12</v>
      </c>
      <c r="B118" s="33"/>
      <c r="C118" s="23" t="s">
        <v>172</v>
      </c>
      <c r="D118" s="28">
        <v>1190.3</v>
      </c>
      <c r="E118" s="28">
        <v>1058.84</v>
      </c>
      <c r="F118" s="42">
        <v>1058.48</v>
      </c>
      <c r="G118" s="24">
        <f t="shared" si="26"/>
        <v>99.96600052888067</v>
      </c>
      <c r="H118" s="24">
        <f t="shared" si="27"/>
        <v>88.92548097118373</v>
      </c>
      <c r="I118" s="42">
        <v>1190.3</v>
      </c>
      <c r="J118" s="42">
        <f aca="true" t="shared" si="28" ref="J118:J129">I118-D118</f>
        <v>0</v>
      </c>
      <c r="K118" s="25">
        <f aca="true" t="shared" si="29" ref="K118:K129">I118/D118</f>
        <v>1</v>
      </c>
      <c r="L118" s="26"/>
    </row>
    <row r="119" spans="1:12" s="18" customFormat="1" ht="39.75" customHeight="1" hidden="1">
      <c r="A119" s="1" t="s">
        <v>12</v>
      </c>
      <c r="B119" s="33"/>
      <c r="C119" s="23" t="s">
        <v>173</v>
      </c>
      <c r="D119" s="28">
        <v>96.6</v>
      </c>
      <c r="E119" s="28">
        <v>96.6</v>
      </c>
      <c r="F119" s="42">
        <v>96.35</v>
      </c>
      <c r="G119" s="24">
        <f t="shared" si="26"/>
        <v>99.74120082815735</v>
      </c>
      <c r="H119" s="24">
        <f t="shared" si="27"/>
        <v>99.74120082815735</v>
      </c>
      <c r="I119" s="42">
        <v>96.35</v>
      </c>
      <c r="J119" s="42">
        <f t="shared" si="28"/>
        <v>-0.25</v>
      </c>
      <c r="K119" s="25">
        <f t="shared" si="29"/>
        <v>0.9974120082815735</v>
      </c>
      <c r="L119" s="26"/>
    </row>
    <row r="120" spans="1:12" s="18" customFormat="1" ht="26.25" customHeight="1" hidden="1">
      <c r="A120" s="1" t="s">
        <v>12</v>
      </c>
      <c r="B120" s="33"/>
      <c r="C120" s="23" t="s">
        <v>122</v>
      </c>
      <c r="D120" s="28">
        <v>5057.5</v>
      </c>
      <c r="E120" s="28">
        <v>4115.52</v>
      </c>
      <c r="F120" s="28">
        <v>3768.3</v>
      </c>
      <c r="G120" s="24">
        <f t="shared" si="26"/>
        <v>91.56315605318403</v>
      </c>
      <c r="H120" s="24">
        <f t="shared" si="27"/>
        <v>74.50914483440435</v>
      </c>
      <c r="I120" s="42">
        <v>4506.91</v>
      </c>
      <c r="J120" s="42">
        <f t="shared" si="28"/>
        <v>-550.5900000000001</v>
      </c>
      <c r="K120" s="25">
        <f t="shared" si="29"/>
        <v>0.8911339594661394</v>
      </c>
      <c r="L120" s="26"/>
    </row>
    <row r="121" spans="1:12" s="18" customFormat="1" ht="26.25" customHeight="1" hidden="1">
      <c r="A121" s="1" t="s">
        <v>12</v>
      </c>
      <c r="B121" s="33"/>
      <c r="C121" s="23" t="s">
        <v>121</v>
      </c>
      <c r="D121" s="28">
        <v>2082.7</v>
      </c>
      <c r="E121" s="28">
        <v>2082.7</v>
      </c>
      <c r="F121" s="28">
        <v>2082.54</v>
      </c>
      <c r="G121" s="24">
        <f t="shared" si="26"/>
        <v>99.99231766457004</v>
      </c>
      <c r="H121" s="24">
        <f t="shared" si="27"/>
        <v>99.99231766457004</v>
      </c>
      <c r="I121" s="42">
        <v>2082.64</v>
      </c>
      <c r="J121" s="42">
        <f t="shared" si="28"/>
        <v>-0.05999999999994543</v>
      </c>
      <c r="K121" s="25">
        <f t="shared" si="29"/>
        <v>0.9999711912421376</v>
      </c>
      <c r="L121" s="26"/>
    </row>
    <row r="122" spans="1:12" s="18" customFormat="1" ht="26.25" customHeight="1" hidden="1">
      <c r="A122" s="1" t="s">
        <v>12</v>
      </c>
      <c r="B122" s="33"/>
      <c r="C122" s="23" t="s">
        <v>120</v>
      </c>
      <c r="D122" s="28">
        <v>3042.8</v>
      </c>
      <c r="E122" s="28">
        <v>2528.4</v>
      </c>
      <c r="F122" s="28">
        <v>2488.93</v>
      </c>
      <c r="G122" s="24">
        <f t="shared" si="26"/>
        <v>98.43893371302008</v>
      </c>
      <c r="H122" s="24">
        <f t="shared" si="27"/>
        <v>81.79735769685814</v>
      </c>
      <c r="I122" s="42">
        <v>2926.3</v>
      </c>
      <c r="J122" s="42">
        <f t="shared" si="28"/>
        <v>-116.5</v>
      </c>
      <c r="K122" s="25">
        <f t="shared" si="29"/>
        <v>0.9617128960168266</v>
      </c>
      <c r="L122" s="26"/>
    </row>
    <row r="123" spans="1:12" s="18" customFormat="1" ht="26.25" customHeight="1" hidden="1">
      <c r="A123" s="1" t="s">
        <v>12</v>
      </c>
      <c r="B123" s="33"/>
      <c r="C123" s="23" t="s">
        <v>123</v>
      </c>
      <c r="D123" s="28">
        <v>4989.5</v>
      </c>
      <c r="E123" s="28">
        <v>4037.2</v>
      </c>
      <c r="F123" s="28">
        <v>3883.77</v>
      </c>
      <c r="G123" s="24">
        <f t="shared" si="26"/>
        <v>96.19959377786586</v>
      </c>
      <c r="H123" s="24">
        <f t="shared" si="27"/>
        <v>77.83886160937969</v>
      </c>
      <c r="I123" s="42">
        <v>4880.96</v>
      </c>
      <c r="J123" s="42">
        <f t="shared" si="28"/>
        <v>-108.53999999999996</v>
      </c>
      <c r="K123" s="25">
        <f t="shared" si="29"/>
        <v>0.9782463172662591</v>
      </c>
      <c r="L123" s="26"/>
    </row>
    <row r="124" spans="1:12" s="18" customFormat="1" ht="26.25" customHeight="1" hidden="1">
      <c r="A124" s="1" t="s">
        <v>12</v>
      </c>
      <c r="B124" s="33"/>
      <c r="C124" s="23" t="s">
        <v>145</v>
      </c>
      <c r="D124" s="28">
        <v>1998.63</v>
      </c>
      <c r="E124" s="28">
        <v>1355.23</v>
      </c>
      <c r="F124" s="28">
        <v>1340</v>
      </c>
      <c r="G124" s="24">
        <f aca="true" t="shared" si="30" ref="G124:G129">F124/E124*100</f>
        <v>98.87620551493104</v>
      </c>
      <c r="H124" s="24">
        <f aca="true" t="shared" si="31" ref="H124:H129">F124/D124*100</f>
        <v>67.04592645962484</v>
      </c>
      <c r="I124" s="42">
        <v>1585.41</v>
      </c>
      <c r="J124" s="42">
        <f t="shared" si="28"/>
        <v>-413.22</v>
      </c>
      <c r="K124" s="25">
        <f t="shared" si="29"/>
        <v>0.7932483751369688</v>
      </c>
      <c r="L124" s="26"/>
    </row>
    <row r="125" spans="1:12" s="18" customFormat="1" ht="26.25" customHeight="1" hidden="1">
      <c r="A125" s="1" t="s">
        <v>12</v>
      </c>
      <c r="B125" s="33"/>
      <c r="C125" s="23" t="s">
        <v>146</v>
      </c>
      <c r="D125" s="28">
        <v>1826.3</v>
      </c>
      <c r="E125" s="28">
        <v>1332.5</v>
      </c>
      <c r="F125" s="28">
        <v>1237.7</v>
      </c>
      <c r="G125" s="24">
        <f t="shared" si="30"/>
        <v>92.88555347091932</v>
      </c>
      <c r="H125" s="24">
        <f t="shared" si="31"/>
        <v>67.77090291846905</v>
      </c>
      <c r="I125" s="42">
        <v>1490.87</v>
      </c>
      <c r="J125" s="42">
        <f t="shared" si="28"/>
        <v>-335.43000000000006</v>
      </c>
      <c r="K125" s="25">
        <f t="shared" si="29"/>
        <v>0.8163335706072387</v>
      </c>
      <c r="L125" s="26"/>
    </row>
    <row r="126" spans="1:12" s="71" customFormat="1" ht="26.25" customHeight="1" hidden="1">
      <c r="A126" s="1" t="s">
        <v>12</v>
      </c>
      <c r="B126" s="33"/>
      <c r="C126" s="69" t="s">
        <v>147</v>
      </c>
      <c r="D126" s="28">
        <f>174718.15+1917.22</f>
        <v>176635.37</v>
      </c>
      <c r="E126" s="28">
        <f>150176.17+1550.27</f>
        <v>151726.44</v>
      </c>
      <c r="F126" s="28">
        <f>145008.95+1483.94</f>
        <v>146492.89</v>
      </c>
      <c r="G126" s="24">
        <f t="shared" si="30"/>
        <v>96.55066710851452</v>
      </c>
      <c r="H126" s="24">
        <f t="shared" si="31"/>
        <v>82.93519582176549</v>
      </c>
      <c r="I126" s="42">
        <v>174370.78</v>
      </c>
      <c r="J126" s="42">
        <f t="shared" si="28"/>
        <v>-2264.5899999999965</v>
      </c>
      <c r="K126" s="25">
        <f t="shared" si="29"/>
        <v>0.9871792948377214</v>
      </c>
      <c r="L126" s="26"/>
    </row>
    <row r="127" spans="1:12" s="18" customFormat="1" ht="26.25" customHeight="1" hidden="1">
      <c r="A127" s="1" t="s">
        <v>12</v>
      </c>
      <c r="B127" s="33"/>
      <c r="C127" s="70" t="s">
        <v>148</v>
      </c>
      <c r="D127" s="28">
        <v>2950</v>
      </c>
      <c r="E127" s="28">
        <v>2949.94</v>
      </c>
      <c r="F127" s="28">
        <v>2949.3</v>
      </c>
      <c r="G127" s="24">
        <f t="shared" si="30"/>
        <v>99.97830464348428</v>
      </c>
      <c r="H127" s="24">
        <f t="shared" si="31"/>
        <v>99.97627118644068</v>
      </c>
      <c r="I127" s="42">
        <v>2949.3</v>
      </c>
      <c r="J127" s="42">
        <f t="shared" si="28"/>
        <v>-0.6999999999998181</v>
      </c>
      <c r="K127" s="25">
        <f t="shared" si="29"/>
        <v>0.9997627118644068</v>
      </c>
      <c r="L127" s="26"/>
    </row>
    <row r="128" spans="1:12" s="18" customFormat="1" ht="26.25" customHeight="1" hidden="1">
      <c r="A128" s="1" t="s">
        <v>12</v>
      </c>
      <c r="B128" s="33"/>
      <c r="C128" s="69" t="s">
        <v>149</v>
      </c>
      <c r="D128" s="28">
        <v>1546.02</v>
      </c>
      <c r="E128" s="28">
        <v>166</v>
      </c>
      <c r="F128" s="28">
        <v>165.96</v>
      </c>
      <c r="G128" s="24">
        <v>0</v>
      </c>
      <c r="H128" s="24">
        <f t="shared" si="31"/>
        <v>10.734660612411224</v>
      </c>
      <c r="I128" s="42">
        <v>1098.4</v>
      </c>
      <c r="J128" s="42">
        <f t="shared" si="28"/>
        <v>-447.6199999999999</v>
      </c>
      <c r="K128" s="25">
        <f t="shared" si="29"/>
        <v>0.7104694635256983</v>
      </c>
      <c r="L128" s="26"/>
    </row>
    <row r="129" spans="1:12" s="18" customFormat="1" ht="53.25" customHeight="1" hidden="1">
      <c r="A129" s="1" t="s">
        <v>12</v>
      </c>
      <c r="B129" s="33"/>
      <c r="C129" s="23" t="s">
        <v>124</v>
      </c>
      <c r="D129" s="28">
        <v>12557.32</v>
      </c>
      <c r="E129" s="28">
        <v>11582.51</v>
      </c>
      <c r="F129" s="28">
        <v>11377.5</v>
      </c>
      <c r="G129" s="24">
        <f t="shared" si="30"/>
        <v>98.23000368659297</v>
      </c>
      <c r="H129" s="24">
        <f t="shared" si="31"/>
        <v>90.60452389522605</v>
      </c>
      <c r="I129" s="42">
        <v>12093</v>
      </c>
      <c r="J129" s="42">
        <f t="shared" si="28"/>
        <v>-464.3199999999997</v>
      </c>
      <c r="K129" s="25">
        <f t="shared" si="29"/>
        <v>0.9630239573412162</v>
      </c>
      <c r="L129" s="26"/>
    </row>
    <row r="130" spans="1:12" s="4" customFormat="1" ht="16.5" customHeight="1">
      <c r="A130" s="36"/>
      <c r="B130" s="37"/>
      <c r="C130" s="23" t="s">
        <v>41</v>
      </c>
      <c r="D130" s="28">
        <v>4207.2</v>
      </c>
      <c r="E130" s="28">
        <v>3303.17</v>
      </c>
      <c r="F130" s="93">
        <v>3219.61</v>
      </c>
      <c r="G130" s="42">
        <f aca="true" t="shared" si="32" ref="G130:G136">F130/E130*100</f>
        <v>97.47030882455338</v>
      </c>
      <c r="H130" s="42">
        <f aca="true" t="shared" si="33" ref="H130:H136">F130/D130*100</f>
        <v>76.52619319262219</v>
      </c>
      <c r="I130" s="85"/>
      <c r="J130" s="42"/>
      <c r="K130" s="25"/>
      <c r="L130" s="26">
        <f>G130-95</f>
        <v>2.470308824553385</v>
      </c>
    </row>
    <row r="131" spans="1:12" s="4" customFormat="1" ht="28.5" customHeight="1">
      <c r="A131" s="1" t="s">
        <v>14</v>
      </c>
      <c r="B131" s="2" t="s">
        <v>15</v>
      </c>
      <c r="C131" s="2" t="s">
        <v>53</v>
      </c>
      <c r="D131" s="27">
        <f>D132+D146</f>
        <v>256162.53</v>
      </c>
      <c r="E131" s="27">
        <f>E132+E146</f>
        <v>213705.33</v>
      </c>
      <c r="F131" s="27">
        <f>F132+F146</f>
        <v>201743.84</v>
      </c>
      <c r="G131" s="24">
        <f t="shared" si="32"/>
        <v>94.40281157236463</v>
      </c>
      <c r="H131" s="24">
        <f t="shared" si="33"/>
        <v>78.75618655078085</v>
      </c>
      <c r="I131" s="84"/>
      <c r="J131" s="24"/>
      <c r="K131" s="25"/>
      <c r="L131" s="50" t="s">
        <v>81</v>
      </c>
    </row>
    <row r="132" spans="1:13" s="46" customFormat="1" ht="16.5" customHeight="1">
      <c r="A132" s="47"/>
      <c r="B132" s="48"/>
      <c r="C132" s="23" t="s">
        <v>40</v>
      </c>
      <c r="D132" s="28">
        <v>251999.28</v>
      </c>
      <c r="E132" s="28">
        <v>210252.9</v>
      </c>
      <c r="F132" s="28">
        <v>198679.22</v>
      </c>
      <c r="G132" s="153">
        <f t="shared" si="32"/>
        <v>94.49535297729544</v>
      </c>
      <c r="H132" s="42">
        <f t="shared" si="33"/>
        <v>78.84118557799053</v>
      </c>
      <c r="I132" s="42">
        <f>I133+I134+I135+I136+I137+I138+I139+I140+I141+I142+I143+I144+I145</f>
        <v>217637.74</v>
      </c>
      <c r="J132" s="42">
        <f aca="true" t="shared" si="34" ref="J132:J140">I132-D132</f>
        <v>-34361.54000000001</v>
      </c>
      <c r="K132" s="146">
        <f aca="true" t="shared" si="35" ref="K132:K140">I132/D132</f>
        <v>0.8636442929519481</v>
      </c>
      <c r="L132" s="26">
        <f>G132-95</f>
        <v>-0.5046470227045603</v>
      </c>
      <c r="M132" s="49"/>
    </row>
    <row r="133" spans="1:12" s="18" customFormat="1" ht="26.25" customHeight="1" hidden="1">
      <c r="A133" s="1" t="s">
        <v>14</v>
      </c>
      <c r="B133" s="33"/>
      <c r="C133" s="23" t="s">
        <v>119</v>
      </c>
      <c r="D133" s="28">
        <v>33445.2</v>
      </c>
      <c r="E133" s="43">
        <v>27054.62</v>
      </c>
      <c r="F133" s="42">
        <v>25728.76</v>
      </c>
      <c r="G133" s="24">
        <f t="shared" si="32"/>
        <v>95.09932129891308</v>
      </c>
      <c r="H133" s="24">
        <f t="shared" si="33"/>
        <v>76.92810926530564</v>
      </c>
      <c r="I133" s="42">
        <v>32526.2</v>
      </c>
      <c r="J133" s="42">
        <f t="shared" si="34"/>
        <v>-918.9999999999964</v>
      </c>
      <c r="K133" s="25">
        <f t="shared" si="35"/>
        <v>0.9725222154449668</v>
      </c>
      <c r="L133" s="26"/>
    </row>
    <row r="134" spans="1:12" s="18" customFormat="1" ht="39.75" customHeight="1" hidden="1">
      <c r="A134" s="1" t="s">
        <v>14</v>
      </c>
      <c r="B134" s="33"/>
      <c r="C134" s="23" t="s">
        <v>172</v>
      </c>
      <c r="D134" s="28">
        <v>530</v>
      </c>
      <c r="E134" s="43">
        <v>430</v>
      </c>
      <c r="F134" s="42">
        <v>230</v>
      </c>
      <c r="G134" s="24">
        <f t="shared" si="32"/>
        <v>53.48837209302325</v>
      </c>
      <c r="H134" s="24">
        <f t="shared" si="33"/>
        <v>43.39622641509434</v>
      </c>
      <c r="I134" s="42">
        <v>529.9</v>
      </c>
      <c r="J134" s="42">
        <f>I134-D134</f>
        <v>-0.10000000000002274</v>
      </c>
      <c r="K134" s="25">
        <f>I134/D134</f>
        <v>0.9998113207547169</v>
      </c>
      <c r="L134" s="26"/>
    </row>
    <row r="135" spans="1:12" s="18" customFormat="1" ht="39.75" customHeight="1" hidden="1">
      <c r="A135" s="1" t="s">
        <v>14</v>
      </c>
      <c r="B135" s="33"/>
      <c r="C135" s="23" t="s">
        <v>173</v>
      </c>
      <c r="D135" s="28">
        <v>96.6</v>
      </c>
      <c r="E135" s="43">
        <v>92.83</v>
      </c>
      <c r="F135" s="42">
        <v>92.82</v>
      </c>
      <c r="G135" s="24">
        <f t="shared" si="32"/>
        <v>99.98922762038134</v>
      </c>
      <c r="H135" s="24">
        <f t="shared" si="33"/>
        <v>96.08695652173913</v>
      </c>
      <c r="I135" s="42">
        <v>96.6</v>
      </c>
      <c r="J135" s="42">
        <f>I135-D135</f>
        <v>0</v>
      </c>
      <c r="K135" s="25">
        <f>I135/D135</f>
        <v>1</v>
      </c>
      <c r="L135" s="26"/>
    </row>
    <row r="136" spans="1:12" s="18" customFormat="1" ht="26.25" customHeight="1" hidden="1">
      <c r="A136" s="1" t="s">
        <v>14</v>
      </c>
      <c r="B136" s="33"/>
      <c r="C136" s="23" t="s">
        <v>122</v>
      </c>
      <c r="D136" s="28">
        <v>3624</v>
      </c>
      <c r="E136" s="28">
        <v>2663</v>
      </c>
      <c r="F136" s="28">
        <v>2597.1</v>
      </c>
      <c r="G136" s="24">
        <f t="shared" si="32"/>
        <v>97.52534735260984</v>
      </c>
      <c r="H136" s="24">
        <f t="shared" si="33"/>
        <v>71.66390728476821</v>
      </c>
      <c r="I136" s="42">
        <v>3505</v>
      </c>
      <c r="J136" s="42">
        <f t="shared" si="34"/>
        <v>-119</v>
      </c>
      <c r="K136" s="25">
        <f t="shared" si="35"/>
        <v>0.9671633554083885</v>
      </c>
      <c r="L136" s="26"/>
    </row>
    <row r="137" spans="1:12" s="18" customFormat="1" ht="26.25" customHeight="1" hidden="1">
      <c r="A137" s="1" t="s">
        <v>14</v>
      </c>
      <c r="B137" s="33"/>
      <c r="C137" s="23" t="s">
        <v>121</v>
      </c>
      <c r="D137" s="28">
        <v>2309.2</v>
      </c>
      <c r="E137" s="28">
        <v>2309.2</v>
      </c>
      <c r="F137" s="28">
        <v>2299.2</v>
      </c>
      <c r="G137" s="24">
        <f aca="true" t="shared" si="36" ref="G137:G145">F137/E137*100</f>
        <v>99.56694959293262</v>
      </c>
      <c r="H137" s="24">
        <f aca="true" t="shared" si="37" ref="H137:H145">F137/D137*100</f>
        <v>99.56694959293262</v>
      </c>
      <c r="I137" s="42">
        <v>2299.2</v>
      </c>
      <c r="J137" s="42">
        <f>I137-D137</f>
        <v>-10</v>
      </c>
      <c r="K137" s="25">
        <f>I137/D137</f>
        <v>0.9956694959293262</v>
      </c>
      <c r="L137" s="26"/>
    </row>
    <row r="138" spans="1:12" s="18" customFormat="1" ht="26.25" customHeight="1" hidden="1">
      <c r="A138" s="1" t="s">
        <v>14</v>
      </c>
      <c r="B138" s="33"/>
      <c r="C138" s="23" t="s">
        <v>120</v>
      </c>
      <c r="D138" s="28">
        <v>3100</v>
      </c>
      <c r="E138" s="28">
        <v>2641</v>
      </c>
      <c r="F138" s="28">
        <v>2416.96</v>
      </c>
      <c r="G138" s="24">
        <f t="shared" si="36"/>
        <v>91.51684967815221</v>
      </c>
      <c r="H138" s="24">
        <f t="shared" si="37"/>
        <v>77.96645161290323</v>
      </c>
      <c r="I138" s="42">
        <v>2939.8</v>
      </c>
      <c r="J138" s="42">
        <f>I138-D138</f>
        <v>-160.19999999999982</v>
      </c>
      <c r="K138" s="25">
        <f>I138/D138</f>
        <v>0.9483225806451614</v>
      </c>
      <c r="L138" s="26"/>
    </row>
    <row r="139" spans="1:12" s="18" customFormat="1" ht="26.25" customHeight="1" hidden="1">
      <c r="A139" s="1" t="s">
        <v>14</v>
      </c>
      <c r="B139" s="33"/>
      <c r="C139" s="23" t="s">
        <v>123</v>
      </c>
      <c r="D139" s="28">
        <v>30993.84</v>
      </c>
      <c r="E139" s="28">
        <v>25557.84</v>
      </c>
      <c r="F139" s="28">
        <v>22449.92</v>
      </c>
      <c r="G139" s="24">
        <f t="shared" si="36"/>
        <v>87.8396609416132</v>
      </c>
      <c r="H139" s="24">
        <f t="shared" si="37"/>
        <v>72.4334900096277</v>
      </c>
      <c r="I139" s="42">
        <v>30905.62</v>
      </c>
      <c r="J139" s="42">
        <f>I139-D139</f>
        <v>-88.22000000000116</v>
      </c>
      <c r="K139" s="25">
        <f>I139/D139</f>
        <v>0.9971536279467146</v>
      </c>
      <c r="L139" s="26"/>
    </row>
    <row r="140" spans="1:12" s="18" customFormat="1" ht="26.25" customHeight="1" hidden="1">
      <c r="A140" s="1" t="s">
        <v>14</v>
      </c>
      <c r="B140" s="33"/>
      <c r="C140" s="23" t="s">
        <v>145</v>
      </c>
      <c r="D140" s="28">
        <v>1392</v>
      </c>
      <c r="E140" s="28">
        <v>928</v>
      </c>
      <c r="F140" s="28">
        <v>910.45</v>
      </c>
      <c r="G140" s="24">
        <f t="shared" si="36"/>
        <v>98.10883620689656</v>
      </c>
      <c r="H140" s="24">
        <f t="shared" si="37"/>
        <v>65.4058908045977</v>
      </c>
      <c r="I140" s="42">
        <v>1362.65</v>
      </c>
      <c r="J140" s="42">
        <f t="shared" si="34"/>
        <v>-29.34999999999991</v>
      </c>
      <c r="K140" s="25">
        <f t="shared" si="35"/>
        <v>0.9789152298850575</v>
      </c>
      <c r="L140" s="26"/>
    </row>
    <row r="141" spans="1:12" s="18" customFormat="1" ht="26.25" customHeight="1" hidden="1">
      <c r="A141" s="1" t="s">
        <v>14</v>
      </c>
      <c r="B141" s="33"/>
      <c r="C141" s="23" t="s">
        <v>146</v>
      </c>
      <c r="D141" s="28">
        <v>674.8</v>
      </c>
      <c r="E141" s="28">
        <v>314</v>
      </c>
      <c r="F141" s="28">
        <v>303.99</v>
      </c>
      <c r="G141" s="24">
        <f t="shared" si="36"/>
        <v>96.81210191082803</v>
      </c>
      <c r="H141" s="24">
        <f t="shared" si="37"/>
        <v>45.0489033787789</v>
      </c>
      <c r="I141" s="42">
        <v>674.08</v>
      </c>
      <c r="J141" s="42">
        <f>I141-D141</f>
        <v>-0.7199999999999136</v>
      </c>
      <c r="K141" s="25">
        <f>I141/D141</f>
        <v>0.9989330171902787</v>
      </c>
      <c r="L141" s="26"/>
    </row>
    <row r="142" spans="1:12" s="71" customFormat="1" ht="26.25" customHeight="1" hidden="1">
      <c r="A142" s="1" t="s">
        <v>14</v>
      </c>
      <c r="B142" s="33"/>
      <c r="C142" s="69" t="s">
        <v>147</v>
      </c>
      <c r="D142" s="28">
        <f>159798.67+2121.6</f>
        <v>161920.27000000002</v>
      </c>
      <c r="E142" s="28">
        <f>136506.19+1556.59</f>
        <v>138062.78</v>
      </c>
      <c r="F142" s="28">
        <f>130718.64+1159.24</f>
        <v>131877.88</v>
      </c>
      <c r="G142" s="24">
        <f t="shared" si="36"/>
        <v>95.52022637817376</v>
      </c>
      <c r="H142" s="24">
        <f t="shared" si="37"/>
        <v>81.44618335925452</v>
      </c>
      <c r="I142" s="42">
        <v>131713.65</v>
      </c>
      <c r="J142" s="42">
        <f>I142-D142</f>
        <v>-30206.620000000024</v>
      </c>
      <c r="K142" s="25">
        <f>I142/D142</f>
        <v>0.8134475689794736</v>
      </c>
      <c r="L142" s="26"/>
    </row>
    <row r="143" spans="1:12" s="18" customFormat="1" ht="26.25" customHeight="1" hidden="1">
      <c r="A143" s="1" t="s">
        <v>14</v>
      </c>
      <c r="B143" s="33"/>
      <c r="C143" s="70" t="s">
        <v>148</v>
      </c>
      <c r="D143" s="28">
        <v>0</v>
      </c>
      <c r="E143" s="28">
        <v>0</v>
      </c>
      <c r="F143" s="28">
        <v>0</v>
      </c>
      <c r="G143" s="24">
        <v>0</v>
      </c>
      <c r="H143" s="24">
        <v>0</v>
      </c>
      <c r="I143" s="42">
        <v>0</v>
      </c>
      <c r="J143" s="42">
        <f>I143-D143</f>
        <v>0</v>
      </c>
      <c r="K143" s="25">
        <v>0</v>
      </c>
      <c r="L143" s="26"/>
    </row>
    <row r="144" spans="1:12" s="18" customFormat="1" ht="26.25" customHeight="1" hidden="1">
      <c r="A144" s="1" t="s">
        <v>14</v>
      </c>
      <c r="B144" s="33"/>
      <c r="C144" s="69" t="s">
        <v>149</v>
      </c>
      <c r="D144" s="28">
        <v>534.1</v>
      </c>
      <c r="E144" s="28">
        <v>256.54</v>
      </c>
      <c r="F144" s="28">
        <v>256.54</v>
      </c>
      <c r="G144" s="24">
        <f t="shared" si="36"/>
        <v>100</v>
      </c>
      <c r="H144" s="24">
        <f t="shared" si="37"/>
        <v>48.03220370717094</v>
      </c>
      <c r="I144" s="42">
        <v>256.54</v>
      </c>
      <c r="J144" s="42">
        <f>I144-D144</f>
        <v>-277.56</v>
      </c>
      <c r="K144" s="25">
        <f>I144/D144</f>
        <v>0.48032203707170945</v>
      </c>
      <c r="L144" s="26"/>
    </row>
    <row r="145" spans="1:12" s="18" customFormat="1" ht="53.25" customHeight="1" hidden="1">
      <c r="A145" s="1" t="s">
        <v>14</v>
      </c>
      <c r="B145" s="33"/>
      <c r="C145" s="23" t="s">
        <v>124</v>
      </c>
      <c r="D145" s="28">
        <v>13379.26</v>
      </c>
      <c r="E145" s="28">
        <v>9943.1</v>
      </c>
      <c r="F145" s="28">
        <v>9515.6</v>
      </c>
      <c r="G145" s="24">
        <f t="shared" si="36"/>
        <v>95.70053605012522</v>
      </c>
      <c r="H145" s="24">
        <f t="shared" si="37"/>
        <v>71.12202020141622</v>
      </c>
      <c r="I145" s="42">
        <v>10828.5</v>
      </c>
      <c r="J145" s="42">
        <f>I145-D145</f>
        <v>-2550.76</v>
      </c>
      <c r="K145" s="25">
        <f>I145/D145</f>
        <v>0.8093496949756563</v>
      </c>
      <c r="L145" s="26"/>
    </row>
    <row r="146" spans="1:12" s="4" customFormat="1" ht="16.5" customHeight="1">
      <c r="A146" s="36"/>
      <c r="B146" s="37"/>
      <c r="C146" s="23" t="s">
        <v>41</v>
      </c>
      <c r="D146" s="28">
        <v>4163.25</v>
      </c>
      <c r="E146" s="28">
        <v>3452.43</v>
      </c>
      <c r="F146" s="28">
        <v>3064.62</v>
      </c>
      <c r="G146" s="42">
        <f aca="true" t="shared" si="38" ref="G146:G156">F146/E146*100</f>
        <v>88.76704234408808</v>
      </c>
      <c r="H146" s="42">
        <f aca="true" t="shared" si="39" ref="H146:H156">F146/D146*100</f>
        <v>73.6112412177986</v>
      </c>
      <c r="I146" s="85"/>
      <c r="J146" s="42"/>
      <c r="K146" s="25"/>
      <c r="L146" s="26">
        <f>G146-95</f>
        <v>-6.2329576559119175</v>
      </c>
    </row>
    <row r="147" spans="1:12" s="4" customFormat="1" ht="28.5" customHeight="1">
      <c r="A147" s="1" t="s">
        <v>16</v>
      </c>
      <c r="B147" s="2" t="s">
        <v>17</v>
      </c>
      <c r="C147" s="2" t="s">
        <v>52</v>
      </c>
      <c r="D147" s="27">
        <f>D148+D163+D164</f>
        <v>254759.09</v>
      </c>
      <c r="E147" s="27">
        <f>E148+E163+E164</f>
        <v>218351.34</v>
      </c>
      <c r="F147" s="27">
        <f>F148+F163+F164</f>
        <v>214662.7</v>
      </c>
      <c r="G147" s="24">
        <f t="shared" si="38"/>
        <v>98.31068588816538</v>
      </c>
      <c r="H147" s="24">
        <f t="shared" si="39"/>
        <v>84.2610562001929</v>
      </c>
      <c r="I147" s="84"/>
      <c r="J147" s="24"/>
      <c r="K147" s="25"/>
      <c r="L147" s="50" t="s">
        <v>81</v>
      </c>
    </row>
    <row r="148" spans="1:13" s="46" customFormat="1" ht="17.25" customHeight="1">
      <c r="A148" s="47"/>
      <c r="B148" s="48"/>
      <c r="C148" s="23" t="s">
        <v>40</v>
      </c>
      <c r="D148" s="28">
        <v>250539.34</v>
      </c>
      <c r="E148" s="28">
        <v>214771.98</v>
      </c>
      <c r="F148" s="28">
        <v>211254.97</v>
      </c>
      <c r="G148" s="42">
        <f t="shared" si="38"/>
        <v>98.36244467271754</v>
      </c>
      <c r="H148" s="42">
        <f t="shared" si="39"/>
        <v>84.32007923386404</v>
      </c>
      <c r="I148" s="42">
        <f>I149+I150+I151+I152+I153+I154+I155+I156+I157+I158+I159+I160+I161+I162</f>
        <v>235252.64999999997</v>
      </c>
      <c r="J148" s="42">
        <f aca="true" t="shared" si="40" ref="J148:J162">I148-D148</f>
        <v>-15286.690000000031</v>
      </c>
      <c r="K148" s="146">
        <f aca="true" t="shared" si="41" ref="K148:K162">I148/D148</f>
        <v>0.9389848715974105</v>
      </c>
      <c r="L148" s="26">
        <f>G148-95</f>
        <v>3.362444672717544</v>
      </c>
      <c r="M148" s="49"/>
    </row>
    <row r="149" spans="1:12" s="18" customFormat="1" ht="27" customHeight="1" hidden="1">
      <c r="A149" s="1" t="s">
        <v>16</v>
      </c>
      <c r="B149" s="33"/>
      <c r="C149" s="23" t="s">
        <v>119</v>
      </c>
      <c r="D149" s="28">
        <v>29245.6</v>
      </c>
      <c r="E149" s="28">
        <v>23144.7</v>
      </c>
      <c r="F149" s="42">
        <v>22026.39</v>
      </c>
      <c r="G149" s="24">
        <f t="shared" si="38"/>
        <v>95.16818105224954</v>
      </c>
      <c r="H149" s="24">
        <f t="shared" si="39"/>
        <v>75.31522690592773</v>
      </c>
      <c r="I149" s="42">
        <v>28972.2</v>
      </c>
      <c r="J149" s="42">
        <f t="shared" si="40"/>
        <v>-273.3999999999978</v>
      </c>
      <c r="K149" s="25">
        <f t="shared" si="41"/>
        <v>0.9906515851957218</v>
      </c>
      <c r="L149" s="26"/>
    </row>
    <row r="150" spans="1:12" s="18" customFormat="1" ht="39.75" customHeight="1" hidden="1">
      <c r="A150" s="1" t="s">
        <v>16</v>
      </c>
      <c r="B150" s="33"/>
      <c r="C150" s="23" t="s">
        <v>172</v>
      </c>
      <c r="D150" s="28">
        <v>1204.28</v>
      </c>
      <c r="E150" s="28">
        <v>1098.47</v>
      </c>
      <c r="F150" s="42">
        <v>852.78</v>
      </c>
      <c r="G150" s="24">
        <f t="shared" si="38"/>
        <v>77.63343559678462</v>
      </c>
      <c r="H150" s="24">
        <f t="shared" si="39"/>
        <v>70.81243564619524</v>
      </c>
      <c r="I150" s="42">
        <v>1047.8</v>
      </c>
      <c r="J150" s="42">
        <f t="shared" si="40"/>
        <v>-156.48000000000002</v>
      </c>
      <c r="K150" s="25">
        <f t="shared" si="41"/>
        <v>0.8700634403959212</v>
      </c>
      <c r="L150" s="26"/>
    </row>
    <row r="151" spans="1:12" s="18" customFormat="1" ht="39.75" customHeight="1" hidden="1">
      <c r="A151" s="1" t="s">
        <v>16</v>
      </c>
      <c r="B151" s="33"/>
      <c r="C151" s="23" t="s">
        <v>173</v>
      </c>
      <c r="D151" s="28">
        <v>328.7</v>
      </c>
      <c r="E151" s="28">
        <v>328.1</v>
      </c>
      <c r="F151" s="42">
        <v>300.91</v>
      </c>
      <c r="G151" s="24">
        <f t="shared" si="38"/>
        <v>91.71289241085036</v>
      </c>
      <c r="H151" s="24">
        <f t="shared" si="39"/>
        <v>91.54548220261638</v>
      </c>
      <c r="I151" s="42">
        <v>302.1</v>
      </c>
      <c r="J151" s="42">
        <f t="shared" si="40"/>
        <v>-26.599999999999966</v>
      </c>
      <c r="K151" s="25">
        <f t="shared" si="41"/>
        <v>0.9190751445086707</v>
      </c>
      <c r="L151" s="26"/>
    </row>
    <row r="152" spans="1:12" s="18" customFormat="1" ht="26.25" customHeight="1" hidden="1">
      <c r="A152" s="1" t="s">
        <v>16</v>
      </c>
      <c r="B152" s="33"/>
      <c r="C152" s="23" t="s">
        <v>122</v>
      </c>
      <c r="D152" s="28">
        <v>7724.8</v>
      </c>
      <c r="E152" s="28">
        <v>6341.58</v>
      </c>
      <c r="F152" s="28">
        <v>6287.62</v>
      </c>
      <c r="G152" s="24">
        <f t="shared" si="38"/>
        <v>99.14910795101535</v>
      </c>
      <c r="H152" s="24">
        <f t="shared" si="39"/>
        <v>81.39524647887325</v>
      </c>
      <c r="I152" s="42">
        <v>7724.8</v>
      </c>
      <c r="J152" s="42">
        <f t="shared" si="40"/>
        <v>0</v>
      </c>
      <c r="K152" s="25">
        <f t="shared" si="41"/>
        <v>1</v>
      </c>
      <c r="L152" s="26"/>
    </row>
    <row r="153" spans="1:12" s="18" customFormat="1" ht="26.25" customHeight="1" hidden="1">
      <c r="A153" s="1" t="s">
        <v>16</v>
      </c>
      <c r="B153" s="33"/>
      <c r="C153" s="23" t="s">
        <v>121</v>
      </c>
      <c r="D153" s="28">
        <v>1599.3</v>
      </c>
      <c r="E153" s="28">
        <v>1599.3</v>
      </c>
      <c r="F153" s="28">
        <v>1581.3</v>
      </c>
      <c r="G153" s="24">
        <f t="shared" si="38"/>
        <v>98.87450759707373</v>
      </c>
      <c r="H153" s="24">
        <f t="shared" si="39"/>
        <v>98.87450759707373</v>
      </c>
      <c r="I153" s="42">
        <v>1589.3</v>
      </c>
      <c r="J153" s="42">
        <f t="shared" si="40"/>
        <v>-10</v>
      </c>
      <c r="K153" s="25">
        <f t="shared" si="41"/>
        <v>0.9937472644281873</v>
      </c>
      <c r="L153" s="26"/>
    </row>
    <row r="154" spans="1:12" s="18" customFormat="1" ht="26.25" customHeight="1" hidden="1">
      <c r="A154" s="1" t="s">
        <v>16</v>
      </c>
      <c r="B154" s="33"/>
      <c r="C154" s="23" t="s">
        <v>120</v>
      </c>
      <c r="D154" s="28">
        <v>10356</v>
      </c>
      <c r="E154" s="28">
        <v>9245.31</v>
      </c>
      <c r="F154" s="28">
        <v>8877.64</v>
      </c>
      <c r="G154" s="24">
        <f t="shared" si="38"/>
        <v>96.02317283033234</v>
      </c>
      <c r="H154" s="24">
        <f t="shared" si="39"/>
        <v>85.72460409424487</v>
      </c>
      <c r="I154" s="42">
        <v>10087.1</v>
      </c>
      <c r="J154" s="42">
        <f t="shared" si="40"/>
        <v>-268.89999999999964</v>
      </c>
      <c r="K154" s="25">
        <f t="shared" si="41"/>
        <v>0.9740343762070298</v>
      </c>
      <c r="L154" s="26"/>
    </row>
    <row r="155" spans="1:12" s="18" customFormat="1" ht="38.25" customHeight="1" hidden="1">
      <c r="A155" s="1" t="s">
        <v>16</v>
      </c>
      <c r="B155" s="33"/>
      <c r="C155" s="23" t="s">
        <v>132</v>
      </c>
      <c r="D155" s="28">
        <v>348.2</v>
      </c>
      <c r="E155" s="28">
        <v>348.2</v>
      </c>
      <c r="F155" s="28">
        <v>348.2</v>
      </c>
      <c r="G155" s="24">
        <f>F155/E155*100</f>
        <v>100</v>
      </c>
      <c r="H155" s="24">
        <f>F155/D155*100</f>
        <v>100</v>
      </c>
      <c r="I155" s="42">
        <v>348.2</v>
      </c>
      <c r="J155" s="42">
        <f t="shared" si="40"/>
        <v>0</v>
      </c>
      <c r="K155" s="25">
        <f t="shared" si="41"/>
        <v>1</v>
      </c>
      <c r="L155" s="26"/>
    </row>
    <row r="156" spans="1:12" s="18" customFormat="1" ht="26.25" customHeight="1" hidden="1">
      <c r="A156" s="1" t="s">
        <v>16</v>
      </c>
      <c r="B156" s="33"/>
      <c r="C156" s="23" t="s">
        <v>123</v>
      </c>
      <c r="D156" s="28">
        <v>3708.5</v>
      </c>
      <c r="E156" s="28">
        <v>3358.41</v>
      </c>
      <c r="F156" s="28">
        <v>2814.31</v>
      </c>
      <c r="G156" s="24">
        <f t="shared" si="38"/>
        <v>83.79888101810083</v>
      </c>
      <c r="H156" s="24">
        <f t="shared" si="39"/>
        <v>75.88809491708237</v>
      </c>
      <c r="I156" s="42">
        <v>2814.31</v>
      </c>
      <c r="J156" s="42">
        <f t="shared" si="40"/>
        <v>-894.19</v>
      </c>
      <c r="K156" s="25">
        <f t="shared" si="41"/>
        <v>0.7588809491708237</v>
      </c>
      <c r="L156" s="26"/>
    </row>
    <row r="157" spans="1:12" s="18" customFormat="1" ht="26.25" customHeight="1" hidden="1">
      <c r="A157" s="1" t="s">
        <v>16</v>
      </c>
      <c r="B157" s="33"/>
      <c r="C157" s="23" t="s">
        <v>145</v>
      </c>
      <c r="D157" s="28">
        <v>422.5</v>
      </c>
      <c r="E157" s="28">
        <v>422.5</v>
      </c>
      <c r="F157" s="28">
        <v>412.45</v>
      </c>
      <c r="G157" s="24">
        <f aca="true" t="shared" si="42" ref="G157:G165">F157/E157*100</f>
        <v>97.62130177514793</v>
      </c>
      <c r="H157" s="24">
        <f aca="true" t="shared" si="43" ref="H157:H162">F157/D157*100</f>
        <v>97.62130177514793</v>
      </c>
      <c r="I157" s="42">
        <v>412.45</v>
      </c>
      <c r="J157" s="42">
        <f t="shared" si="40"/>
        <v>-10.050000000000011</v>
      </c>
      <c r="K157" s="25">
        <f t="shared" si="41"/>
        <v>0.9762130177514793</v>
      </c>
      <c r="L157" s="26"/>
    </row>
    <row r="158" spans="1:12" s="18" customFormat="1" ht="26.25" customHeight="1" hidden="1">
      <c r="A158" s="1" t="s">
        <v>16</v>
      </c>
      <c r="B158" s="33"/>
      <c r="C158" s="23" t="s">
        <v>146</v>
      </c>
      <c r="D158" s="28">
        <v>435.5</v>
      </c>
      <c r="E158" s="28">
        <v>435.5</v>
      </c>
      <c r="F158" s="28">
        <v>254</v>
      </c>
      <c r="G158" s="24">
        <f t="shared" si="42"/>
        <v>58.323765786452356</v>
      </c>
      <c r="H158" s="24">
        <f t="shared" si="43"/>
        <v>58.323765786452356</v>
      </c>
      <c r="I158" s="42">
        <v>435.5</v>
      </c>
      <c r="J158" s="42">
        <f t="shared" si="40"/>
        <v>0</v>
      </c>
      <c r="K158" s="25">
        <f t="shared" si="41"/>
        <v>1</v>
      </c>
      <c r="L158" s="26"/>
    </row>
    <row r="159" spans="1:12" s="71" customFormat="1" ht="26.25" customHeight="1" hidden="1">
      <c r="A159" s="1" t="s">
        <v>16</v>
      </c>
      <c r="B159" s="33"/>
      <c r="C159" s="69" t="s">
        <v>147</v>
      </c>
      <c r="D159" s="28">
        <f>181811.76+1833.5</f>
        <v>183645.26</v>
      </c>
      <c r="E159" s="28">
        <f>157484.78+1341.9</f>
        <v>158826.68</v>
      </c>
      <c r="F159" s="28">
        <f>156778.06+1317.39</f>
        <v>158095.45</v>
      </c>
      <c r="G159" s="24">
        <f t="shared" si="42"/>
        <v>99.53960505879745</v>
      </c>
      <c r="H159" s="24">
        <f t="shared" si="43"/>
        <v>86.08741113165676</v>
      </c>
      <c r="I159" s="42">
        <v>170273.59</v>
      </c>
      <c r="J159" s="42">
        <f t="shared" si="40"/>
        <v>-13371.670000000013</v>
      </c>
      <c r="K159" s="25">
        <f t="shared" si="41"/>
        <v>0.9271875026886073</v>
      </c>
      <c r="L159" s="26"/>
    </row>
    <row r="160" spans="1:12" s="18" customFormat="1" ht="26.25" customHeight="1" hidden="1">
      <c r="A160" s="1" t="s">
        <v>16</v>
      </c>
      <c r="B160" s="33"/>
      <c r="C160" s="70" t="s">
        <v>148</v>
      </c>
      <c r="D160" s="28">
        <v>144</v>
      </c>
      <c r="E160" s="28">
        <v>144</v>
      </c>
      <c r="F160" s="28">
        <v>144</v>
      </c>
      <c r="G160" s="24">
        <f t="shared" si="42"/>
        <v>100</v>
      </c>
      <c r="H160" s="24">
        <f t="shared" si="43"/>
        <v>100</v>
      </c>
      <c r="I160" s="42">
        <v>144</v>
      </c>
      <c r="J160" s="42">
        <f t="shared" si="40"/>
        <v>0</v>
      </c>
      <c r="K160" s="25">
        <f t="shared" si="41"/>
        <v>1</v>
      </c>
      <c r="L160" s="26"/>
    </row>
    <row r="161" spans="1:12" s="18" customFormat="1" ht="26.25" customHeight="1" hidden="1">
      <c r="A161" s="1" t="s">
        <v>16</v>
      </c>
      <c r="B161" s="33"/>
      <c r="C161" s="69" t="s">
        <v>149</v>
      </c>
      <c r="D161" s="28">
        <v>1284</v>
      </c>
      <c r="E161" s="28">
        <v>1284</v>
      </c>
      <c r="F161" s="28">
        <v>1177.35</v>
      </c>
      <c r="G161" s="24">
        <f t="shared" si="42"/>
        <v>91.69392523364486</v>
      </c>
      <c r="H161" s="24">
        <f t="shared" si="43"/>
        <v>91.69392523364486</v>
      </c>
      <c r="I161" s="42">
        <v>1177.4</v>
      </c>
      <c r="J161" s="42">
        <f t="shared" si="40"/>
        <v>-106.59999999999991</v>
      </c>
      <c r="K161" s="25">
        <f t="shared" si="41"/>
        <v>0.9169781931464175</v>
      </c>
      <c r="L161" s="26"/>
    </row>
    <row r="162" spans="1:12" s="18" customFormat="1" ht="53.25" customHeight="1" hidden="1">
      <c r="A162" s="1" t="s">
        <v>16</v>
      </c>
      <c r="B162" s="33"/>
      <c r="C162" s="23" t="s">
        <v>124</v>
      </c>
      <c r="D162" s="28">
        <v>10092.7</v>
      </c>
      <c r="E162" s="28">
        <v>8195.22</v>
      </c>
      <c r="F162" s="28">
        <v>8082.56</v>
      </c>
      <c r="G162" s="24">
        <f t="shared" si="42"/>
        <v>98.6252962092537</v>
      </c>
      <c r="H162" s="24">
        <f t="shared" si="43"/>
        <v>80.08322847206396</v>
      </c>
      <c r="I162" s="42">
        <v>9923.9</v>
      </c>
      <c r="J162" s="42">
        <f t="shared" si="40"/>
        <v>-168.8000000000011</v>
      </c>
      <c r="K162" s="25">
        <f t="shared" si="41"/>
        <v>0.983275040375717</v>
      </c>
      <c r="L162" s="26"/>
    </row>
    <row r="163" spans="1:12" s="4" customFormat="1" ht="16.5" customHeight="1">
      <c r="A163" s="36"/>
      <c r="B163" s="37"/>
      <c r="C163" s="23" t="s">
        <v>41</v>
      </c>
      <c r="D163" s="28">
        <v>3604.75</v>
      </c>
      <c r="E163" s="28">
        <v>2964.36</v>
      </c>
      <c r="F163" s="93">
        <v>2792.73</v>
      </c>
      <c r="G163" s="42">
        <f t="shared" si="42"/>
        <v>94.21021738250414</v>
      </c>
      <c r="H163" s="42">
        <f aca="true" t="shared" si="44" ref="H163:H170">F163/D163*100</f>
        <v>77.47361120743463</v>
      </c>
      <c r="I163" s="85"/>
      <c r="J163" s="42"/>
      <c r="K163" s="25"/>
      <c r="L163" s="26">
        <f>G163-95</f>
        <v>-0.7897826174958595</v>
      </c>
    </row>
    <row r="164" spans="1:12" s="4" customFormat="1" ht="27" customHeight="1">
      <c r="A164" s="94"/>
      <c r="B164" s="95"/>
      <c r="C164" s="23" t="s">
        <v>90</v>
      </c>
      <c r="D164" s="28">
        <v>615</v>
      </c>
      <c r="E164" s="28">
        <v>615</v>
      </c>
      <c r="F164" s="93">
        <v>615</v>
      </c>
      <c r="G164" s="42">
        <f t="shared" si="42"/>
        <v>100</v>
      </c>
      <c r="H164" s="42">
        <f t="shared" si="44"/>
        <v>100</v>
      </c>
      <c r="I164" s="85"/>
      <c r="J164" s="42"/>
      <c r="K164" s="25"/>
      <c r="L164" s="26">
        <f>G164-95</f>
        <v>5</v>
      </c>
    </row>
    <row r="165" spans="1:12" s="4" customFormat="1" ht="28.5" customHeight="1">
      <c r="A165" s="1" t="s">
        <v>18</v>
      </c>
      <c r="B165" s="2" t="s">
        <v>19</v>
      </c>
      <c r="C165" s="2" t="s">
        <v>82</v>
      </c>
      <c r="D165" s="27">
        <f>D166+D180</f>
        <v>275485.13</v>
      </c>
      <c r="E165" s="27">
        <f>E166+E180</f>
        <v>237901.69</v>
      </c>
      <c r="F165" s="27">
        <f>F166+F180</f>
        <v>228821.5</v>
      </c>
      <c r="G165" s="24">
        <f t="shared" si="42"/>
        <v>96.1832175298965</v>
      </c>
      <c r="H165" s="24">
        <f t="shared" si="44"/>
        <v>83.0612890067787</v>
      </c>
      <c r="I165" s="84"/>
      <c r="J165" s="24"/>
      <c r="K165" s="25"/>
      <c r="L165" s="50" t="s">
        <v>81</v>
      </c>
    </row>
    <row r="166" spans="1:13" s="46" customFormat="1" ht="16.5" customHeight="1">
      <c r="A166" s="47"/>
      <c r="B166" s="48"/>
      <c r="C166" s="23" t="s">
        <v>40</v>
      </c>
      <c r="D166" s="28">
        <v>271580.38</v>
      </c>
      <c r="E166" s="28">
        <v>234674.76</v>
      </c>
      <c r="F166" s="28">
        <v>225695.15</v>
      </c>
      <c r="G166" s="42">
        <f aca="true" t="shared" si="45" ref="G166:G251">F166/E166*100</f>
        <v>96.17359361526564</v>
      </c>
      <c r="H166" s="42">
        <f t="shared" si="44"/>
        <v>83.10436490294329</v>
      </c>
      <c r="I166" s="42">
        <f>I167+I168+I169+I170+I171+I172+I173+I174+I175+I176+I177+I178+I179</f>
        <v>267594.73</v>
      </c>
      <c r="J166" s="42">
        <f aca="true" t="shared" si="46" ref="J166:J178">I166-D166</f>
        <v>-3985.6500000000233</v>
      </c>
      <c r="K166" s="146">
        <f aca="true" t="shared" si="47" ref="K166:K176">I166/D166</f>
        <v>0.9853242343942518</v>
      </c>
      <c r="L166" s="26">
        <f>G166-95</f>
        <v>1.173593615265645</v>
      </c>
      <c r="M166" s="7"/>
    </row>
    <row r="167" spans="1:13" s="18" customFormat="1" ht="26.25" customHeight="1" hidden="1">
      <c r="A167" s="1" t="s">
        <v>18</v>
      </c>
      <c r="B167" s="33"/>
      <c r="C167" s="23" t="s">
        <v>119</v>
      </c>
      <c r="D167" s="28">
        <v>29362.7</v>
      </c>
      <c r="E167" s="28">
        <v>23941.28</v>
      </c>
      <c r="F167" s="28">
        <v>22399.57</v>
      </c>
      <c r="G167" s="24">
        <f t="shared" si="45"/>
        <v>93.5604529081152</v>
      </c>
      <c r="H167" s="24">
        <f t="shared" si="44"/>
        <v>76.2857979681705</v>
      </c>
      <c r="I167" s="42">
        <v>28736.6</v>
      </c>
      <c r="J167" s="42">
        <f t="shared" si="46"/>
        <v>-626.1000000000022</v>
      </c>
      <c r="K167" s="25">
        <f t="shared" si="47"/>
        <v>0.9786770290198108</v>
      </c>
      <c r="L167" s="26"/>
      <c r="M167" s="7"/>
    </row>
    <row r="168" spans="1:13" s="18" customFormat="1" ht="39.75" customHeight="1" hidden="1">
      <c r="A168" s="1" t="s">
        <v>18</v>
      </c>
      <c r="B168" s="33"/>
      <c r="C168" s="23" t="s">
        <v>172</v>
      </c>
      <c r="D168" s="28">
        <v>2353.51</v>
      </c>
      <c r="E168" s="28">
        <v>1388.31</v>
      </c>
      <c r="F168" s="28">
        <v>1356.72</v>
      </c>
      <c r="G168" s="24">
        <f>F168/E168*100</f>
        <v>97.72457160144349</v>
      </c>
      <c r="H168" s="24">
        <f t="shared" si="44"/>
        <v>57.646663918997575</v>
      </c>
      <c r="I168" s="42">
        <v>2352.8</v>
      </c>
      <c r="J168" s="42">
        <f>I168-D168</f>
        <v>-0.7100000000000364</v>
      </c>
      <c r="K168" s="25">
        <f t="shared" si="47"/>
        <v>0.9996983229304316</v>
      </c>
      <c r="L168" s="26"/>
      <c r="M168" s="7"/>
    </row>
    <row r="169" spans="1:13" s="18" customFormat="1" ht="39.75" customHeight="1" hidden="1">
      <c r="A169" s="1" t="s">
        <v>18</v>
      </c>
      <c r="B169" s="33"/>
      <c r="C169" s="23" t="s">
        <v>173</v>
      </c>
      <c r="D169" s="28">
        <v>96.6</v>
      </c>
      <c r="E169" s="28">
        <v>96.6</v>
      </c>
      <c r="F169" s="28">
        <v>96.6</v>
      </c>
      <c r="G169" s="24">
        <f>F169/E169*100</f>
        <v>100</v>
      </c>
      <c r="H169" s="24">
        <f t="shared" si="44"/>
        <v>100</v>
      </c>
      <c r="I169" s="42">
        <v>96.6</v>
      </c>
      <c r="J169" s="42">
        <f>I169-D169</f>
        <v>0</v>
      </c>
      <c r="K169" s="25">
        <f t="shared" si="47"/>
        <v>1</v>
      </c>
      <c r="L169" s="26"/>
      <c r="M169" s="7"/>
    </row>
    <row r="170" spans="1:13" s="18" customFormat="1" ht="26.25" customHeight="1" hidden="1">
      <c r="A170" s="1" t="s">
        <v>18</v>
      </c>
      <c r="B170" s="33"/>
      <c r="C170" s="23" t="s">
        <v>122</v>
      </c>
      <c r="D170" s="28">
        <v>22282.16</v>
      </c>
      <c r="E170" s="28">
        <v>19555.44</v>
      </c>
      <c r="F170" s="28">
        <v>19062.97</v>
      </c>
      <c r="G170" s="24">
        <f t="shared" si="45"/>
        <v>97.48167261897459</v>
      </c>
      <c r="H170" s="24">
        <f t="shared" si="44"/>
        <v>85.55261249358232</v>
      </c>
      <c r="I170" s="42">
        <v>21789.32</v>
      </c>
      <c r="J170" s="42">
        <f t="shared" si="46"/>
        <v>-492.84000000000015</v>
      </c>
      <c r="K170" s="25">
        <f t="shared" si="47"/>
        <v>0.9778818570551508</v>
      </c>
      <c r="L170" s="26"/>
      <c r="M170" s="7"/>
    </row>
    <row r="171" spans="1:13" s="18" customFormat="1" ht="26.25" customHeight="1" hidden="1">
      <c r="A171" s="1" t="s">
        <v>18</v>
      </c>
      <c r="B171" s="33"/>
      <c r="C171" s="23" t="s">
        <v>121</v>
      </c>
      <c r="D171" s="28">
        <v>1586.2</v>
      </c>
      <c r="E171" s="28">
        <v>1586.2</v>
      </c>
      <c r="F171" s="28">
        <v>1579.39</v>
      </c>
      <c r="G171" s="24">
        <f>F171/E171*100</f>
        <v>99.5706720464002</v>
      </c>
      <c r="H171" s="24">
        <f aca="true" t="shared" si="48" ref="H171:H179">F171/D171*100</f>
        <v>99.5706720464002</v>
      </c>
      <c r="I171" s="42">
        <v>1579.7</v>
      </c>
      <c r="J171" s="42">
        <f>I171-D171</f>
        <v>-6.5</v>
      </c>
      <c r="K171" s="25">
        <f t="shared" si="47"/>
        <v>0.9959021560963308</v>
      </c>
      <c r="L171" s="26"/>
      <c r="M171" s="7"/>
    </row>
    <row r="172" spans="1:13" s="18" customFormat="1" ht="26.25" customHeight="1" hidden="1">
      <c r="A172" s="1" t="s">
        <v>18</v>
      </c>
      <c r="B172" s="33"/>
      <c r="C172" s="23" t="s">
        <v>120</v>
      </c>
      <c r="D172" s="28">
        <v>2301</v>
      </c>
      <c r="E172" s="28">
        <v>1997.5</v>
      </c>
      <c r="F172" s="28">
        <v>1912.98</v>
      </c>
      <c r="G172" s="24">
        <f>F172/E172*100</f>
        <v>95.76871088861077</v>
      </c>
      <c r="H172" s="24">
        <f t="shared" si="48"/>
        <v>83.13689700130378</v>
      </c>
      <c r="I172" s="42">
        <v>2145.7</v>
      </c>
      <c r="J172" s="42">
        <f>I172-D172</f>
        <v>-155.30000000000018</v>
      </c>
      <c r="K172" s="25">
        <f t="shared" si="47"/>
        <v>0.9325076053889613</v>
      </c>
      <c r="L172" s="26"/>
      <c r="M172" s="7"/>
    </row>
    <row r="173" spans="1:13" s="18" customFormat="1" ht="26.25" customHeight="1" hidden="1">
      <c r="A173" s="1" t="s">
        <v>18</v>
      </c>
      <c r="B173" s="33"/>
      <c r="C173" s="23" t="s">
        <v>123</v>
      </c>
      <c r="D173" s="28">
        <v>2994.2</v>
      </c>
      <c r="E173" s="28">
        <v>2433</v>
      </c>
      <c r="F173" s="28">
        <v>1186.01</v>
      </c>
      <c r="G173" s="24">
        <f>F173/E173*100</f>
        <v>48.74681463214139</v>
      </c>
      <c r="H173" s="24">
        <f t="shared" si="48"/>
        <v>39.610246476521276</v>
      </c>
      <c r="I173" s="42">
        <v>2994.2</v>
      </c>
      <c r="J173" s="42">
        <f>I173-D173</f>
        <v>0</v>
      </c>
      <c r="K173" s="25">
        <f t="shared" si="47"/>
        <v>1</v>
      </c>
      <c r="L173" s="26"/>
      <c r="M173" s="7"/>
    </row>
    <row r="174" spans="1:13" s="18" customFormat="1" ht="26.25" customHeight="1" hidden="1">
      <c r="A174" s="1" t="s">
        <v>18</v>
      </c>
      <c r="B174" s="33"/>
      <c r="C174" s="23" t="s">
        <v>145</v>
      </c>
      <c r="D174" s="28">
        <v>1733.2</v>
      </c>
      <c r="E174" s="28">
        <v>1733.2</v>
      </c>
      <c r="F174" s="28">
        <v>985.51</v>
      </c>
      <c r="G174" s="24">
        <f t="shared" si="45"/>
        <v>56.86072005538887</v>
      </c>
      <c r="H174" s="24">
        <f t="shared" si="48"/>
        <v>56.86072005538887</v>
      </c>
      <c r="I174" s="42">
        <v>985.51</v>
      </c>
      <c r="J174" s="42">
        <f t="shared" si="46"/>
        <v>-747.69</v>
      </c>
      <c r="K174" s="25">
        <f t="shared" si="47"/>
        <v>0.5686072005538887</v>
      </c>
      <c r="L174" s="26"/>
      <c r="M174" s="7"/>
    </row>
    <row r="175" spans="1:13" s="18" customFormat="1" ht="26.25" customHeight="1" hidden="1">
      <c r="A175" s="1" t="s">
        <v>18</v>
      </c>
      <c r="B175" s="33"/>
      <c r="C175" s="23" t="s">
        <v>146</v>
      </c>
      <c r="D175" s="28">
        <v>495</v>
      </c>
      <c r="E175" s="28">
        <v>495</v>
      </c>
      <c r="F175" s="28">
        <v>286.56</v>
      </c>
      <c r="G175" s="24">
        <f>F175/E175*100</f>
        <v>57.89090909090909</v>
      </c>
      <c r="H175" s="24">
        <f t="shared" si="48"/>
        <v>57.89090909090909</v>
      </c>
      <c r="I175" s="42">
        <v>358.6</v>
      </c>
      <c r="J175" s="42">
        <f>I175-D175</f>
        <v>-136.39999999999998</v>
      </c>
      <c r="K175" s="25">
        <f t="shared" si="47"/>
        <v>0.7244444444444444</v>
      </c>
      <c r="L175" s="26"/>
      <c r="M175" s="7"/>
    </row>
    <row r="176" spans="1:13" s="71" customFormat="1" ht="26.25" customHeight="1" hidden="1">
      <c r="A176" s="1" t="s">
        <v>18</v>
      </c>
      <c r="B176" s="33"/>
      <c r="C176" s="69" t="s">
        <v>147</v>
      </c>
      <c r="D176" s="28">
        <f>196311.96+1902</f>
        <v>198213.96</v>
      </c>
      <c r="E176" s="28">
        <f>171461.76+1462.9</f>
        <v>172924.66</v>
      </c>
      <c r="F176" s="28">
        <f>167359.01+1462.9</f>
        <v>168821.91</v>
      </c>
      <c r="G176" s="24">
        <f>F176/E176*100</f>
        <v>97.62743497659616</v>
      </c>
      <c r="H176" s="24">
        <f t="shared" si="48"/>
        <v>85.17155401163471</v>
      </c>
      <c r="I176" s="42">
        <v>196851.8</v>
      </c>
      <c r="J176" s="42">
        <f>I176-D176</f>
        <v>-1362.1600000000035</v>
      </c>
      <c r="K176" s="25">
        <f t="shared" si="47"/>
        <v>0.9931278301487948</v>
      </c>
      <c r="L176" s="26"/>
      <c r="M176" s="16"/>
    </row>
    <row r="177" spans="1:13" s="18" customFormat="1" ht="26.25" customHeight="1" hidden="1">
      <c r="A177" s="1" t="s">
        <v>18</v>
      </c>
      <c r="B177" s="33"/>
      <c r="C177" s="70" t="s">
        <v>148</v>
      </c>
      <c r="D177" s="28">
        <v>0</v>
      </c>
      <c r="E177" s="28">
        <v>0</v>
      </c>
      <c r="F177" s="28">
        <v>0</v>
      </c>
      <c r="G177" s="24">
        <v>0</v>
      </c>
      <c r="H177" s="24">
        <v>0</v>
      </c>
      <c r="I177" s="42">
        <v>0</v>
      </c>
      <c r="J177" s="42">
        <f t="shared" si="46"/>
        <v>0</v>
      </c>
      <c r="K177" s="25">
        <v>0</v>
      </c>
      <c r="L177" s="26"/>
      <c r="M177" s="7"/>
    </row>
    <row r="178" spans="1:13" s="18" customFormat="1" ht="26.25" customHeight="1" hidden="1">
      <c r="A178" s="1" t="s">
        <v>18</v>
      </c>
      <c r="B178" s="33"/>
      <c r="C178" s="69" t="s">
        <v>149</v>
      </c>
      <c r="D178" s="28">
        <v>782.6</v>
      </c>
      <c r="E178" s="28">
        <v>782.6</v>
      </c>
      <c r="F178" s="28">
        <v>740.04</v>
      </c>
      <c r="G178" s="24">
        <f>F178/E178*100</f>
        <v>94.56171735241502</v>
      </c>
      <c r="H178" s="24">
        <f t="shared" si="48"/>
        <v>94.56171735241502</v>
      </c>
      <c r="I178" s="42">
        <v>751.2</v>
      </c>
      <c r="J178" s="42">
        <f t="shared" si="46"/>
        <v>-31.399999999999977</v>
      </c>
      <c r="K178" s="25">
        <f>I178/D178</f>
        <v>0.9598773319703553</v>
      </c>
      <c r="L178" s="26"/>
      <c r="M178" s="7"/>
    </row>
    <row r="179" spans="1:13" s="18" customFormat="1" ht="52.5" customHeight="1" hidden="1">
      <c r="A179" s="1" t="s">
        <v>18</v>
      </c>
      <c r="B179" s="33"/>
      <c r="C179" s="23" t="s">
        <v>124</v>
      </c>
      <c r="D179" s="28">
        <v>9379.25</v>
      </c>
      <c r="E179" s="28">
        <v>7740.99</v>
      </c>
      <c r="F179" s="28">
        <v>7266.9</v>
      </c>
      <c r="G179" s="24">
        <f>F179/E179*100</f>
        <v>93.87558955637458</v>
      </c>
      <c r="H179" s="24">
        <f t="shared" si="48"/>
        <v>77.4784764240211</v>
      </c>
      <c r="I179" s="42">
        <v>8952.7</v>
      </c>
      <c r="J179" s="42">
        <f>I179-D179</f>
        <v>-426.5499999999993</v>
      </c>
      <c r="K179" s="25">
        <f>I179/D179</f>
        <v>0.9545219500493111</v>
      </c>
      <c r="L179" s="26"/>
      <c r="M179" s="7"/>
    </row>
    <row r="180" spans="1:12" s="4" customFormat="1" ht="16.5" customHeight="1">
      <c r="A180" s="36"/>
      <c r="B180" s="37"/>
      <c r="C180" s="23" t="s">
        <v>41</v>
      </c>
      <c r="D180" s="28">
        <v>3904.75</v>
      </c>
      <c r="E180" s="28">
        <v>3226.93</v>
      </c>
      <c r="F180" s="93">
        <v>3126.35</v>
      </c>
      <c r="G180" s="42">
        <f t="shared" si="45"/>
        <v>96.88310561431453</v>
      </c>
      <c r="H180" s="42">
        <f aca="true" t="shared" si="49" ref="H180:H266">F180/D180*100</f>
        <v>80.06530507714962</v>
      </c>
      <c r="I180" s="85"/>
      <c r="J180" s="42"/>
      <c r="K180" s="25"/>
      <c r="L180" s="26">
        <f>G180-95</f>
        <v>1.8831056143145304</v>
      </c>
    </row>
    <row r="181" spans="1:12" s="4" customFormat="1" ht="28.5" customHeight="1">
      <c r="A181" s="1" t="s">
        <v>20</v>
      </c>
      <c r="B181" s="2" t="s">
        <v>21</v>
      </c>
      <c r="C181" s="2" t="s">
        <v>51</v>
      </c>
      <c r="D181" s="27">
        <f>D182+D195</f>
        <v>49680.56</v>
      </c>
      <c r="E181" s="27">
        <f>E182+E195</f>
        <v>42087.51</v>
      </c>
      <c r="F181" s="27">
        <f>F182+F195</f>
        <v>38496.05</v>
      </c>
      <c r="G181" s="24">
        <f t="shared" si="45"/>
        <v>91.4666845342003</v>
      </c>
      <c r="H181" s="24">
        <f t="shared" si="49"/>
        <v>77.48714990330222</v>
      </c>
      <c r="I181" s="84"/>
      <c r="J181" s="24"/>
      <c r="K181" s="25"/>
      <c r="L181" s="50" t="s">
        <v>81</v>
      </c>
    </row>
    <row r="182" spans="1:15" s="46" customFormat="1" ht="16.5" customHeight="1">
      <c r="A182" s="47"/>
      <c r="B182" s="48"/>
      <c r="C182" s="23" t="s">
        <v>40</v>
      </c>
      <c r="D182" s="28">
        <v>48830.56</v>
      </c>
      <c r="E182" s="28">
        <v>41336.33</v>
      </c>
      <c r="F182" s="28">
        <v>37771.37</v>
      </c>
      <c r="G182" s="153">
        <f t="shared" si="45"/>
        <v>91.37572203434607</v>
      </c>
      <c r="H182" s="42">
        <f t="shared" si="49"/>
        <v>77.35190831315472</v>
      </c>
      <c r="I182" s="42">
        <f>I183+I184+I185+I186+I187+I188+I189+I190+I191+I192+I193+I194</f>
        <v>47508.94</v>
      </c>
      <c r="J182" s="42">
        <f aca="true" t="shared" si="50" ref="J182:J194">I182-D182</f>
        <v>-1321.6199999999953</v>
      </c>
      <c r="K182" s="146">
        <f aca="true" t="shared" si="51" ref="K182:K194">I182/D182</f>
        <v>0.9729345721204099</v>
      </c>
      <c r="L182" s="26">
        <f>G182-95</f>
        <v>-3.6242779656539312</v>
      </c>
      <c r="M182" s="7"/>
      <c r="N182" s="7"/>
      <c r="O182" s="7"/>
    </row>
    <row r="183" spans="1:13" s="18" customFormat="1" ht="26.25" customHeight="1" hidden="1">
      <c r="A183" s="1" t="s">
        <v>20</v>
      </c>
      <c r="B183" s="33"/>
      <c r="C183" s="23" t="s">
        <v>119</v>
      </c>
      <c r="D183" s="28">
        <v>10027</v>
      </c>
      <c r="E183" s="28">
        <v>7732.76</v>
      </c>
      <c r="F183" s="28">
        <v>7189.06</v>
      </c>
      <c r="G183" s="24">
        <f t="shared" si="45"/>
        <v>92.96887527868446</v>
      </c>
      <c r="H183" s="24">
        <f t="shared" si="49"/>
        <v>71.6970180512616</v>
      </c>
      <c r="I183" s="42">
        <v>9505.6</v>
      </c>
      <c r="J183" s="42">
        <f t="shared" si="50"/>
        <v>-521.3999999999996</v>
      </c>
      <c r="K183" s="25">
        <f t="shared" si="51"/>
        <v>0.9480003989229082</v>
      </c>
      <c r="L183" s="26"/>
      <c r="M183" s="7"/>
    </row>
    <row r="184" spans="1:13" s="18" customFormat="1" ht="39.75" customHeight="1" hidden="1">
      <c r="A184" s="1" t="s">
        <v>20</v>
      </c>
      <c r="B184" s="33"/>
      <c r="C184" s="23" t="s">
        <v>172</v>
      </c>
      <c r="D184" s="28">
        <v>140</v>
      </c>
      <c r="E184" s="28">
        <v>140</v>
      </c>
      <c r="F184" s="28">
        <v>131.91</v>
      </c>
      <c r="G184" s="24">
        <f>F184/E184*100</f>
        <v>94.22142857142856</v>
      </c>
      <c r="H184" s="24">
        <f>F184/D184*100</f>
        <v>94.22142857142856</v>
      </c>
      <c r="I184" s="42">
        <v>138.7</v>
      </c>
      <c r="J184" s="42">
        <f t="shared" si="50"/>
        <v>-1.3000000000000114</v>
      </c>
      <c r="K184" s="25">
        <f t="shared" si="51"/>
        <v>0.9907142857142857</v>
      </c>
      <c r="L184" s="26"/>
      <c r="M184" s="7"/>
    </row>
    <row r="185" spans="1:13" s="18" customFormat="1" ht="26.25" customHeight="1" hidden="1">
      <c r="A185" s="1" t="s">
        <v>20</v>
      </c>
      <c r="B185" s="33"/>
      <c r="C185" s="23" t="s">
        <v>122</v>
      </c>
      <c r="D185" s="28">
        <v>4772.5</v>
      </c>
      <c r="E185" s="28">
        <v>2550.046</v>
      </c>
      <c r="F185" s="28">
        <v>2391.25</v>
      </c>
      <c r="G185" s="24">
        <f t="shared" si="45"/>
        <v>93.77281821582827</v>
      </c>
      <c r="H185" s="24">
        <f t="shared" si="49"/>
        <v>50.1047668936616</v>
      </c>
      <c r="I185" s="42">
        <v>4549.64</v>
      </c>
      <c r="J185" s="42">
        <f t="shared" si="50"/>
        <v>-222.85999999999967</v>
      </c>
      <c r="K185" s="25">
        <f t="shared" si="51"/>
        <v>0.9533033001571504</v>
      </c>
      <c r="L185" s="26"/>
      <c r="M185" s="7"/>
    </row>
    <row r="186" spans="1:13" s="18" customFormat="1" ht="26.25" customHeight="1" hidden="1">
      <c r="A186" s="1" t="s">
        <v>20</v>
      </c>
      <c r="B186" s="33"/>
      <c r="C186" s="23" t="s">
        <v>121</v>
      </c>
      <c r="D186" s="28">
        <v>91.6</v>
      </c>
      <c r="E186" s="28">
        <v>87</v>
      </c>
      <c r="F186" s="28">
        <v>87</v>
      </c>
      <c r="G186" s="24">
        <f aca="true" t="shared" si="52" ref="G186:G191">F186/E186*100</f>
        <v>100</v>
      </c>
      <c r="H186" s="24">
        <f aca="true" t="shared" si="53" ref="H186:H191">F186/D186*100</f>
        <v>94.97816593886463</v>
      </c>
      <c r="I186" s="42">
        <v>87</v>
      </c>
      <c r="J186" s="42">
        <f t="shared" si="50"/>
        <v>-4.599999999999994</v>
      </c>
      <c r="K186" s="25">
        <f t="shared" si="51"/>
        <v>0.9497816593886463</v>
      </c>
      <c r="L186" s="26"/>
      <c r="M186" s="7"/>
    </row>
    <row r="187" spans="1:13" s="18" customFormat="1" ht="26.25" customHeight="1" hidden="1">
      <c r="A187" s="1" t="s">
        <v>20</v>
      </c>
      <c r="B187" s="33"/>
      <c r="C187" s="23" t="s">
        <v>120</v>
      </c>
      <c r="D187" s="28">
        <v>254</v>
      </c>
      <c r="E187" s="28">
        <v>227.62</v>
      </c>
      <c r="F187" s="28">
        <v>219.53</v>
      </c>
      <c r="G187" s="24">
        <f t="shared" si="52"/>
        <v>96.44583077058255</v>
      </c>
      <c r="H187" s="24">
        <f t="shared" si="53"/>
        <v>86.42913385826772</v>
      </c>
      <c r="I187" s="42">
        <v>254</v>
      </c>
      <c r="J187" s="42">
        <f t="shared" si="50"/>
        <v>0</v>
      </c>
      <c r="K187" s="25">
        <f t="shared" si="51"/>
        <v>1</v>
      </c>
      <c r="L187" s="26"/>
      <c r="M187" s="7"/>
    </row>
    <row r="188" spans="1:13" s="18" customFormat="1" ht="26.25" customHeight="1" hidden="1">
      <c r="A188" s="1" t="s">
        <v>20</v>
      </c>
      <c r="B188" s="33"/>
      <c r="C188" s="23" t="s">
        <v>123</v>
      </c>
      <c r="D188" s="28">
        <v>703</v>
      </c>
      <c r="E188" s="28">
        <v>645.08</v>
      </c>
      <c r="F188" s="28">
        <v>576.01</v>
      </c>
      <c r="G188" s="24">
        <f t="shared" si="52"/>
        <v>89.29280089291251</v>
      </c>
      <c r="H188" s="24">
        <f t="shared" si="53"/>
        <v>81.93598862019914</v>
      </c>
      <c r="I188" s="42">
        <v>703</v>
      </c>
      <c r="J188" s="42">
        <f t="shared" si="50"/>
        <v>0</v>
      </c>
      <c r="K188" s="25">
        <f t="shared" si="51"/>
        <v>1</v>
      </c>
      <c r="L188" s="26"/>
      <c r="M188" s="7"/>
    </row>
    <row r="189" spans="1:13" s="18" customFormat="1" ht="26.25" customHeight="1" hidden="1">
      <c r="A189" s="1" t="s">
        <v>20</v>
      </c>
      <c r="B189" s="33"/>
      <c r="C189" s="23" t="s">
        <v>145</v>
      </c>
      <c r="D189" s="28">
        <v>226.7</v>
      </c>
      <c r="E189" s="28">
        <v>226.7</v>
      </c>
      <c r="F189" s="28">
        <v>226.7</v>
      </c>
      <c r="G189" s="24">
        <f t="shared" si="52"/>
        <v>100</v>
      </c>
      <c r="H189" s="24">
        <f t="shared" si="53"/>
        <v>100</v>
      </c>
      <c r="I189" s="42">
        <v>226.7</v>
      </c>
      <c r="J189" s="42">
        <f t="shared" si="50"/>
        <v>0</v>
      </c>
      <c r="K189" s="25">
        <f t="shared" si="51"/>
        <v>1</v>
      </c>
      <c r="L189" s="26"/>
      <c r="M189" s="7"/>
    </row>
    <row r="190" spans="1:13" s="18" customFormat="1" ht="26.25" customHeight="1" hidden="1">
      <c r="A190" s="1" t="s">
        <v>20</v>
      </c>
      <c r="B190" s="33"/>
      <c r="C190" s="23" t="s">
        <v>146</v>
      </c>
      <c r="D190" s="28">
        <v>24</v>
      </c>
      <c r="E190" s="28">
        <v>24</v>
      </c>
      <c r="F190" s="28">
        <v>24</v>
      </c>
      <c r="G190" s="24">
        <f t="shared" si="52"/>
        <v>100</v>
      </c>
      <c r="H190" s="24">
        <f t="shared" si="53"/>
        <v>100</v>
      </c>
      <c r="I190" s="42">
        <v>24</v>
      </c>
      <c r="J190" s="42">
        <f t="shared" si="50"/>
        <v>0</v>
      </c>
      <c r="K190" s="25">
        <f t="shared" si="51"/>
        <v>1</v>
      </c>
      <c r="L190" s="26"/>
      <c r="M190" s="7"/>
    </row>
    <row r="191" spans="1:13" s="71" customFormat="1" ht="26.25" customHeight="1" hidden="1">
      <c r="A191" s="1" t="s">
        <v>20</v>
      </c>
      <c r="B191" s="33"/>
      <c r="C191" s="69" t="s">
        <v>147</v>
      </c>
      <c r="D191" s="28">
        <f>30991.96+64.4</f>
        <v>31056.36</v>
      </c>
      <c r="E191" s="28">
        <f>28210.67+45.5</f>
        <v>28256.17</v>
      </c>
      <c r="F191" s="28">
        <f>25436.36+42.6</f>
        <v>25478.96</v>
      </c>
      <c r="G191" s="24">
        <f t="shared" si="52"/>
        <v>90.17131479602509</v>
      </c>
      <c r="H191" s="24">
        <f t="shared" si="53"/>
        <v>82.0410376489711</v>
      </c>
      <c r="I191" s="42">
        <v>30524.9</v>
      </c>
      <c r="J191" s="42">
        <f t="shared" si="50"/>
        <v>-531.4599999999991</v>
      </c>
      <c r="K191" s="25">
        <f t="shared" si="51"/>
        <v>0.9828872411319292</v>
      </c>
      <c r="L191" s="26"/>
      <c r="M191" s="16"/>
    </row>
    <row r="192" spans="1:13" s="18" customFormat="1" ht="26.25" customHeight="1" hidden="1">
      <c r="A192" s="1" t="s">
        <v>20</v>
      </c>
      <c r="B192" s="33"/>
      <c r="C192" s="70" t="s">
        <v>148</v>
      </c>
      <c r="D192" s="28">
        <v>0</v>
      </c>
      <c r="E192" s="28">
        <v>0</v>
      </c>
      <c r="F192" s="28">
        <v>0</v>
      </c>
      <c r="G192" s="24">
        <v>0</v>
      </c>
      <c r="H192" s="24">
        <v>0</v>
      </c>
      <c r="I192" s="42">
        <v>0</v>
      </c>
      <c r="J192" s="42">
        <f t="shared" si="50"/>
        <v>0</v>
      </c>
      <c r="K192" s="25">
        <v>0</v>
      </c>
      <c r="L192" s="26"/>
      <c r="M192" s="7"/>
    </row>
    <row r="193" spans="1:13" s="18" customFormat="1" ht="26.25" customHeight="1" hidden="1">
      <c r="A193" s="1" t="s">
        <v>20</v>
      </c>
      <c r="B193" s="33"/>
      <c r="C193" s="69" t="s">
        <v>149</v>
      </c>
      <c r="D193" s="28">
        <v>933.7</v>
      </c>
      <c r="E193" s="28">
        <v>933.7</v>
      </c>
      <c r="F193" s="28">
        <v>933.7</v>
      </c>
      <c r="G193" s="24">
        <f>F193/E193*100</f>
        <v>100</v>
      </c>
      <c r="H193" s="24">
        <f>F193/D193*100</f>
        <v>100</v>
      </c>
      <c r="I193" s="42">
        <v>933.7</v>
      </c>
      <c r="J193" s="42">
        <f t="shared" si="50"/>
        <v>0</v>
      </c>
      <c r="K193" s="25">
        <f t="shared" si="51"/>
        <v>1</v>
      </c>
      <c r="L193" s="26"/>
      <c r="M193" s="7"/>
    </row>
    <row r="194" spans="1:13" s="18" customFormat="1" ht="53.25" customHeight="1" hidden="1">
      <c r="A194" s="1" t="s">
        <v>20</v>
      </c>
      <c r="B194" s="33"/>
      <c r="C194" s="23" t="s">
        <v>124</v>
      </c>
      <c r="D194" s="28">
        <v>601.7</v>
      </c>
      <c r="E194" s="28">
        <v>513.25</v>
      </c>
      <c r="F194" s="28">
        <v>513.25</v>
      </c>
      <c r="G194" s="24">
        <f>F194/E194*100</f>
        <v>100</v>
      </c>
      <c r="H194" s="24">
        <f>F194/D194*100</f>
        <v>85.29998338042213</v>
      </c>
      <c r="I194" s="42">
        <v>561.7</v>
      </c>
      <c r="J194" s="42">
        <f t="shared" si="50"/>
        <v>-40</v>
      </c>
      <c r="K194" s="25">
        <f t="shared" si="51"/>
        <v>0.9335216885491109</v>
      </c>
      <c r="L194" s="26"/>
      <c r="M194" s="7"/>
    </row>
    <row r="195" spans="1:12" s="4" customFormat="1" ht="16.5" customHeight="1">
      <c r="A195" s="36"/>
      <c r="B195" s="37"/>
      <c r="C195" s="23" t="s">
        <v>41</v>
      </c>
      <c r="D195" s="28">
        <v>850</v>
      </c>
      <c r="E195" s="28">
        <v>751.18</v>
      </c>
      <c r="F195" s="93">
        <v>724.68</v>
      </c>
      <c r="G195" s="42">
        <f t="shared" si="45"/>
        <v>96.47221704518225</v>
      </c>
      <c r="H195" s="42">
        <f t="shared" si="49"/>
        <v>85.25647058823529</v>
      </c>
      <c r="I195" s="85"/>
      <c r="J195" s="42"/>
      <c r="K195" s="25"/>
      <c r="L195" s="26">
        <f>G195-95</f>
        <v>1.4722170451822478</v>
      </c>
    </row>
    <row r="196" spans="1:12" s="4" customFormat="1" ht="46.5" customHeight="1">
      <c r="A196" s="1" t="s">
        <v>22</v>
      </c>
      <c r="B196" s="2" t="s">
        <v>108</v>
      </c>
      <c r="C196" s="2" t="s">
        <v>55</v>
      </c>
      <c r="D196" s="27">
        <f>D197+D200</f>
        <v>427870.04</v>
      </c>
      <c r="E196" s="27">
        <f>E197+E200</f>
        <v>372673.99</v>
      </c>
      <c r="F196" s="27">
        <f>F197+F200</f>
        <v>278580.62</v>
      </c>
      <c r="G196" s="66">
        <f t="shared" si="45"/>
        <v>74.7518279985142</v>
      </c>
      <c r="H196" s="24">
        <f t="shared" si="49"/>
        <v>65.10869982857412</v>
      </c>
      <c r="I196" s="84"/>
      <c r="J196" s="24"/>
      <c r="K196" s="25"/>
      <c r="L196" s="50" t="s">
        <v>81</v>
      </c>
    </row>
    <row r="197" spans="1:13" s="46" customFormat="1" ht="16.5" customHeight="1">
      <c r="A197" s="47"/>
      <c r="B197" s="48"/>
      <c r="C197" s="23" t="s">
        <v>40</v>
      </c>
      <c r="D197" s="28">
        <v>354280.31</v>
      </c>
      <c r="E197" s="28">
        <v>324840.66</v>
      </c>
      <c r="F197" s="28">
        <v>256503.7</v>
      </c>
      <c r="G197" s="42">
        <f t="shared" si="45"/>
        <v>78.96292908652508</v>
      </c>
      <c r="H197" s="42">
        <f t="shared" si="49"/>
        <v>72.40134231563702</v>
      </c>
      <c r="I197" s="42">
        <f>I198+I199</f>
        <v>284919.92000000004</v>
      </c>
      <c r="J197" s="42">
        <f>I197-D197</f>
        <v>-69360.38999999996</v>
      </c>
      <c r="K197" s="146">
        <f>I197/D197</f>
        <v>0.8042217192369512</v>
      </c>
      <c r="L197" s="26">
        <f>G197-95</f>
        <v>-16.03707091347492</v>
      </c>
      <c r="M197" s="7"/>
    </row>
    <row r="198" spans="1:12" s="18" customFormat="1" ht="27" customHeight="1" hidden="1">
      <c r="A198" s="1" t="s">
        <v>22</v>
      </c>
      <c r="B198" s="33"/>
      <c r="C198" s="23" t="s">
        <v>119</v>
      </c>
      <c r="D198" s="28">
        <v>21475.57</v>
      </c>
      <c r="E198" s="28">
        <v>17661.27</v>
      </c>
      <c r="F198" s="28">
        <v>15173.74</v>
      </c>
      <c r="G198" s="24">
        <f t="shared" si="45"/>
        <v>85.91533904413441</v>
      </c>
      <c r="H198" s="24">
        <f t="shared" si="49"/>
        <v>70.65581961270411</v>
      </c>
      <c r="I198" s="42">
        <v>20877.9</v>
      </c>
      <c r="J198" s="42">
        <f>I198-D198</f>
        <v>-597.6699999999983</v>
      </c>
      <c r="K198" s="25">
        <f>I198/D198</f>
        <v>0.9721697724437582</v>
      </c>
      <c r="L198" s="26"/>
    </row>
    <row r="199" spans="1:12" s="18" customFormat="1" ht="27" customHeight="1" hidden="1">
      <c r="A199" s="1" t="s">
        <v>22</v>
      </c>
      <c r="B199" s="33"/>
      <c r="C199" s="23" t="s">
        <v>158</v>
      </c>
      <c r="D199" s="28">
        <v>332804.74</v>
      </c>
      <c r="E199" s="28">
        <v>307179.39</v>
      </c>
      <c r="F199" s="28">
        <v>241329.96</v>
      </c>
      <c r="G199" s="24">
        <f t="shared" si="45"/>
        <v>78.56320048034472</v>
      </c>
      <c r="H199" s="24">
        <f t="shared" si="49"/>
        <v>72.51397921796426</v>
      </c>
      <c r="I199" s="42">
        <v>264042.02</v>
      </c>
      <c r="J199" s="42">
        <f>I199-D199</f>
        <v>-68762.71999999997</v>
      </c>
      <c r="K199" s="25">
        <f>I199/D199</f>
        <v>0.7933841927852351</v>
      </c>
      <c r="L199" s="26"/>
    </row>
    <row r="200" spans="1:12" s="4" customFormat="1" ht="27.75" customHeight="1">
      <c r="A200" s="94"/>
      <c r="B200" s="95"/>
      <c r="C200" s="23" t="s">
        <v>90</v>
      </c>
      <c r="D200" s="28">
        <v>73589.73</v>
      </c>
      <c r="E200" s="28">
        <v>47833.33</v>
      </c>
      <c r="F200" s="28">
        <v>22076.92</v>
      </c>
      <c r="G200" s="42">
        <f t="shared" si="45"/>
        <v>46.153842937550024</v>
      </c>
      <c r="H200" s="42">
        <f t="shared" si="49"/>
        <v>30.00000135888527</v>
      </c>
      <c r="I200" s="85"/>
      <c r="J200" s="42"/>
      <c r="K200" s="25"/>
      <c r="L200" s="26">
        <f>G200-95</f>
        <v>-48.846157062449976</v>
      </c>
    </row>
    <row r="201" spans="1:12" s="4" customFormat="1" ht="52.5" customHeight="1">
      <c r="A201" s="1" t="s">
        <v>85</v>
      </c>
      <c r="B201" s="2" t="s">
        <v>109</v>
      </c>
      <c r="C201" s="2" t="s">
        <v>86</v>
      </c>
      <c r="D201" s="27">
        <f>D202+D211</f>
        <v>645318.65</v>
      </c>
      <c r="E201" s="27">
        <f>E202+E211</f>
        <v>578271.49</v>
      </c>
      <c r="F201" s="27">
        <f>F202+F211</f>
        <v>435278.22000000003</v>
      </c>
      <c r="G201" s="24">
        <f t="shared" si="45"/>
        <v>75.27229467944201</v>
      </c>
      <c r="H201" s="24">
        <f t="shared" si="49"/>
        <v>67.45167213127964</v>
      </c>
      <c r="I201" s="84"/>
      <c r="J201" s="24"/>
      <c r="K201" s="25"/>
      <c r="L201" s="50" t="s">
        <v>81</v>
      </c>
    </row>
    <row r="202" spans="1:14" s="46" customFormat="1" ht="16.5" customHeight="1">
      <c r="A202" s="47"/>
      <c r="B202" s="48"/>
      <c r="C202" s="23" t="s">
        <v>40</v>
      </c>
      <c r="D202" s="28">
        <v>537491.99</v>
      </c>
      <c r="E202" s="28">
        <v>470444.83</v>
      </c>
      <c r="F202" s="28">
        <v>353423.59</v>
      </c>
      <c r="G202" s="42">
        <f t="shared" si="45"/>
        <v>75.12540630959852</v>
      </c>
      <c r="H202" s="42">
        <f t="shared" si="49"/>
        <v>65.75420593709686</v>
      </c>
      <c r="I202" s="42">
        <f>I203+I205+I206+I207+I208+I209+I210+I204</f>
        <v>487654.51999999996</v>
      </c>
      <c r="J202" s="42">
        <f aca="true" t="shared" si="54" ref="J202:J210">I202-D202</f>
        <v>-49837.47000000003</v>
      </c>
      <c r="K202" s="146">
        <f aca="true" t="shared" si="55" ref="K202:K210">I202/D202</f>
        <v>0.9072777438041448</v>
      </c>
      <c r="L202" s="26">
        <f>G202-95</f>
        <v>-19.874593690401483</v>
      </c>
      <c r="M202" s="49"/>
      <c r="N202" s="49"/>
    </row>
    <row r="203" spans="1:12" s="49" customFormat="1" ht="26.25" customHeight="1" hidden="1">
      <c r="A203" s="1" t="s">
        <v>85</v>
      </c>
      <c r="B203" s="33"/>
      <c r="C203" s="23" t="s">
        <v>119</v>
      </c>
      <c r="D203" s="28">
        <v>13288.5</v>
      </c>
      <c r="E203" s="28">
        <v>10310.66</v>
      </c>
      <c r="F203" s="28">
        <v>9412.16</v>
      </c>
      <c r="G203" s="24">
        <f t="shared" si="45"/>
        <v>91.28571788808864</v>
      </c>
      <c r="H203" s="24">
        <f t="shared" si="49"/>
        <v>70.82936373556082</v>
      </c>
      <c r="I203" s="42">
        <v>12808.2</v>
      </c>
      <c r="J203" s="42">
        <f t="shared" si="54"/>
        <v>-480.2999999999993</v>
      </c>
      <c r="K203" s="25">
        <f t="shared" si="55"/>
        <v>0.9638559656846146</v>
      </c>
      <c r="L203" s="45"/>
    </row>
    <row r="204" spans="1:12" s="49" customFormat="1" ht="26.25" customHeight="1" hidden="1">
      <c r="A204" s="1" t="s">
        <v>85</v>
      </c>
      <c r="B204" s="33"/>
      <c r="C204" s="23" t="s">
        <v>183</v>
      </c>
      <c r="D204" s="28">
        <v>2692.6</v>
      </c>
      <c r="E204" s="28">
        <v>2692.6</v>
      </c>
      <c r="F204" s="28">
        <v>2102.81</v>
      </c>
      <c r="G204" s="24">
        <f>F204/E204*100</f>
        <v>78.09589244596302</v>
      </c>
      <c r="H204" s="24">
        <f>F204/D204*100</f>
        <v>78.09589244596302</v>
      </c>
      <c r="I204" s="42">
        <v>2692.6</v>
      </c>
      <c r="J204" s="42">
        <f>I204-D204</f>
        <v>0</v>
      </c>
      <c r="K204" s="25">
        <f>I204/D204</f>
        <v>1</v>
      </c>
      <c r="L204" s="45"/>
    </row>
    <row r="205" spans="1:12" s="7" customFormat="1" ht="39.75" customHeight="1" hidden="1">
      <c r="A205" s="1" t="s">
        <v>85</v>
      </c>
      <c r="B205" s="33"/>
      <c r="C205" s="23" t="s">
        <v>172</v>
      </c>
      <c r="D205" s="28">
        <v>10081.08</v>
      </c>
      <c r="E205" s="28">
        <v>10081.08</v>
      </c>
      <c r="F205" s="28">
        <v>3435.06</v>
      </c>
      <c r="G205" s="24">
        <f>F205/E205*100</f>
        <v>34.07432536990084</v>
      </c>
      <c r="H205" s="24">
        <f>F205/D205*100</f>
        <v>34.07432536990084</v>
      </c>
      <c r="I205" s="42">
        <v>9974.8</v>
      </c>
      <c r="J205" s="42">
        <f t="shared" si="54"/>
        <v>-106.28000000000065</v>
      </c>
      <c r="K205" s="25">
        <f t="shared" si="55"/>
        <v>0.989457478762196</v>
      </c>
      <c r="L205" s="26"/>
    </row>
    <row r="206" spans="1:12" s="7" customFormat="1" ht="27" customHeight="1" hidden="1">
      <c r="A206" s="1" t="s">
        <v>85</v>
      </c>
      <c r="B206" s="33"/>
      <c r="C206" s="23" t="s">
        <v>164</v>
      </c>
      <c r="D206" s="28">
        <v>284.8</v>
      </c>
      <c r="E206" s="28">
        <v>284.8</v>
      </c>
      <c r="F206" s="28">
        <v>284.8</v>
      </c>
      <c r="G206" s="24">
        <f t="shared" si="45"/>
        <v>100</v>
      </c>
      <c r="H206" s="24">
        <f t="shared" si="49"/>
        <v>100</v>
      </c>
      <c r="I206" s="42">
        <v>284.8</v>
      </c>
      <c r="J206" s="42">
        <f t="shared" si="54"/>
        <v>0</v>
      </c>
      <c r="K206" s="25">
        <f t="shared" si="55"/>
        <v>1</v>
      </c>
      <c r="L206" s="26"/>
    </row>
    <row r="207" spans="1:12" s="7" customFormat="1" ht="40.5" customHeight="1" hidden="1">
      <c r="A207" s="1" t="s">
        <v>85</v>
      </c>
      <c r="B207" s="33"/>
      <c r="C207" s="23" t="s">
        <v>184</v>
      </c>
      <c r="D207" s="28">
        <v>1596.6</v>
      </c>
      <c r="E207" s="28">
        <v>826.6</v>
      </c>
      <c r="F207" s="28">
        <v>496.12</v>
      </c>
      <c r="G207" s="24">
        <f>F207/E207*100</f>
        <v>60.01935639970966</v>
      </c>
      <c r="H207" s="24">
        <f>F207/D207*100</f>
        <v>31.07353125391457</v>
      </c>
      <c r="I207" s="42">
        <v>496.12</v>
      </c>
      <c r="J207" s="42">
        <f t="shared" si="54"/>
        <v>-1100.48</v>
      </c>
      <c r="K207" s="25">
        <f t="shared" si="55"/>
        <v>0.3107353125391457</v>
      </c>
      <c r="L207" s="26"/>
    </row>
    <row r="208" spans="1:12" s="7" customFormat="1" ht="26.25" customHeight="1" hidden="1">
      <c r="A208" s="1" t="s">
        <v>85</v>
      </c>
      <c r="B208" s="33"/>
      <c r="C208" s="23" t="s">
        <v>165</v>
      </c>
      <c r="D208" s="28">
        <v>434.1</v>
      </c>
      <c r="E208" s="28">
        <v>434.1</v>
      </c>
      <c r="F208" s="28">
        <v>434.1</v>
      </c>
      <c r="G208" s="24">
        <f>F208/E208*100</f>
        <v>100</v>
      </c>
      <c r="H208" s="24">
        <f>F208/D208*100</f>
        <v>100</v>
      </c>
      <c r="I208" s="42">
        <v>434.1</v>
      </c>
      <c r="J208" s="42">
        <f t="shared" si="54"/>
        <v>0</v>
      </c>
      <c r="K208" s="25">
        <f t="shared" si="55"/>
        <v>1</v>
      </c>
      <c r="L208" s="26"/>
    </row>
    <row r="209" spans="1:12" s="7" customFormat="1" ht="27" customHeight="1" hidden="1">
      <c r="A209" s="1" t="s">
        <v>85</v>
      </c>
      <c r="B209" s="33"/>
      <c r="C209" s="23" t="s">
        <v>166</v>
      </c>
      <c r="D209" s="28">
        <v>528.6</v>
      </c>
      <c r="E209" s="28">
        <v>528.6</v>
      </c>
      <c r="F209" s="28">
        <v>176.19</v>
      </c>
      <c r="G209" s="24">
        <f>F209/E209*100</f>
        <v>33.33144154370034</v>
      </c>
      <c r="H209" s="24">
        <f>F209/D209*100</f>
        <v>33.33144154370034</v>
      </c>
      <c r="I209" s="42">
        <v>528.6</v>
      </c>
      <c r="J209" s="42">
        <f t="shared" si="54"/>
        <v>0</v>
      </c>
      <c r="K209" s="25">
        <f t="shared" si="55"/>
        <v>1</v>
      </c>
      <c r="L209" s="26"/>
    </row>
    <row r="210" spans="1:12" s="7" customFormat="1" ht="41.25" customHeight="1" hidden="1">
      <c r="A210" s="1" t="s">
        <v>85</v>
      </c>
      <c r="B210" s="33"/>
      <c r="C210" s="23" t="s">
        <v>167</v>
      </c>
      <c r="D210" s="28">
        <v>508585.71</v>
      </c>
      <c r="E210" s="28">
        <v>445286.4</v>
      </c>
      <c r="F210" s="28">
        <v>337082.34</v>
      </c>
      <c r="G210" s="24">
        <f>F210/E210*100</f>
        <v>75.7001201923077</v>
      </c>
      <c r="H210" s="24">
        <f>F210/D210*100</f>
        <v>66.2783741996998</v>
      </c>
      <c r="I210" s="42">
        <v>460435.3</v>
      </c>
      <c r="J210" s="42">
        <f t="shared" si="54"/>
        <v>-48150.41000000003</v>
      </c>
      <c r="K210" s="25">
        <f t="shared" si="55"/>
        <v>0.9053248861435764</v>
      </c>
      <c r="L210" s="26"/>
    </row>
    <row r="211" spans="1:12" s="4" customFormat="1" ht="27.75" customHeight="1">
      <c r="A211" s="34"/>
      <c r="B211" s="35"/>
      <c r="C211" s="23" t="s">
        <v>90</v>
      </c>
      <c r="D211" s="28">
        <v>107826.66</v>
      </c>
      <c r="E211" s="28">
        <v>107826.66</v>
      </c>
      <c r="F211" s="28">
        <v>81854.63</v>
      </c>
      <c r="G211" s="42">
        <f t="shared" si="45"/>
        <v>75.91316470342308</v>
      </c>
      <c r="H211" s="42">
        <f t="shared" si="49"/>
        <v>75.91316470342308</v>
      </c>
      <c r="I211" s="85"/>
      <c r="J211" s="42"/>
      <c r="K211" s="25"/>
      <c r="L211" s="26">
        <f>G211-95</f>
        <v>-19.086835296576922</v>
      </c>
    </row>
    <row r="212" spans="1:12" s="4" customFormat="1" ht="40.5" customHeight="1">
      <c r="A212" s="1" t="s">
        <v>23</v>
      </c>
      <c r="B212" s="2" t="s">
        <v>110</v>
      </c>
      <c r="C212" s="2" t="s">
        <v>56</v>
      </c>
      <c r="D212" s="27">
        <f>D213+D217</f>
        <v>2410815.79</v>
      </c>
      <c r="E212" s="27">
        <f>E213+E217</f>
        <v>2098405.06</v>
      </c>
      <c r="F212" s="27">
        <f>F213+F217</f>
        <v>1192662.73</v>
      </c>
      <c r="G212" s="24">
        <f t="shared" si="45"/>
        <v>56.836630483534954</v>
      </c>
      <c r="H212" s="24">
        <f t="shared" si="49"/>
        <v>49.471333933813334</v>
      </c>
      <c r="I212" s="84"/>
      <c r="J212" s="24"/>
      <c r="K212" s="25"/>
      <c r="L212" s="50" t="s">
        <v>81</v>
      </c>
    </row>
    <row r="213" spans="1:12" s="46" customFormat="1" ht="16.5" customHeight="1">
      <c r="A213" s="163"/>
      <c r="B213" s="164"/>
      <c r="C213" s="23" t="s">
        <v>40</v>
      </c>
      <c r="D213" s="28">
        <v>1276954.35</v>
      </c>
      <c r="E213" s="28">
        <v>1023644.12</v>
      </c>
      <c r="F213" s="28">
        <v>772498.8</v>
      </c>
      <c r="G213" s="42">
        <f t="shared" si="45"/>
        <v>75.46556316857465</v>
      </c>
      <c r="H213" s="42">
        <f t="shared" si="49"/>
        <v>60.49541238494548</v>
      </c>
      <c r="I213" s="42">
        <f>I214+I215+I216</f>
        <v>1187091.55</v>
      </c>
      <c r="J213" s="42">
        <f>I213-D213</f>
        <v>-89862.80000000005</v>
      </c>
      <c r="K213" s="146">
        <f>I213/D213</f>
        <v>0.9296272415689723</v>
      </c>
      <c r="L213" s="26">
        <f>G213-95</f>
        <v>-19.534436831425353</v>
      </c>
    </row>
    <row r="214" spans="1:12" s="18" customFormat="1" ht="26.25" customHeight="1" hidden="1">
      <c r="A214" s="151" t="s">
        <v>23</v>
      </c>
      <c r="B214" s="152"/>
      <c r="C214" s="23" t="s">
        <v>119</v>
      </c>
      <c r="D214" s="28">
        <v>14628.23</v>
      </c>
      <c r="E214" s="28">
        <v>11771.27</v>
      </c>
      <c r="F214" s="28">
        <v>10698.92</v>
      </c>
      <c r="G214" s="24">
        <f t="shared" si="45"/>
        <v>90.8901078643171</v>
      </c>
      <c r="H214" s="24">
        <f t="shared" si="49"/>
        <v>73.13885548695912</v>
      </c>
      <c r="I214" s="42">
        <v>14152</v>
      </c>
      <c r="J214" s="42">
        <f>I214-D214</f>
        <v>-476.22999999999956</v>
      </c>
      <c r="K214" s="25">
        <f>I214/D214</f>
        <v>0.9674444550024166</v>
      </c>
      <c r="L214" s="26"/>
    </row>
    <row r="215" spans="1:12" s="18" customFormat="1" ht="40.5" customHeight="1" hidden="1">
      <c r="A215" s="151" t="s">
        <v>23</v>
      </c>
      <c r="B215" s="152"/>
      <c r="C215" s="23" t="s">
        <v>157</v>
      </c>
      <c r="D215" s="28">
        <v>23331.27</v>
      </c>
      <c r="E215" s="28">
        <v>13878.27</v>
      </c>
      <c r="F215" s="28">
        <v>12673.98</v>
      </c>
      <c r="G215" s="24">
        <f>F215/E215*100</f>
        <v>91.32247751340763</v>
      </c>
      <c r="H215" s="24">
        <f>F215/D215*100</f>
        <v>54.32186074740037</v>
      </c>
      <c r="I215" s="42">
        <v>13878.27</v>
      </c>
      <c r="J215" s="42">
        <f>I215-D215</f>
        <v>-9453</v>
      </c>
      <c r="K215" s="25">
        <f>I215/D215</f>
        <v>0.5948356004623837</v>
      </c>
      <c r="L215" s="26"/>
    </row>
    <row r="216" spans="1:12" s="18" customFormat="1" ht="27.75" customHeight="1" hidden="1">
      <c r="A216" s="151" t="s">
        <v>23</v>
      </c>
      <c r="B216" s="152"/>
      <c r="C216" s="23" t="s">
        <v>147</v>
      </c>
      <c r="D216" s="28">
        <v>1238994.85</v>
      </c>
      <c r="E216" s="28">
        <v>997994.58</v>
      </c>
      <c r="F216" s="28">
        <v>749125.9</v>
      </c>
      <c r="G216" s="24">
        <f>F216/E216*100</f>
        <v>75.06312308830375</v>
      </c>
      <c r="H216" s="24">
        <f>F216/D216*100</f>
        <v>60.46239013826409</v>
      </c>
      <c r="I216" s="42">
        <v>1159061.28</v>
      </c>
      <c r="J216" s="42">
        <f>I216-D216</f>
        <v>-79933.57000000007</v>
      </c>
      <c r="K216" s="25">
        <f>I216/D216</f>
        <v>0.9354851474967792</v>
      </c>
      <c r="L216" s="26"/>
    </row>
    <row r="217" spans="1:12" s="4" customFormat="1" ht="27" customHeight="1">
      <c r="A217" s="165"/>
      <c r="B217" s="166"/>
      <c r="C217" s="63" t="s">
        <v>90</v>
      </c>
      <c r="D217" s="28">
        <v>1133861.44</v>
      </c>
      <c r="E217" s="28">
        <v>1074760.94</v>
      </c>
      <c r="F217" s="28">
        <v>420163.93</v>
      </c>
      <c r="G217" s="42">
        <f t="shared" si="45"/>
        <v>39.09371045806708</v>
      </c>
      <c r="H217" s="42">
        <f t="shared" si="49"/>
        <v>37.05602070743318</v>
      </c>
      <c r="I217" s="85"/>
      <c r="J217" s="42"/>
      <c r="K217" s="25"/>
      <c r="L217" s="26">
        <f>G217-95</f>
        <v>-55.90628954193292</v>
      </c>
    </row>
    <row r="218" spans="1:12" s="4" customFormat="1" ht="37.5" customHeight="1">
      <c r="A218" s="1" t="s">
        <v>24</v>
      </c>
      <c r="B218" s="2" t="s">
        <v>111</v>
      </c>
      <c r="C218" s="2" t="s">
        <v>57</v>
      </c>
      <c r="D218" s="27">
        <f>D219+D223</f>
        <v>1068291.29</v>
      </c>
      <c r="E218" s="27">
        <f>E219+E223</f>
        <v>885336.6699999999</v>
      </c>
      <c r="F218" s="27">
        <f>F219+F223</f>
        <v>774691.45</v>
      </c>
      <c r="G218" s="24">
        <f t="shared" si="45"/>
        <v>87.50246954076803</v>
      </c>
      <c r="H218" s="24">
        <f t="shared" si="49"/>
        <v>72.51687411960458</v>
      </c>
      <c r="I218" s="84"/>
      <c r="J218" s="24"/>
      <c r="K218" s="25"/>
      <c r="L218" s="50" t="s">
        <v>81</v>
      </c>
    </row>
    <row r="219" spans="1:12" s="46" customFormat="1" ht="17.25" customHeight="1">
      <c r="A219" s="163"/>
      <c r="B219" s="164"/>
      <c r="C219" s="23" t="s">
        <v>40</v>
      </c>
      <c r="D219" s="28">
        <v>1045700.69</v>
      </c>
      <c r="E219" s="28">
        <v>875922.58</v>
      </c>
      <c r="F219" s="28">
        <v>774691.45</v>
      </c>
      <c r="G219" s="42">
        <f t="shared" si="45"/>
        <v>88.4429135278143</v>
      </c>
      <c r="H219" s="42">
        <f t="shared" si="49"/>
        <v>74.08347889681511</v>
      </c>
      <c r="I219" s="42">
        <f>I220+I221+I222</f>
        <v>839613.4</v>
      </c>
      <c r="J219" s="42">
        <f>I219-D219</f>
        <v>-206087.28999999992</v>
      </c>
      <c r="K219" s="146">
        <f>I219/D219</f>
        <v>0.8029194281204883</v>
      </c>
      <c r="L219" s="26">
        <f>G219-95</f>
        <v>-6.557086472185702</v>
      </c>
    </row>
    <row r="220" spans="1:12" s="18" customFormat="1" ht="26.25" customHeight="1" hidden="1">
      <c r="A220" s="151" t="s">
        <v>24</v>
      </c>
      <c r="B220" s="37"/>
      <c r="C220" s="23" t="s">
        <v>119</v>
      </c>
      <c r="D220" s="28">
        <v>14157.6</v>
      </c>
      <c r="E220" s="28">
        <v>11434.07</v>
      </c>
      <c r="F220" s="28">
        <v>9892.18</v>
      </c>
      <c r="G220" s="24">
        <f t="shared" si="45"/>
        <v>86.51495049444337</v>
      </c>
      <c r="H220" s="24">
        <f t="shared" si="49"/>
        <v>69.87187093857716</v>
      </c>
      <c r="I220" s="42">
        <v>13490.3</v>
      </c>
      <c r="J220" s="42">
        <f>I220-D220</f>
        <v>-667.3000000000011</v>
      </c>
      <c r="K220" s="25">
        <f>I220/D220</f>
        <v>0.9528663050234503</v>
      </c>
      <c r="L220" s="26"/>
    </row>
    <row r="221" spans="1:12" s="18" customFormat="1" ht="40.5" customHeight="1" hidden="1">
      <c r="A221" s="151" t="s">
        <v>24</v>
      </c>
      <c r="B221" s="37"/>
      <c r="C221" s="23" t="s">
        <v>155</v>
      </c>
      <c r="D221" s="28">
        <v>706.18</v>
      </c>
      <c r="E221" s="28">
        <v>706.18</v>
      </c>
      <c r="F221" s="28">
        <v>0</v>
      </c>
      <c r="G221" s="24">
        <f>F221/E221*100</f>
        <v>0</v>
      </c>
      <c r="H221" s="24">
        <f>F221/D221*100</f>
        <v>0</v>
      </c>
      <c r="I221" s="42">
        <v>0</v>
      </c>
      <c r="J221" s="42">
        <f>I221-D221</f>
        <v>-706.18</v>
      </c>
      <c r="K221" s="25">
        <f>I221/D221</f>
        <v>0</v>
      </c>
      <c r="L221" s="26"/>
    </row>
    <row r="222" spans="1:12" s="18" customFormat="1" ht="17.25" customHeight="1" hidden="1">
      <c r="A222" s="151" t="s">
        <v>24</v>
      </c>
      <c r="B222" s="37"/>
      <c r="C222" s="23" t="s">
        <v>156</v>
      </c>
      <c r="D222" s="28">
        <v>1030836.91</v>
      </c>
      <c r="E222" s="28">
        <v>863782.32</v>
      </c>
      <c r="F222" s="28">
        <v>764799.27</v>
      </c>
      <c r="G222" s="24">
        <f t="shared" si="45"/>
        <v>88.54074137567439</v>
      </c>
      <c r="H222" s="24">
        <f t="shared" si="49"/>
        <v>74.19207273049622</v>
      </c>
      <c r="I222" s="42">
        <v>826123.1</v>
      </c>
      <c r="J222" s="42">
        <f>I222-D222</f>
        <v>-204713.81000000006</v>
      </c>
      <c r="K222" s="25">
        <f>I222/D222</f>
        <v>0.8014100892060607</v>
      </c>
      <c r="L222" s="26"/>
    </row>
    <row r="223" spans="1:12" s="4" customFormat="1" ht="17.25" customHeight="1">
      <c r="A223" s="165"/>
      <c r="B223" s="166"/>
      <c r="C223" s="63" t="s">
        <v>41</v>
      </c>
      <c r="D223" s="28">
        <v>22590.6</v>
      </c>
      <c r="E223" s="28">
        <v>9414.09</v>
      </c>
      <c r="F223" s="28">
        <v>0</v>
      </c>
      <c r="G223" s="42">
        <f>F223/E223*100</f>
        <v>0</v>
      </c>
      <c r="H223" s="42">
        <f>F223/D223*100</f>
        <v>0</v>
      </c>
      <c r="I223" s="85"/>
      <c r="J223" s="42"/>
      <c r="K223" s="25"/>
      <c r="L223" s="26">
        <f>G223-95</f>
        <v>-95</v>
      </c>
    </row>
    <row r="224" spans="1:12" s="4" customFormat="1" ht="66" customHeight="1">
      <c r="A224" s="1" t="s">
        <v>25</v>
      </c>
      <c r="B224" s="2" t="s">
        <v>112</v>
      </c>
      <c r="C224" s="2" t="s">
        <v>58</v>
      </c>
      <c r="D224" s="27">
        <f>D225+D228</f>
        <v>25093.379999999997</v>
      </c>
      <c r="E224" s="27">
        <f>E225+E228</f>
        <v>21536.379999999997</v>
      </c>
      <c r="F224" s="27">
        <f>F225+F228</f>
        <v>15458.16</v>
      </c>
      <c r="G224" s="24">
        <f t="shared" si="45"/>
        <v>71.77696530243244</v>
      </c>
      <c r="H224" s="24">
        <f t="shared" si="49"/>
        <v>61.60254218443272</v>
      </c>
      <c r="I224" s="84"/>
      <c r="J224" s="24"/>
      <c r="K224" s="25"/>
      <c r="L224" s="50" t="s">
        <v>81</v>
      </c>
    </row>
    <row r="225" spans="1:12" s="46" customFormat="1" ht="18" customHeight="1">
      <c r="A225" s="47"/>
      <c r="B225" s="102"/>
      <c r="C225" s="23" t="s">
        <v>40</v>
      </c>
      <c r="D225" s="28">
        <v>22597.8</v>
      </c>
      <c r="E225" s="28">
        <v>19040.8</v>
      </c>
      <c r="F225" s="28">
        <v>15458.16</v>
      </c>
      <c r="G225" s="42">
        <f t="shared" si="45"/>
        <v>81.18440401663796</v>
      </c>
      <c r="H225" s="42">
        <f t="shared" si="49"/>
        <v>68.4055970050182</v>
      </c>
      <c r="I225" s="42">
        <f>I226+I227</f>
        <v>19920.7</v>
      </c>
      <c r="J225" s="42">
        <f>I225-D225</f>
        <v>-2677.0999999999985</v>
      </c>
      <c r="K225" s="146">
        <f>I225/D225</f>
        <v>0.8815327155740825</v>
      </c>
      <c r="L225" s="26">
        <f>G225-95</f>
        <v>-13.815595983362044</v>
      </c>
    </row>
    <row r="226" spans="1:12" s="7" customFormat="1" ht="26.25" customHeight="1" hidden="1">
      <c r="A226" s="83">
        <v>951</v>
      </c>
      <c r="B226" s="92"/>
      <c r="C226" s="23" t="s">
        <v>119</v>
      </c>
      <c r="D226" s="28">
        <v>10551.6</v>
      </c>
      <c r="E226" s="28">
        <v>8203.39</v>
      </c>
      <c r="F226" s="28">
        <v>7669.45</v>
      </c>
      <c r="G226" s="24">
        <f>F226/E226*100</f>
        <v>93.49122740720604</v>
      </c>
      <c r="H226" s="24">
        <f>F226/D226*100</f>
        <v>72.68518518518519</v>
      </c>
      <c r="I226" s="42">
        <v>10366.5</v>
      </c>
      <c r="J226" s="42">
        <f>I226-D226</f>
        <v>-185.10000000000036</v>
      </c>
      <c r="K226" s="25">
        <f>I226/D226</f>
        <v>0.9824576367565109</v>
      </c>
      <c r="L226" s="26"/>
    </row>
    <row r="227" spans="1:12" s="7" customFormat="1" ht="18" customHeight="1" hidden="1">
      <c r="A227" s="83">
        <v>951</v>
      </c>
      <c r="B227" s="92"/>
      <c r="C227" s="23" t="s">
        <v>141</v>
      </c>
      <c r="D227" s="28">
        <v>12046.2</v>
      </c>
      <c r="E227" s="28">
        <v>10837.4</v>
      </c>
      <c r="F227" s="28">
        <v>7788.71</v>
      </c>
      <c r="G227" s="24">
        <f>F227/E227*100</f>
        <v>71.86880617122188</v>
      </c>
      <c r="H227" s="24">
        <f>F227/D227*100</f>
        <v>64.65698726569374</v>
      </c>
      <c r="I227" s="42">
        <v>9554.2</v>
      </c>
      <c r="J227" s="42">
        <f>I227-D227</f>
        <v>-2492</v>
      </c>
      <c r="K227" s="25">
        <f>I227/D227</f>
        <v>0.7931297836662184</v>
      </c>
      <c r="L227" s="26"/>
    </row>
    <row r="228" spans="1:12" s="16" customFormat="1" ht="27" customHeight="1">
      <c r="A228" s="94"/>
      <c r="B228" s="95"/>
      <c r="C228" s="23" t="s">
        <v>90</v>
      </c>
      <c r="D228" s="28">
        <v>2495.58</v>
      </c>
      <c r="E228" s="28">
        <v>2495.58</v>
      </c>
      <c r="F228" s="28">
        <v>0</v>
      </c>
      <c r="G228" s="42">
        <v>0</v>
      </c>
      <c r="H228" s="42">
        <v>0</v>
      </c>
      <c r="I228" s="85"/>
      <c r="J228" s="42"/>
      <c r="K228" s="25"/>
      <c r="L228" s="26">
        <f>G228-95</f>
        <v>-95</v>
      </c>
    </row>
    <row r="229" spans="1:12" s="4" customFormat="1" ht="40.5" customHeight="1">
      <c r="A229" s="1" t="s">
        <v>26</v>
      </c>
      <c r="B229" s="2" t="s">
        <v>113</v>
      </c>
      <c r="C229" s="2" t="s">
        <v>59</v>
      </c>
      <c r="D229" s="27">
        <f>D230+D238</f>
        <v>1083533.42</v>
      </c>
      <c r="E229" s="27">
        <f>E230+E238</f>
        <v>952474.1200000001</v>
      </c>
      <c r="F229" s="27">
        <f>F230+F238</f>
        <v>913037.51</v>
      </c>
      <c r="G229" s="24">
        <f t="shared" si="45"/>
        <v>95.85956099258632</v>
      </c>
      <c r="H229" s="24">
        <f t="shared" si="49"/>
        <v>84.26482221471305</v>
      </c>
      <c r="I229" s="84"/>
      <c r="J229" s="24"/>
      <c r="K229" s="25"/>
      <c r="L229" s="50" t="s">
        <v>81</v>
      </c>
    </row>
    <row r="230" spans="1:12" s="46" customFormat="1" ht="17.25" customHeight="1">
      <c r="A230" s="47"/>
      <c r="B230" s="48"/>
      <c r="C230" s="23" t="s">
        <v>40</v>
      </c>
      <c r="D230" s="28">
        <v>986091.3</v>
      </c>
      <c r="E230" s="28">
        <v>857487.06</v>
      </c>
      <c r="F230" s="28">
        <v>827768.08</v>
      </c>
      <c r="G230" s="42">
        <f t="shared" si="45"/>
        <v>96.53417743703326</v>
      </c>
      <c r="H230" s="42">
        <f t="shared" si="49"/>
        <v>83.94436498932704</v>
      </c>
      <c r="I230" s="42">
        <f>I231+I232+I233+I234+I235+I236+I237</f>
        <v>917770.69</v>
      </c>
      <c r="J230" s="42">
        <f aca="true" t="shared" si="56" ref="J230:J237">I230-D230</f>
        <v>-68320.6100000001</v>
      </c>
      <c r="K230" s="146">
        <f aca="true" t="shared" si="57" ref="K230:K237">I230/D230</f>
        <v>0.9307157359567009</v>
      </c>
      <c r="L230" s="26">
        <f>G230-95</f>
        <v>1.5341774370332644</v>
      </c>
    </row>
    <row r="231" spans="1:13" s="18" customFormat="1" ht="26.25" customHeight="1" hidden="1">
      <c r="A231" s="1" t="s">
        <v>26</v>
      </c>
      <c r="B231" s="33"/>
      <c r="C231" s="23" t="s">
        <v>119</v>
      </c>
      <c r="D231" s="43">
        <v>15034.4</v>
      </c>
      <c r="E231" s="43">
        <v>10834.75</v>
      </c>
      <c r="F231" s="43">
        <v>10296.77</v>
      </c>
      <c r="G231" s="24">
        <f t="shared" si="45"/>
        <v>95.03468008029719</v>
      </c>
      <c r="H231" s="24">
        <f t="shared" si="49"/>
        <v>68.48806736550844</v>
      </c>
      <c r="I231" s="43">
        <v>14789.95</v>
      </c>
      <c r="J231" s="42">
        <f t="shared" si="56"/>
        <v>-244.4499999999989</v>
      </c>
      <c r="K231" s="25">
        <f t="shared" si="57"/>
        <v>0.9837406215080083</v>
      </c>
      <c r="L231" s="26"/>
      <c r="M231" s="7"/>
    </row>
    <row r="232" spans="1:13" s="18" customFormat="1" ht="51.75" customHeight="1" hidden="1">
      <c r="A232" s="1" t="s">
        <v>26</v>
      </c>
      <c r="B232" s="33"/>
      <c r="C232" s="23" t="s">
        <v>127</v>
      </c>
      <c r="D232" s="43">
        <v>33809.6</v>
      </c>
      <c r="E232" s="43">
        <v>28081.1</v>
      </c>
      <c r="F232" s="43">
        <v>27312.05</v>
      </c>
      <c r="G232" s="24">
        <f aca="true" t="shared" si="58" ref="G232:G237">F232/E232*100</f>
        <v>97.26132523298588</v>
      </c>
      <c r="H232" s="24">
        <f aca="true" t="shared" si="59" ref="H232:H237">F232/D232*100</f>
        <v>80.78193767450665</v>
      </c>
      <c r="I232" s="43">
        <v>27312.05</v>
      </c>
      <c r="J232" s="42">
        <f t="shared" si="56"/>
        <v>-6497.549999999999</v>
      </c>
      <c r="K232" s="25">
        <f t="shared" si="57"/>
        <v>0.8078193767450665</v>
      </c>
      <c r="L232" s="26"/>
      <c r="M232" s="7"/>
    </row>
    <row r="233" spans="1:13" s="18" customFormat="1" ht="27" customHeight="1" hidden="1">
      <c r="A233" s="1" t="s">
        <v>26</v>
      </c>
      <c r="B233" s="33"/>
      <c r="C233" s="23" t="s">
        <v>131</v>
      </c>
      <c r="D233" s="43">
        <v>33509.7</v>
      </c>
      <c r="E233" s="43">
        <v>27314.63</v>
      </c>
      <c r="F233" s="43">
        <v>24891.37</v>
      </c>
      <c r="G233" s="24">
        <f t="shared" si="58"/>
        <v>91.12834404127018</v>
      </c>
      <c r="H233" s="24">
        <f t="shared" si="59"/>
        <v>74.28108875937416</v>
      </c>
      <c r="I233" s="43">
        <v>30974.59</v>
      </c>
      <c r="J233" s="42">
        <f t="shared" si="56"/>
        <v>-2535.109999999997</v>
      </c>
      <c r="K233" s="25">
        <f t="shared" si="57"/>
        <v>0.9243469801281421</v>
      </c>
      <c r="L233" s="26"/>
      <c r="M233" s="7"/>
    </row>
    <row r="234" spans="1:13" s="18" customFormat="1" ht="41.25" customHeight="1" hidden="1">
      <c r="A234" s="1" t="s">
        <v>26</v>
      </c>
      <c r="B234" s="33"/>
      <c r="C234" s="23" t="s">
        <v>136</v>
      </c>
      <c r="D234" s="43">
        <v>2479.9</v>
      </c>
      <c r="E234" s="43">
        <v>1882.33</v>
      </c>
      <c r="F234" s="43">
        <v>1378.48</v>
      </c>
      <c r="G234" s="24">
        <f t="shared" si="58"/>
        <v>73.23264252283074</v>
      </c>
      <c r="H234" s="24">
        <f t="shared" si="59"/>
        <v>55.58611234323965</v>
      </c>
      <c r="I234" s="43">
        <v>1563.6</v>
      </c>
      <c r="J234" s="42">
        <f t="shared" si="56"/>
        <v>-916.3000000000002</v>
      </c>
      <c r="K234" s="25">
        <f t="shared" si="57"/>
        <v>0.6305092947296261</v>
      </c>
      <c r="L234" s="26"/>
      <c r="M234" s="7"/>
    </row>
    <row r="235" spans="1:13" s="18" customFormat="1" ht="41.25" customHeight="1" hidden="1">
      <c r="A235" s="1" t="s">
        <v>26</v>
      </c>
      <c r="B235" s="33"/>
      <c r="C235" s="23" t="s">
        <v>137</v>
      </c>
      <c r="D235" s="43">
        <v>810882</v>
      </c>
      <c r="E235" s="43">
        <v>735144.84</v>
      </c>
      <c r="F235" s="43">
        <v>732095.9</v>
      </c>
      <c r="G235" s="24">
        <f t="shared" si="58"/>
        <v>99.58525996047256</v>
      </c>
      <c r="H235" s="24">
        <f t="shared" si="59"/>
        <v>90.28390074018168</v>
      </c>
      <c r="I235" s="43">
        <v>810882</v>
      </c>
      <c r="J235" s="42">
        <f t="shared" si="56"/>
        <v>0</v>
      </c>
      <c r="K235" s="25">
        <f t="shared" si="57"/>
        <v>1</v>
      </c>
      <c r="L235" s="26"/>
      <c r="M235" s="7"/>
    </row>
    <row r="236" spans="1:13" s="18" customFormat="1" ht="38.25" customHeight="1" hidden="1">
      <c r="A236" s="1" t="s">
        <v>26</v>
      </c>
      <c r="B236" s="33"/>
      <c r="C236" s="23" t="s">
        <v>132</v>
      </c>
      <c r="D236" s="43">
        <v>7897.3</v>
      </c>
      <c r="E236" s="43">
        <v>7897.3</v>
      </c>
      <c r="F236" s="43">
        <v>1852.47</v>
      </c>
      <c r="G236" s="24">
        <f t="shared" si="58"/>
        <v>23.457004292606335</v>
      </c>
      <c r="H236" s="24">
        <f t="shared" si="59"/>
        <v>23.457004292606335</v>
      </c>
      <c r="I236" s="43">
        <v>2307.46</v>
      </c>
      <c r="J236" s="42">
        <f t="shared" si="56"/>
        <v>-5589.84</v>
      </c>
      <c r="K236" s="25">
        <f t="shared" si="57"/>
        <v>0.29218340445468705</v>
      </c>
      <c r="L236" s="26"/>
      <c r="M236" s="7"/>
    </row>
    <row r="237" spans="1:13" s="18" customFormat="1" ht="40.5" customHeight="1" hidden="1">
      <c r="A237" s="1" t="s">
        <v>26</v>
      </c>
      <c r="B237" s="33"/>
      <c r="C237" s="23" t="s">
        <v>138</v>
      </c>
      <c r="D237" s="43">
        <v>82478.4</v>
      </c>
      <c r="E237" s="43">
        <v>46332.1</v>
      </c>
      <c r="F237" s="43">
        <v>29941.04</v>
      </c>
      <c r="G237" s="24">
        <f t="shared" si="58"/>
        <v>64.62266981207414</v>
      </c>
      <c r="H237" s="24">
        <f t="shared" si="59"/>
        <v>36.301674135288756</v>
      </c>
      <c r="I237" s="43">
        <v>29941.04</v>
      </c>
      <c r="J237" s="42">
        <f t="shared" si="56"/>
        <v>-52537.35999999999</v>
      </c>
      <c r="K237" s="25">
        <f t="shared" si="57"/>
        <v>0.3630167413528876</v>
      </c>
      <c r="L237" s="26"/>
      <c r="M237" s="7"/>
    </row>
    <row r="238" spans="1:12" s="7" customFormat="1" ht="17.25" customHeight="1">
      <c r="A238" s="94"/>
      <c r="B238" s="95"/>
      <c r="C238" s="23" t="s">
        <v>41</v>
      </c>
      <c r="D238" s="28">
        <v>97442.12</v>
      </c>
      <c r="E238" s="28">
        <v>94987.06</v>
      </c>
      <c r="F238" s="28">
        <v>85269.43</v>
      </c>
      <c r="G238" s="42">
        <f t="shared" si="45"/>
        <v>89.76952229072043</v>
      </c>
      <c r="H238" s="42">
        <f t="shared" si="49"/>
        <v>87.50777384564293</v>
      </c>
      <c r="I238" s="85"/>
      <c r="J238" s="42"/>
      <c r="K238" s="25"/>
      <c r="L238" s="26">
        <f>G238-95</f>
        <v>-5.230477709279569</v>
      </c>
    </row>
    <row r="239" spans="1:12" s="4" customFormat="1" ht="40.5" customHeight="1">
      <c r="A239" s="1" t="s">
        <v>27</v>
      </c>
      <c r="B239" s="2" t="s">
        <v>114</v>
      </c>
      <c r="C239" s="2" t="s">
        <v>60</v>
      </c>
      <c r="D239" s="27">
        <f>D240+D246</f>
        <v>1336763.73</v>
      </c>
      <c r="E239" s="27">
        <f>E240+E246</f>
        <v>1147632.84</v>
      </c>
      <c r="F239" s="27">
        <f>F240+F246</f>
        <v>990666.67</v>
      </c>
      <c r="G239" s="24">
        <f t="shared" si="45"/>
        <v>86.32261429535251</v>
      </c>
      <c r="H239" s="24">
        <f t="shared" si="49"/>
        <v>74.10933194604256</v>
      </c>
      <c r="I239" s="84"/>
      <c r="J239" s="24"/>
      <c r="K239" s="25"/>
      <c r="L239" s="50" t="s">
        <v>81</v>
      </c>
    </row>
    <row r="240" spans="1:12" s="46" customFormat="1" ht="17.25" customHeight="1">
      <c r="A240" s="163"/>
      <c r="B240" s="164"/>
      <c r="C240" s="23" t="s">
        <v>40</v>
      </c>
      <c r="D240" s="28">
        <v>1150901.36</v>
      </c>
      <c r="E240" s="28">
        <v>993387.53</v>
      </c>
      <c r="F240" s="28">
        <v>853790.18</v>
      </c>
      <c r="G240" s="42">
        <f t="shared" si="45"/>
        <v>85.94734222202285</v>
      </c>
      <c r="H240" s="42">
        <f t="shared" si="49"/>
        <v>74.18447919811302</v>
      </c>
      <c r="I240" s="42">
        <f>SUM(I241:I245)</f>
        <v>1049628.7</v>
      </c>
      <c r="J240" s="42">
        <f aca="true" t="shared" si="60" ref="J240:J245">I240-D240</f>
        <v>-101272.66000000015</v>
      </c>
      <c r="K240" s="146">
        <f aca="true" t="shared" si="61" ref="K240:K245">I240/D240</f>
        <v>0.9120057864906858</v>
      </c>
      <c r="L240" s="26">
        <f>G240-95</f>
        <v>-9.052657777977146</v>
      </c>
    </row>
    <row r="241" spans="1:12" s="18" customFormat="1" ht="26.25" customHeight="1" hidden="1">
      <c r="A241" s="151" t="s">
        <v>27</v>
      </c>
      <c r="B241" s="37"/>
      <c r="C241" s="23" t="s">
        <v>119</v>
      </c>
      <c r="D241" s="28">
        <v>8841.8</v>
      </c>
      <c r="E241" s="28">
        <v>7411.5</v>
      </c>
      <c r="F241" s="28">
        <v>6533.62</v>
      </c>
      <c r="G241" s="24">
        <f t="shared" si="45"/>
        <v>88.15516427173986</v>
      </c>
      <c r="H241" s="24">
        <f t="shared" si="49"/>
        <v>73.89468207830984</v>
      </c>
      <c r="I241" s="42">
        <v>8477.3</v>
      </c>
      <c r="J241" s="42">
        <f t="shared" si="60"/>
        <v>-364.5</v>
      </c>
      <c r="K241" s="25">
        <f t="shared" si="61"/>
        <v>0.9587753624827524</v>
      </c>
      <c r="L241" s="26"/>
    </row>
    <row r="242" spans="1:12" s="18" customFormat="1" ht="26.25" customHeight="1" hidden="1">
      <c r="A242" s="151" t="s">
        <v>27</v>
      </c>
      <c r="B242" s="37"/>
      <c r="C242" s="23" t="s">
        <v>176</v>
      </c>
      <c r="D242" s="28">
        <v>1031535.74</v>
      </c>
      <c r="E242" s="28">
        <v>891545.04</v>
      </c>
      <c r="F242" s="28">
        <v>763711.89</v>
      </c>
      <c r="G242" s="24">
        <f>F242/E242*100</f>
        <v>85.66161615345872</v>
      </c>
      <c r="H242" s="24">
        <f>F242/D242*100</f>
        <v>74.03639645098482</v>
      </c>
      <c r="I242" s="42">
        <v>935750.6</v>
      </c>
      <c r="J242" s="42">
        <f t="shared" si="60"/>
        <v>-95785.14000000001</v>
      </c>
      <c r="K242" s="25">
        <f t="shared" si="61"/>
        <v>0.9071431688833196</v>
      </c>
      <c r="L242" s="26"/>
    </row>
    <row r="243" spans="1:12" s="18" customFormat="1" ht="39.75" customHeight="1" hidden="1">
      <c r="A243" s="151" t="s">
        <v>27</v>
      </c>
      <c r="B243" s="37"/>
      <c r="C243" s="23" t="s">
        <v>172</v>
      </c>
      <c r="D243" s="28">
        <v>101578.75</v>
      </c>
      <c r="E243" s="28">
        <v>85485.91</v>
      </c>
      <c r="F243" s="28">
        <v>77219.46</v>
      </c>
      <c r="G243" s="24">
        <f>F243/E243*100</f>
        <v>90.33004386336884</v>
      </c>
      <c r="H243" s="24">
        <f>F243/D243*100</f>
        <v>76.0193052188573</v>
      </c>
      <c r="I243" s="42">
        <v>99075.6</v>
      </c>
      <c r="J243" s="42">
        <f t="shared" si="60"/>
        <v>-2503.149999999994</v>
      </c>
      <c r="K243" s="25">
        <f t="shared" si="61"/>
        <v>0.9753575427931531</v>
      </c>
      <c r="L243" s="26"/>
    </row>
    <row r="244" spans="1:12" s="18" customFormat="1" ht="40.5" customHeight="1" hidden="1">
      <c r="A244" s="151" t="s">
        <v>27</v>
      </c>
      <c r="B244" s="37"/>
      <c r="C244" s="23" t="s">
        <v>163</v>
      </c>
      <c r="D244" s="28">
        <v>6143.87</v>
      </c>
      <c r="E244" s="28">
        <v>6143.87</v>
      </c>
      <c r="F244" s="28">
        <v>3524</v>
      </c>
      <c r="G244" s="24">
        <f>F244/E244*100</f>
        <v>57.35798446256187</v>
      </c>
      <c r="H244" s="24">
        <f>F244/D244*100</f>
        <v>57.35798446256187</v>
      </c>
      <c r="I244" s="42">
        <v>3524</v>
      </c>
      <c r="J244" s="42">
        <f t="shared" si="60"/>
        <v>-2619.87</v>
      </c>
      <c r="K244" s="25">
        <f t="shared" si="61"/>
        <v>0.5735798446256187</v>
      </c>
      <c r="L244" s="26"/>
    </row>
    <row r="245" spans="1:12" s="18" customFormat="1" ht="27" customHeight="1" hidden="1">
      <c r="A245" s="151" t="s">
        <v>27</v>
      </c>
      <c r="B245" s="37"/>
      <c r="C245" s="23" t="s">
        <v>149</v>
      </c>
      <c r="D245" s="28">
        <v>2801.2</v>
      </c>
      <c r="E245" s="28">
        <v>2801.2</v>
      </c>
      <c r="F245" s="28">
        <v>2801.2</v>
      </c>
      <c r="G245" s="24">
        <f>F245/E245*100</f>
        <v>100</v>
      </c>
      <c r="H245" s="24">
        <f>F245/D245*100</f>
        <v>100</v>
      </c>
      <c r="I245" s="42">
        <v>2801.2</v>
      </c>
      <c r="J245" s="42">
        <f t="shared" si="60"/>
        <v>0</v>
      </c>
      <c r="K245" s="25">
        <f t="shared" si="61"/>
        <v>1</v>
      </c>
      <c r="L245" s="26"/>
    </row>
    <row r="246" spans="1:12" s="4" customFormat="1" ht="16.5" customHeight="1">
      <c r="A246" s="165"/>
      <c r="B246" s="166"/>
      <c r="C246" s="63" t="s">
        <v>41</v>
      </c>
      <c r="D246" s="28">
        <v>185862.37</v>
      </c>
      <c r="E246" s="28">
        <v>154245.31</v>
      </c>
      <c r="F246" s="28">
        <v>136876.49</v>
      </c>
      <c r="G246" s="42">
        <f t="shared" si="45"/>
        <v>88.73948258135044</v>
      </c>
      <c r="H246" s="42">
        <f t="shared" si="49"/>
        <v>73.64400335581645</v>
      </c>
      <c r="I246" s="85"/>
      <c r="J246" s="42"/>
      <c r="K246" s="25"/>
      <c r="L246" s="26">
        <f>G246-95</f>
        <v>-6.260517418649556</v>
      </c>
    </row>
    <row r="247" spans="1:12" s="4" customFormat="1" ht="40.5" customHeight="1">
      <c r="A247" s="1" t="s">
        <v>28</v>
      </c>
      <c r="B247" s="2" t="s">
        <v>115</v>
      </c>
      <c r="C247" s="2" t="s">
        <v>61</v>
      </c>
      <c r="D247" s="27">
        <f>D248</f>
        <v>20041.75</v>
      </c>
      <c r="E247" s="27">
        <f>E248</f>
        <v>17338.35</v>
      </c>
      <c r="F247" s="27">
        <f>F248</f>
        <v>11154.27</v>
      </c>
      <c r="G247" s="24">
        <f t="shared" si="45"/>
        <v>64.33293825537034</v>
      </c>
      <c r="H247" s="24">
        <f t="shared" si="49"/>
        <v>55.65516983297367</v>
      </c>
      <c r="I247" s="84"/>
      <c r="J247" s="24"/>
      <c r="K247" s="25"/>
      <c r="L247" s="50" t="s">
        <v>81</v>
      </c>
    </row>
    <row r="248" spans="1:12" s="7" customFormat="1" ht="17.25" customHeight="1">
      <c r="A248" s="34"/>
      <c r="B248" s="35"/>
      <c r="C248" s="23" t="s">
        <v>99</v>
      </c>
      <c r="D248" s="28">
        <v>20041.75</v>
      </c>
      <c r="E248" s="28">
        <v>17338.35</v>
      </c>
      <c r="F248" s="28">
        <v>11154.27</v>
      </c>
      <c r="G248" s="42">
        <f t="shared" si="45"/>
        <v>64.33293825537034</v>
      </c>
      <c r="H248" s="42">
        <f t="shared" si="49"/>
        <v>55.65516983297367</v>
      </c>
      <c r="I248" s="42">
        <f>I249+I250+I251</f>
        <v>19515.100000000002</v>
      </c>
      <c r="J248" s="42">
        <f>I248-D248</f>
        <v>-526.6499999999978</v>
      </c>
      <c r="K248" s="146">
        <f>I248/D248</f>
        <v>0.9737223545848044</v>
      </c>
      <c r="L248" s="26">
        <f>G248-95</f>
        <v>-30.667061744629663</v>
      </c>
    </row>
    <row r="249" spans="1:12" s="18" customFormat="1" ht="26.25" customHeight="1" hidden="1">
      <c r="A249" s="83">
        <v>965</v>
      </c>
      <c r="B249" s="92"/>
      <c r="C249" s="23" t="s">
        <v>119</v>
      </c>
      <c r="D249" s="28">
        <v>10426.35</v>
      </c>
      <c r="E249" s="28">
        <v>8263.65</v>
      </c>
      <c r="F249" s="28">
        <v>7930.12</v>
      </c>
      <c r="G249" s="24">
        <f t="shared" si="45"/>
        <v>95.9638900485863</v>
      </c>
      <c r="H249" s="24">
        <f t="shared" si="49"/>
        <v>76.05844806667722</v>
      </c>
      <c r="I249" s="42">
        <v>10230</v>
      </c>
      <c r="J249" s="42">
        <f>I249-D249</f>
        <v>-196.35000000000036</v>
      </c>
      <c r="K249" s="25">
        <f>I249/D249</f>
        <v>0.9811679063142902</v>
      </c>
      <c r="L249" s="26"/>
    </row>
    <row r="250" spans="1:12" s="18" customFormat="1" ht="39.75" customHeight="1" hidden="1">
      <c r="A250" s="83">
        <v>965</v>
      </c>
      <c r="B250" s="92"/>
      <c r="C250" s="23" t="s">
        <v>172</v>
      </c>
      <c r="D250" s="28">
        <v>8704.4</v>
      </c>
      <c r="E250" s="28">
        <v>8163.7</v>
      </c>
      <c r="F250" s="28">
        <v>2474.31</v>
      </c>
      <c r="G250" s="24">
        <f t="shared" si="45"/>
        <v>30.30868356260029</v>
      </c>
      <c r="H250" s="24">
        <f t="shared" si="49"/>
        <v>28.425968475713432</v>
      </c>
      <c r="I250" s="42">
        <v>8507.7</v>
      </c>
      <c r="J250" s="42">
        <f>I250-D250</f>
        <v>-196.6999999999989</v>
      </c>
      <c r="K250" s="25">
        <f>I250/D250</f>
        <v>0.9774022333532467</v>
      </c>
      <c r="L250" s="26"/>
    </row>
    <row r="251" spans="1:12" s="18" customFormat="1" ht="26.25" customHeight="1" hidden="1">
      <c r="A251" s="83">
        <v>965</v>
      </c>
      <c r="B251" s="92"/>
      <c r="C251" s="23" t="s">
        <v>149</v>
      </c>
      <c r="D251" s="28">
        <v>911</v>
      </c>
      <c r="E251" s="28">
        <v>911</v>
      </c>
      <c r="F251" s="28">
        <v>749.85</v>
      </c>
      <c r="G251" s="24">
        <f t="shared" si="45"/>
        <v>82.31064763995609</v>
      </c>
      <c r="H251" s="24">
        <f t="shared" si="49"/>
        <v>82.31064763995609</v>
      </c>
      <c r="I251" s="42">
        <v>777.4</v>
      </c>
      <c r="J251" s="42">
        <f>I251-D251</f>
        <v>-133.60000000000002</v>
      </c>
      <c r="K251" s="25">
        <f>I251/D251</f>
        <v>0.8533479692645445</v>
      </c>
      <c r="L251" s="26"/>
    </row>
    <row r="252" spans="1:12" s="4" customFormat="1" ht="27" customHeight="1">
      <c r="A252" s="1" t="s">
        <v>29</v>
      </c>
      <c r="B252" s="2" t="s">
        <v>30</v>
      </c>
      <c r="C252" s="2" t="s">
        <v>62</v>
      </c>
      <c r="D252" s="27">
        <f>D253+D265+D266</f>
        <v>436266.22</v>
      </c>
      <c r="E252" s="27">
        <f>E253+E265+E266</f>
        <v>319289.07</v>
      </c>
      <c r="F252" s="27">
        <f>F253+F265+F266</f>
        <v>277525.41000000003</v>
      </c>
      <c r="G252" s="24">
        <f aca="true" t="shared" si="62" ref="G252:G305">F252/E252*100</f>
        <v>86.91979653421899</v>
      </c>
      <c r="H252" s="24">
        <f t="shared" si="49"/>
        <v>63.61377463512991</v>
      </c>
      <c r="I252" s="84"/>
      <c r="J252" s="24"/>
      <c r="K252" s="25"/>
      <c r="L252" s="50" t="s">
        <v>81</v>
      </c>
    </row>
    <row r="253" spans="1:12" s="46" customFormat="1" ht="16.5" customHeight="1">
      <c r="A253" s="163"/>
      <c r="B253" s="164"/>
      <c r="C253" s="23" t="s">
        <v>40</v>
      </c>
      <c r="D253" s="28">
        <v>414815.42</v>
      </c>
      <c r="E253" s="28">
        <v>317300.67</v>
      </c>
      <c r="F253" s="28">
        <v>275846.01</v>
      </c>
      <c r="G253" s="42">
        <f t="shared" si="62"/>
        <v>86.93521195527258</v>
      </c>
      <c r="H253" s="42">
        <f t="shared" si="49"/>
        <v>66.49849467987472</v>
      </c>
      <c r="I253" s="42">
        <f>I254+I255+I256+I257+I258+I259+I260+I261+I262+I263+I264</f>
        <v>384840.44000000006</v>
      </c>
      <c r="J253" s="42">
        <f aca="true" t="shared" si="63" ref="J253:J264">I253-D253</f>
        <v>-29974.979999999923</v>
      </c>
      <c r="K253" s="146">
        <f aca="true" t="shared" si="64" ref="K253:K264">I253/D253</f>
        <v>0.927738992923648</v>
      </c>
      <c r="L253" s="26">
        <f>G253-95</f>
        <v>-8.064788044727422</v>
      </c>
    </row>
    <row r="254" spans="1:12" s="18" customFormat="1" ht="26.25" customHeight="1" hidden="1">
      <c r="A254" s="151" t="s">
        <v>29</v>
      </c>
      <c r="B254" s="37"/>
      <c r="C254" s="23" t="s">
        <v>119</v>
      </c>
      <c r="D254" s="43">
        <v>282948.04</v>
      </c>
      <c r="E254" s="43">
        <v>207799.02</v>
      </c>
      <c r="F254" s="41">
        <v>190424.05</v>
      </c>
      <c r="G254" s="24">
        <f t="shared" si="62"/>
        <v>91.6385698065371</v>
      </c>
      <c r="H254" s="24">
        <f t="shared" si="49"/>
        <v>67.30000674328757</v>
      </c>
      <c r="I254" s="43">
        <v>266088.9</v>
      </c>
      <c r="J254" s="42">
        <f t="shared" si="63"/>
        <v>-16859.139999999956</v>
      </c>
      <c r="K254" s="25">
        <f t="shared" si="64"/>
        <v>0.9404161272861266</v>
      </c>
      <c r="L254" s="26"/>
    </row>
    <row r="255" spans="1:12" s="18" customFormat="1" ht="26.25" customHeight="1" hidden="1">
      <c r="A255" s="151" t="s">
        <v>29</v>
      </c>
      <c r="B255" s="37"/>
      <c r="C255" s="23" t="s">
        <v>128</v>
      </c>
      <c r="D255" s="43">
        <v>7981.2</v>
      </c>
      <c r="E255" s="43">
        <v>6279.2</v>
      </c>
      <c r="F255" s="41">
        <v>5837.26</v>
      </c>
      <c r="G255" s="24">
        <f aca="true" t="shared" si="65" ref="G255:G263">F255/E255*100</f>
        <v>92.96184227290101</v>
      </c>
      <c r="H255" s="24">
        <f aca="true" t="shared" si="66" ref="H255:H263">F255/D255*100</f>
        <v>73.13762341502532</v>
      </c>
      <c r="I255" s="43">
        <v>7740</v>
      </c>
      <c r="J255" s="42">
        <f t="shared" si="63"/>
        <v>-241.19999999999982</v>
      </c>
      <c r="K255" s="25">
        <f t="shared" si="64"/>
        <v>0.9697789806044204</v>
      </c>
      <c r="L255" s="26"/>
    </row>
    <row r="256" spans="1:12" s="18" customFormat="1" ht="37.5" customHeight="1" hidden="1">
      <c r="A256" s="151" t="s">
        <v>29</v>
      </c>
      <c r="B256" s="37"/>
      <c r="C256" s="23" t="s">
        <v>129</v>
      </c>
      <c r="D256" s="43">
        <v>4242.11</v>
      </c>
      <c r="E256" s="43">
        <v>4242.11</v>
      </c>
      <c r="F256" s="41">
        <v>4242.11</v>
      </c>
      <c r="G256" s="24">
        <f t="shared" si="65"/>
        <v>100</v>
      </c>
      <c r="H256" s="24">
        <f t="shared" si="66"/>
        <v>100</v>
      </c>
      <c r="I256" s="43">
        <v>4242.11</v>
      </c>
      <c r="J256" s="42">
        <f t="shared" si="63"/>
        <v>0</v>
      </c>
      <c r="K256" s="25">
        <f t="shared" si="64"/>
        <v>1</v>
      </c>
      <c r="L256" s="26"/>
    </row>
    <row r="257" spans="1:12" s="18" customFormat="1" ht="26.25" customHeight="1" hidden="1">
      <c r="A257" s="151" t="s">
        <v>29</v>
      </c>
      <c r="B257" s="37"/>
      <c r="C257" s="23" t="s">
        <v>130</v>
      </c>
      <c r="D257" s="43">
        <v>10492.52</v>
      </c>
      <c r="E257" s="43">
        <v>7611.24</v>
      </c>
      <c r="F257" s="41">
        <v>7413.77</v>
      </c>
      <c r="G257" s="24">
        <f t="shared" si="65"/>
        <v>97.40554758488761</v>
      </c>
      <c r="H257" s="24">
        <f t="shared" si="66"/>
        <v>70.65766851051988</v>
      </c>
      <c r="I257" s="43">
        <v>8378.9</v>
      </c>
      <c r="J257" s="42">
        <f t="shared" si="63"/>
        <v>-2113.620000000001</v>
      </c>
      <c r="K257" s="25">
        <f t="shared" si="64"/>
        <v>0.7985593546640845</v>
      </c>
      <c r="L257" s="26"/>
    </row>
    <row r="258" spans="1:12" s="7" customFormat="1" ht="38.25" customHeight="1" hidden="1">
      <c r="A258" s="151" t="s">
        <v>29</v>
      </c>
      <c r="B258" s="37"/>
      <c r="C258" s="23" t="s">
        <v>174</v>
      </c>
      <c r="D258" s="43">
        <v>721.87</v>
      </c>
      <c r="E258" s="43">
        <v>557.77</v>
      </c>
      <c r="F258" s="41">
        <v>486.93</v>
      </c>
      <c r="G258" s="24">
        <f t="shared" si="65"/>
        <v>87.29942449396705</v>
      </c>
      <c r="H258" s="24">
        <f t="shared" si="66"/>
        <v>67.4539737071772</v>
      </c>
      <c r="I258" s="43">
        <v>486.93</v>
      </c>
      <c r="J258" s="42">
        <f t="shared" si="63"/>
        <v>-234.94</v>
      </c>
      <c r="K258" s="25">
        <f t="shared" si="64"/>
        <v>0.674539737071772</v>
      </c>
      <c r="L258" s="26"/>
    </row>
    <row r="259" spans="1:12" s="7" customFormat="1" ht="38.25" customHeight="1" hidden="1">
      <c r="A259" s="151" t="s">
        <v>29</v>
      </c>
      <c r="B259" s="37"/>
      <c r="C259" s="23" t="s">
        <v>175</v>
      </c>
      <c r="D259" s="43">
        <v>96.6</v>
      </c>
      <c r="E259" s="43">
        <v>96.6</v>
      </c>
      <c r="F259" s="43">
        <v>96.6</v>
      </c>
      <c r="G259" s="24">
        <f t="shared" si="65"/>
        <v>100</v>
      </c>
      <c r="H259" s="24">
        <f t="shared" si="66"/>
        <v>100</v>
      </c>
      <c r="I259" s="43">
        <v>96.6</v>
      </c>
      <c r="J259" s="42">
        <f t="shared" si="63"/>
        <v>0</v>
      </c>
      <c r="K259" s="25">
        <f t="shared" si="64"/>
        <v>1</v>
      </c>
      <c r="L259" s="26"/>
    </row>
    <row r="260" spans="1:12" s="7" customFormat="1" ht="38.25" customHeight="1" hidden="1">
      <c r="A260" s="151" t="s">
        <v>29</v>
      </c>
      <c r="B260" s="37"/>
      <c r="C260" s="23" t="s">
        <v>134</v>
      </c>
      <c r="D260" s="43">
        <v>11388.18</v>
      </c>
      <c r="E260" s="43">
        <v>10888.18</v>
      </c>
      <c r="F260" s="43">
        <v>5749.25</v>
      </c>
      <c r="G260" s="24">
        <f t="shared" si="65"/>
        <v>52.80267225560195</v>
      </c>
      <c r="H260" s="24">
        <f t="shared" si="66"/>
        <v>50.48436185588917</v>
      </c>
      <c r="I260" s="43">
        <v>9888.2</v>
      </c>
      <c r="J260" s="42">
        <f t="shared" si="63"/>
        <v>-1499.9799999999996</v>
      </c>
      <c r="K260" s="25">
        <f t="shared" si="64"/>
        <v>0.8682862406460031</v>
      </c>
      <c r="L260" s="26"/>
    </row>
    <row r="261" spans="1:12" s="7" customFormat="1" ht="38.25" customHeight="1" hidden="1">
      <c r="A261" s="151" t="s">
        <v>29</v>
      </c>
      <c r="B261" s="37"/>
      <c r="C261" s="23" t="s">
        <v>132</v>
      </c>
      <c r="D261" s="43">
        <v>450</v>
      </c>
      <c r="E261" s="43">
        <v>450</v>
      </c>
      <c r="F261" s="43">
        <v>237.5</v>
      </c>
      <c r="G261" s="24">
        <f t="shared" si="65"/>
        <v>52.77777777777778</v>
      </c>
      <c r="H261" s="24">
        <f t="shared" si="66"/>
        <v>52.77777777777778</v>
      </c>
      <c r="I261" s="43">
        <v>272.5</v>
      </c>
      <c r="J261" s="42">
        <f t="shared" si="63"/>
        <v>-177.5</v>
      </c>
      <c r="K261" s="25">
        <f t="shared" si="64"/>
        <v>0.6055555555555555</v>
      </c>
      <c r="L261" s="26"/>
    </row>
    <row r="262" spans="1:12" s="7" customFormat="1" ht="27" customHeight="1" hidden="1">
      <c r="A262" s="151" t="s">
        <v>29</v>
      </c>
      <c r="B262" s="37"/>
      <c r="C262" s="23" t="s">
        <v>150</v>
      </c>
      <c r="D262" s="43">
        <v>23705.21</v>
      </c>
      <c r="E262" s="43">
        <v>19708.45</v>
      </c>
      <c r="F262" s="43">
        <v>19708.45</v>
      </c>
      <c r="G262" s="24">
        <f t="shared" si="65"/>
        <v>100</v>
      </c>
      <c r="H262" s="24">
        <f t="shared" si="66"/>
        <v>83.1397401668241</v>
      </c>
      <c r="I262" s="43">
        <v>23339.2</v>
      </c>
      <c r="J262" s="42">
        <f t="shared" si="63"/>
        <v>-366.0099999999984</v>
      </c>
      <c r="K262" s="25">
        <f t="shared" si="64"/>
        <v>0.9845599342929255</v>
      </c>
      <c r="L262" s="26"/>
    </row>
    <row r="263" spans="1:12" s="7" customFormat="1" ht="26.25" customHeight="1" hidden="1">
      <c r="A263" s="151" t="s">
        <v>29</v>
      </c>
      <c r="B263" s="37"/>
      <c r="C263" s="23" t="s">
        <v>151</v>
      </c>
      <c r="D263" s="43">
        <v>1750</v>
      </c>
      <c r="E263" s="43">
        <v>1400</v>
      </c>
      <c r="F263" s="43">
        <v>1109.29</v>
      </c>
      <c r="G263" s="24">
        <f t="shared" si="65"/>
        <v>79.235</v>
      </c>
      <c r="H263" s="24">
        <f t="shared" si="66"/>
        <v>63.388</v>
      </c>
      <c r="I263" s="43">
        <v>1690.9</v>
      </c>
      <c r="J263" s="42">
        <f t="shared" si="63"/>
        <v>-59.09999999999991</v>
      </c>
      <c r="K263" s="25">
        <f t="shared" si="64"/>
        <v>0.9662285714285714</v>
      </c>
      <c r="L263" s="26"/>
    </row>
    <row r="264" spans="1:12" s="18" customFormat="1" ht="40.5" customHeight="1" hidden="1">
      <c r="A264" s="151" t="s">
        <v>29</v>
      </c>
      <c r="B264" s="37"/>
      <c r="C264" s="23" t="s">
        <v>152</v>
      </c>
      <c r="D264" s="28">
        <v>71039.69</v>
      </c>
      <c r="E264" s="28">
        <v>58268.12</v>
      </c>
      <c r="F264" s="28">
        <v>40540.78</v>
      </c>
      <c r="G264" s="24">
        <f t="shared" si="62"/>
        <v>69.5762622854487</v>
      </c>
      <c r="H264" s="24">
        <f t="shared" si="49"/>
        <v>57.067788443333576</v>
      </c>
      <c r="I264" s="42">
        <v>62616.2</v>
      </c>
      <c r="J264" s="42">
        <f t="shared" si="63"/>
        <v>-8423.490000000005</v>
      </c>
      <c r="K264" s="25">
        <f t="shared" si="64"/>
        <v>0.8814255805451853</v>
      </c>
      <c r="L264" s="26"/>
    </row>
    <row r="265" spans="1:12" s="4" customFormat="1" ht="16.5" customHeight="1">
      <c r="A265" s="165"/>
      <c r="B265" s="166"/>
      <c r="C265" s="23" t="s">
        <v>41</v>
      </c>
      <c r="D265" s="28">
        <v>20650.8</v>
      </c>
      <c r="E265" s="28">
        <v>1988.4</v>
      </c>
      <c r="F265" s="28">
        <v>1679.4</v>
      </c>
      <c r="G265" s="42">
        <f t="shared" si="62"/>
        <v>84.45986722993362</v>
      </c>
      <c r="H265" s="42">
        <f t="shared" si="49"/>
        <v>8.132372595734791</v>
      </c>
      <c r="I265" s="85"/>
      <c r="J265" s="42"/>
      <c r="K265" s="25"/>
      <c r="L265" s="26">
        <f>G265-95</f>
        <v>-10.540132770066378</v>
      </c>
    </row>
    <row r="266" spans="1:12" s="4" customFormat="1" ht="27.75" customHeight="1">
      <c r="A266" s="165"/>
      <c r="B266" s="166"/>
      <c r="C266" s="63" t="s">
        <v>90</v>
      </c>
      <c r="D266" s="28">
        <v>800</v>
      </c>
      <c r="E266" s="28">
        <v>0</v>
      </c>
      <c r="F266" s="28">
        <v>0</v>
      </c>
      <c r="G266" s="42">
        <v>0</v>
      </c>
      <c r="H266" s="42">
        <f t="shared" si="49"/>
        <v>0</v>
      </c>
      <c r="I266" s="85"/>
      <c r="J266" s="42"/>
      <c r="K266" s="25"/>
      <c r="L266" s="26">
        <f>G266-95</f>
        <v>-95</v>
      </c>
    </row>
    <row r="267" spans="1:12" s="4" customFormat="1" ht="40.5" customHeight="1">
      <c r="A267" s="1" t="s">
        <v>31</v>
      </c>
      <c r="B267" s="2" t="s">
        <v>116</v>
      </c>
      <c r="C267" s="2" t="s">
        <v>63</v>
      </c>
      <c r="D267" s="27">
        <f>D268+D274</f>
        <v>511406.82</v>
      </c>
      <c r="E267" s="27">
        <f>E268+E274</f>
        <v>463335.79</v>
      </c>
      <c r="F267" s="27">
        <f>F268+F274</f>
        <v>423315.42</v>
      </c>
      <c r="G267" s="66">
        <f t="shared" si="62"/>
        <v>91.3625558690383</v>
      </c>
      <c r="H267" s="24">
        <f aca="true" t="shared" si="67" ref="H267:H305">F267/D267*100</f>
        <v>82.77469197614533</v>
      </c>
      <c r="I267" s="84"/>
      <c r="J267" s="24"/>
      <c r="K267" s="25"/>
      <c r="L267" s="50" t="s">
        <v>81</v>
      </c>
    </row>
    <row r="268" spans="1:12" s="46" customFormat="1" ht="16.5" customHeight="1">
      <c r="A268" s="47"/>
      <c r="B268" s="48"/>
      <c r="C268" s="23" t="s">
        <v>40</v>
      </c>
      <c r="D268" s="28">
        <v>505526.65</v>
      </c>
      <c r="E268" s="28">
        <v>459555.11</v>
      </c>
      <c r="F268" s="28">
        <v>421629.75</v>
      </c>
      <c r="G268" s="42">
        <f t="shared" si="62"/>
        <v>91.74737497750814</v>
      </c>
      <c r="H268" s="42">
        <f t="shared" si="67"/>
        <v>83.40405990465585</v>
      </c>
      <c r="I268" s="42">
        <f>I269+I270+I271+I272+I273</f>
        <v>466699.69999999995</v>
      </c>
      <c r="J268" s="42">
        <f aca="true" t="shared" si="68" ref="J268:J273">I268-D268</f>
        <v>-38826.95000000007</v>
      </c>
      <c r="K268" s="146">
        <f aca="true" t="shared" si="69" ref="K268:K273">I268/D268</f>
        <v>0.923195048174018</v>
      </c>
      <c r="L268" s="26">
        <f>G268-95</f>
        <v>-3.2526250224918556</v>
      </c>
    </row>
    <row r="269" spans="1:12" s="18" customFormat="1" ht="26.25" customHeight="1" hidden="1">
      <c r="A269" s="1" t="s">
        <v>31</v>
      </c>
      <c r="B269" s="33"/>
      <c r="C269" s="23" t="s">
        <v>119</v>
      </c>
      <c r="D269" s="42">
        <v>6652.7</v>
      </c>
      <c r="E269" s="42">
        <v>5989.62</v>
      </c>
      <c r="F269" s="42">
        <v>4510.65</v>
      </c>
      <c r="G269" s="24">
        <f t="shared" si="62"/>
        <v>75.30778246366214</v>
      </c>
      <c r="H269" s="24">
        <f t="shared" si="67"/>
        <v>67.80179476002223</v>
      </c>
      <c r="I269" s="43">
        <v>6488.3</v>
      </c>
      <c r="J269" s="42">
        <f t="shared" si="68"/>
        <v>-164.39999999999964</v>
      </c>
      <c r="K269" s="25">
        <f t="shared" si="69"/>
        <v>0.9752882288394187</v>
      </c>
      <c r="L269" s="26"/>
    </row>
    <row r="270" spans="1:12" s="18" customFormat="1" ht="39.75" customHeight="1" hidden="1">
      <c r="A270" s="1" t="s">
        <v>31</v>
      </c>
      <c r="B270" s="33"/>
      <c r="C270" s="23" t="s">
        <v>172</v>
      </c>
      <c r="D270" s="42">
        <v>70</v>
      </c>
      <c r="E270" s="42">
        <v>63</v>
      </c>
      <c r="F270" s="42">
        <v>52.5</v>
      </c>
      <c r="G270" s="24">
        <f>F270/E270*100</f>
        <v>83.33333333333334</v>
      </c>
      <c r="H270" s="24">
        <f>F270/D270*100</f>
        <v>75</v>
      </c>
      <c r="I270" s="43">
        <v>68</v>
      </c>
      <c r="J270" s="42">
        <f t="shared" si="68"/>
        <v>-2</v>
      </c>
      <c r="K270" s="25">
        <f t="shared" si="69"/>
        <v>0.9714285714285714</v>
      </c>
      <c r="L270" s="26"/>
    </row>
    <row r="271" spans="1:12" s="18" customFormat="1" ht="26.25" customHeight="1" hidden="1">
      <c r="A271" s="1" t="s">
        <v>31</v>
      </c>
      <c r="B271" s="33"/>
      <c r="C271" s="23" t="s">
        <v>131</v>
      </c>
      <c r="D271" s="42">
        <v>497046.91</v>
      </c>
      <c r="E271" s="42">
        <v>451745.43</v>
      </c>
      <c r="F271" s="42">
        <v>415658.67</v>
      </c>
      <c r="G271" s="24">
        <f>F271/E271*100</f>
        <v>92.01170446815587</v>
      </c>
      <c r="H271" s="24">
        <f>F271/D271*100</f>
        <v>83.62564209482764</v>
      </c>
      <c r="I271" s="43">
        <v>458735.47</v>
      </c>
      <c r="J271" s="42">
        <f t="shared" si="68"/>
        <v>-38311.44</v>
      </c>
      <c r="K271" s="25">
        <f t="shared" si="69"/>
        <v>0.9229218827655522</v>
      </c>
      <c r="L271" s="26"/>
    </row>
    <row r="272" spans="1:12" s="18" customFormat="1" ht="36.75" customHeight="1" hidden="1">
      <c r="A272" s="1" t="s">
        <v>31</v>
      </c>
      <c r="B272" s="33"/>
      <c r="C272" s="23" t="s">
        <v>132</v>
      </c>
      <c r="D272" s="42">
        <v>1647.1</v>
      </c>
      <c r="E272" s="42">
        <v>1647.1</v>
      </c>
      <c r="F272" s="42">
        <v>1300.48</v>
      </c>
      <c r="G272" s="24">
        <f>F272/E272*100</f>
        <v>78.95574039220449</v>
      </c>
      <c r="H272" s="24">
        <f>F272/D272*100</f>
        <v>78.95574039220449</v>
      </c>
      <c r="I272" s="43">
        <v>1300.48</v>
      </c>
      <c r="J272" s="42">
        <f t="shared" si="68"/>
        <v>-346.6199999999999</v>
      </c>
      <c r="K272" s="25">
        <f t="shared" si="69"/>
        <v>0.7895574039220449</v>
      </c>
      <c r="L272" s="26"/>
    </row>
    <row r="273" spans="1:12" s="18" customFormat="1" ht="38.25" customHeight="1" hidden="1">
      <c r="A273" s="1" t="s">
        <v>31</v>
      </c>
      <c r="B273" s="33"/>
      <c r="C273" s="23" t="s">
        <v>135</v>
      </c>
      <c r="D273" s="42">
        <v>109.95</v>
      </c>
      <c r="E273" s="42">
        <v>109.95</v>
      </c>
      <c r="F273" s="42">
        <v>107.45</v>
      </c>
      <c r="G273" s="24">
        <f>F273/E273*100</f>
        <v>97.7262391996362</v>
      </c>
      <c r="H273" s="24">
        <f>F273/D273*100</f>
        <v>97.7262391996362</v>
      </c>
      <c r="I273" s="43">
        <v>107.45</v>
      </c>
      <c r="J273" s="42">
        <f t="shared" si="68"/>
        <v>-2.5</v>
      </c>
      <c r="K273" s="25">
        <f t="shared" si="69"/>
        <v>0.977262391996362</v>
      </c>
      <c r="L273" s="26"/>
    </row>
    <row r="274" spans="1:12" s="4" customFormat="1" ht="27.75" customHeight="1">
      <c r="A274" s="94"/>
      <c r="B274" s="95"/>
      <c r="C274" s="23" t="s">
        <v>90</v>
      </c>
      <c r="D274" s="28">
        <v>5880.17</v>
      </c>
      <c r="E274" s="28">
        <v>3780.68</v>
      </c>
      <c r="F274" s="28">
        <v>1685.67</v>
      </c>
      <c r="G274" s="42">
        <f t="shared" si="62"/>
        <v>44.58642360633537</v>
      </c>
      <c r="H274" s="42">
        <f t="shared" si="67"/>
        <v>28.667028334214827</v>
      </c>
      <c r="I274" s="85"/>
      <c r="J274" s="42"/>
      <c r="K274" s="25"/>
      <c r="L274" s="26">
        <f>G274-95</f>
        <v>-50.41357639366463</v>
      </c>
    </row>
    <row r="275" spans="1:12" s="4" customFormat="1" ht="28.5" customHeight="1">
      <c r="A275" s="1" t="s">
        <v>32</v>
      </c>
      <c r="B275" s="2" t="s">
        <v>33</v>
      </c>
      <c r="C275" s="2" t="s">
        <v>64</v>
      </c>
      <c r="D275" s="27">
        <f>D276</f>
        <v>23536.5</v>
      </c>
      <c r="E275" s="27">
        <f>E276</f>
        <v>19661.75</v>
      </c>
      <c r="F275" s="27">
        <f>F276</f>
        <v>17579.47</v>
      </c>
      <c r="G275" s="24">
        <f t="shared" si="62"/>
        <v>89.40948796521164</v>
      </c>
      <c r="H275" s="24">
        <f t="shared" si="67"/>
        <v>74.69024706307226</v>
      </c>
      <c r="I275" s="84"/>
      <c r="J275" s="24"/>
      <c r="K275" s="25"/>
      <c r="L275" s="50" t="s">
        <v>81</v>
      </c>
    </row>
    <row r="276" spans="1:12" s="7" customFormat="1" ht="18" customHeight="1">
      <c r="A276" s="34"/>
      <c r="B276" s="35"/>
      <c r="C276" s="23" t="s">
        <v>40</v>
      </c>
      <c r="D276" s="28">
        <v>23536.5</v>
      </c>
      <c r="E276" s="28">
        <v>19661.75</v>
      </c>
      <c r="F276" s="28">
        <v>17579.47</v>
      </c>
      <c r="G276" s="42">
        <f t="shared" si="62"/>
        <v>89.40948796521164</v>
      </c>
      <c r="H276" s="42">
        <f t="shared" si="67"/>
        <v>74.69024706307226</v>
      </c>
      <c r="I276" s="42">
        <f>I277</f>
        <v>22330.5</v>
      </c>
      <c r="J276" s="42">
        <f>I276-D276</f>
        <v>-1206</v>
      </c>
      <c r="K276" s="146">
        <f>I276/D276</f>
        <v>0.9487604359186795</v>
      </c>
      <c r="L276" s="26">
        <f>G276-95</f>
        <v>-5.590512034788361</v>
      </c>
    </row>
    <row r="277" spans="1:12" s="18" customFormat="1" ht="27.75" customHeight="1" hidden="1">
      <c r="A277" s="83">
        <v>977</v>
      </c>
      <c r="B277" s="92"/>
      <c r="C277" s="23" t="s">
        <v>159</v>
      </c>
      <c r="D277" s="28">
        <v>23536.5</v>
      </c>
      <c r="E277" s="28">
        <v>19661.75</v>
      </c>
      <c r="F277" s="28">
        <v>17579.47</v>
      </c>
      <c r="G277" s="24">
        <f t="shared" si="62"/>
        <v>89.40948796521164</v>
      </c>
      <c r="H277" s="24">
        <f t="shared" si="67"/>
        <v>74.69024706307226</v>
      </c>
      <c r="I277" s="42">
        <v>22330.5</v>
      </c>
      <c r="J277" s="42">
        <f>I277-D277</f>
        <v>-1206</v>
      </c>
      <c r="K277" s="25">
        <f>I277/D277</f>
        <v>0.9487604359186795</v>
      </c>
      <c r="L277" s="26"/>
    </row>
    <row r="278" spans="1:12" s="4" customFormat="1" ht="28.5" customHeight="1">
      <c r="A278" s="1" t="s">
        <v>34</v>
      </c>
      <c r="B278" s="2" t="s">
        <v>35</v>
      </c>
      <c r="C278" s="2" t="s">
        <v>65</v>
      </c>
      <c r="D278" s="27">
        <f>D279</f>
        <v>36231.5</v>
      </c>
      <c r="E278" s="27">
        <f>E279</f>
        <v>35891.2</v>
      </c>
      <c r="F278" s="27">
        <f>F279</f>
        <v>34961.67</v>
      </c>
      <c r="G278" s="24">
        <f t="shared" si="62"/>
        <v>97.41014510520685</v>
      </c>
      <c r="H278" s="24">
        <f t="shared" si="67"/>
        <v>96.49523204945972</v>
      </c>
      <c r="I278" s="84"/>
      <c r="J278" s="24"/>
      <c r="K278" s="25"/>
      <c r="L278" s="50" t="s">
        <v>81</v>
      </c>
    </row>
    <row r="279" spans="1:12" s="7" customFormat="1" ht="18" customHeight="1">
      <c r="A279" s="34"/>
      <c r="B279" s="35"/>
      <c r="C279" s="23" t="s">
        <v>40</v>
      </c>
      <c r="D279" s="28">
        <v>36231.5</v>
      </c>
      <c r="E279" s="28">
        <v>35891.2</v>
      </c>
      <c r="F279" s="28">
        <v>34961.67</v>
      </c>
      <c r="G279" s="42">
        <f t="shared" si="62"/>
        <v>97.41014510520685</v>
      </c>
      <c r="H279" s="42">
        <f t="shared" si="67"/>
        <v>96.49523204945972</v>
      </c>
      <c r="I279" s="42">
        <f>I281+I280</f>
        <v>36066.5</v>
      </c>
      <c r="J279" s="42">
        <f>I279-D279</f>
        <v>-165</v>
      </c>
      <c r="K279" s="146">
        <f>I279/D279</f>
        <v>0.9954459517270883</v>
      </c>
      <c r="L279" s="26">
        <f>G279-95</f>
        <v>2.410145105206851</v>
      </c>
    </row>
    <row r="280" spans="1:12" s="18" customFormat="1" ht="27" customHeight="1" hidden="1">
      <c r="A280" s="83">
        <v>978</v>
      </c>
      <c r="B280" s="103"/>
      <c r="C280" s="23" t="s">
        <v>160</v>
      </c>
      <c r="D280" s="28">
        <v>4901.1</v>
      </c>
      <c r="E280" s="28">
        <v>4560.8</v>
      </c>
      <c r="F280" s="28">
        <v>3631.27</v>
      </c>
      <c r="G280" s="24">
        <f>F280/E280*100</f>
        <v>79.61914576390107</v>
      </c>
      <c r="H280" s="24">
        <f>F280/D280*100</f>
        <v>74.09091836526494</v>
      </c>
      <c r="I280" s="42">
        <v>4736.1</v>
      </c>
      <c r="J280" s="42">
        <f>I280-D280</f>
        <v>-165</v>
      </c>
      <c r="K280" s="25">
        <f>I280/D280</f>
        <v>0.9663340882658995</v>
      </c>
      <c r="L280" s="26"/>
    </row>
    <row r="281" spans="1:12" s="7" customFormat="1" ht="17.25" customHeight="1" hidden="1">
      <c r="A281" s="83">
        <v>978</v>
      </c>
      <c r="B281" s="103"/>
      <c r="C281" s="23" t="s">
        <v>161</v>
      </c>
      <c r="D281" s="28">
        <v>31330.4</v>
      </c>
      <c r="E281" s="28">
        <v>31330.4</v>
      </c>
      <c r="F281" s="28">
        <v>31330.4</v>
      </c>
      <c r="G281" s="24">
        <f t="shared" si="62"/>
        <v>100</v>
      </c>
      <c r="H281" s="24">
        <f t="shared" si="67"/>
        <v>100</v>
      </c>
      <c r="I281" s="42">
        <v>31330.4</v>
      </c>
      <c r="J281" s="42">
        <f>I281-D281</f>
        <v>0</v>
      </c>
      <c r="K281" s="25">
        <f>I281/D281</f>
        <v>1</v>
      </c>
      <c r="L281" s="26"/>
    </row>
    <row r="282" spans="1:12" s="4" customFormat="1" ht="30" customHeight="1">
      <c r="A282" s="1" t="s">
        <v>36</v>
      </c>
      <c r="B282" s="2" t="s">
        <v>37</v>
      </c>
      <c r="C282" s="2" t="s">
        <v>66</v>
      </c>
      <c r="D282" s="27">
        <f>D283</f>
        <v>149923.1</v>
      </c>
      <c r="E282" s="27">
        <f>E283</f>
        <v>127506.45</v>
      </c>
      <c r="F282" s="27">
        <f>F283</f>
        <v>93210.48</v>
      </c>
      <c r="G282" s="24">
        <f t="shared" si="62"/>
        <v>73.10256069398842</v>
      </c>
      <c r="H282" s="24">
        <f t="shared" si="67"/>
        <v>62.17219361125803</v>
      </c>
      <c r="I282" s="84"/>
      <c r="J282" s="24"/>
      <c r="K282" s="25"/>
      <c r="L282" s="50" t="s">
        <v>81</v>
      </c>
    </row>
    <row r="283" spans="1:12" s="7" customFormat="1" ht="17.25" customHeight="1">
      <c r="A283" s="34"/>
      <c r="B283" s="35"/>
      <c r="C283" s="23" t="s">
        <v>40</v>
      </c>
      <c r="D283" s="28">
        <v>149923.1</v>
      </c>
      <c r="E283" s="28">
        <v>127506.45</v>
      </c>
      <c r="F283" s="28">
        <v>93210.48</v>
      </c>
      <c r="G283" s="42">
        <f t="shared" si="62"/>
        <v>73.10256069398842</v>
      </c>
      <c r="H283" s="42">
        <f t="shared" si="67"/>
        <v>62.17219361125803</v>
      </c>
      <c r="I283" s="42">
        <f>I284</f>
        <v>131657.4</v>
      </c>
      <c r="J283" s="42">
        <f>I283-D283</f>
        <v>-18265.70000000001</v>
      </c>
      <c r="K283" s="146">
        <f>I283/D283</f>
        <v>0.878166206541887</v>
      </c>
      <c r="L283" s="26">
        <f>G283-95</f>
        <v>-21.897439306011577</v>
      </c>
    </row>
    <row r="284" spans="1:12" s="18" customFormat="1" ht="27" customHeight="1" hidden="1">
      <c r="A284" s="83">
        <v>985</v>
      </c>
      <c r="B284" s="103"/>
      <c r="C284" s="23" t="s">
        <v>162</v>
      </c>
      <c r="D284" s="28">
        <v>149923.1</v>
      </c>
      <c r="E284" s="28">
        <v>127506.45</v>
      </c>
      <c r="F284" s="28">
        <v>93210.48</v>
      </c>
      <c r="G284" s="24">
        <f t="shared" si="62"/>
        <v>73.10256069398842</v>
      </c>
      <c r="H284" s="24">
        <f t="shared" si="67"/>
        <v>62.17219361125803</v>
      </c>
      <c r="I284" s="42">
        <v>131657.4</v>
      </c>
      <c r="J284" s="42">
        <f>I284-D284</f>
        <v>-18265.70000000001</v>
      </c>
      <c r="K284" s="25">
        <f>I284/D284</f>
        <v>0.878166206541887</v>
      </c>
      <c r="L284" s="26"/>
    </row>
    <row r="285" spans="1:12" ht="40.5" customHeight="1">
      <c r="A285" s="1" t="s">
        <v>38</v>
      </c>
      <c r="B285" s="2" t="s">
        <v>117</v>
      </c>
      <c r="C285" s="2" t="s">
        <v>68</v>
      </c>
      <c r="D285" s="27">
        <f>D286+D289+D290</f>
        <v>1332813.9500000002</v>
      </c>
      <c r="E285" s="27">
        <f>E286+E289+E290</f>
        <v>848700.85</v>
      </c>
      <c r="F285" s="27">
        <f>F286+F289+F290</f>
        <v>541443.88</v>
      </c>
      <c r="G285" s="24">
        <f t="shared" si="62"/>
        <v>63.7967877609643</v>
      </c>
      <c r="H285" s="24">
        <f t="shared" si="67"/>
        <v>40.62411561643693</v>
      </c>
      <c r="I285" s="84"/>
      <c r="J285" s="24"/>
      <c r="K285" s="25"/>
      <c r="L285" s="50" t="s">
        <v>81</v>
      </c>
    </row>
    <row r="286" spans="1:13" s="46" customFormat="1" ht="16.5" customHeight="1">
      <c r="A286" s="163"/>
      <c r="B286" s="164"/>
      <c r="C286" s="23" t="s">
        <v>40</v>
      </c>
      <c r="D286" s="28">
        <v>573510.03</v>
      </c>
      <c r="E286" s="28">
        <v>405103.99</v>
      </c>
      <c r="F286" s="28">
        <v>311225.92</v>
      </c>
      <c r="G286" s="42">
        <f t="shared" si="62"/>
        <v>76.82617986556983</v>
      </c>
      <c r="H286" s="42">
        <f t="shared" si="67"/>
        <v>54.26686609125214</v>
      </c>
      <c r="I286" s="42">
        <f>I287+I288</f>
        <v>412541.5</v>
      </c>
      <c r="J286" s="42">
        <f>I286-D286</f>
        <v>-160968.53000000003</v>
      </c>
      <c r="K286" s="146">
        <f>I286/D286</f>
        <v>0.71932743704587</v>
      </c>
      <c r="L286" s="26">
        <f>G286-95</f>
        <v>-18.173820134430173</v>
      </c>
      <c r="M286" s="7"/>
    </row>
    <row r="287" spans="1:12" s="18" customFormat="1" ht="26.25" customHeight="1" hidden="1">
      <c r="A287" s="151" t="s">
        <v>38</v>
      </c>
      <c r="B287" s="37"/>
      <c r="C287" s="23" t="s">
        <v>119</v>
      </c>
      <c r="D287" s="28">
        <v>21011.2</v>
      </c>
      <c r="E287" s="28">
        <v>17086.94</v>
      </c>
      <c r="F287" s="28">
        <v>15909.19</v>
      </c>
      <c r="G287" s="24">
        <f t="shared" si="62"/>
        <v>93.10730885693988</v>
      </c>
      <c r="H287" s="24">
        <f t="shared" si="67"/>
        <v>75.71766486445325</v>
      </c>
      <c r="I287" s="42">
        <v>20202.2</v>
      </c>
      <c r="J287" s="42">
        <f>I287-D287</f>
        <v>-809</v>
      </c>
      <c r="K287" s="25">
        <f>I287/D287</f>
        <v>0.961496725555894</v>
      </c>
      <c r="L287" s="26"/>
    </row>
    <row r="288" spans="1:12" s="18" customFormat="1" ht="26.25" customHeight="1" hidden="1">
      <c r="A288" s="151" t="s">
        <v>38</v>
      </c>
      <c r="B288" s="37"/>
      <c r="C288" s="23" t="s">
        <v>154</v>
      </c>
      <c r="D288" s="28">
        <v>552498.83</v>
      </c>
      <c r="E288" s="28">
        <v>388017.06</v>
      </c>
      <c r="F288" s="28">
        <v>295316.74</v>
      </c>
      <c r="G288" s="24">
        <f t="shared" si="62"/>
        <v>76.10921540408559</v>
      </c>
      <c r="H288" s="24">
        <f t="shared" si="67"/>
        <v>53.45110685573759</v>
      </c>
      <c r="I288" s="42">
        <v>392339.3</v>
      </c>
      <c r="J288" s="42">
        <f>I288-D288</f>
        <v>-160159.52999999997</v>
      </c>
      <c r="K288" s="25">
        <f>I288/D288</f>
        <v>0.710117883869546</v>
      </c>
      <c r="L288" s="26"/>
    </row>
    <row r="289" spans="1:12" s="4" customFormat="1" ht="16.5" customHeight="1">
      <c r="A289" s="165"/>
      <c r="B289" s="166"/>
      <c r="C289" s="23" t="s">
        <v>41</v>
      </c>
      <c r="D289" s="28">
        <v>508798.78</v>
      </c>
      <c r="E289" s="28">
        <v>297538.13</v>
      </c>
      <c r="F289" s="28">
        <v>183702.13</v>
      </c>
      <c r="G289" s="42">
        <f t="shared" si="62"/>
        <v>61.74070193961359</v>
      </c>
      <c r="H289" s="42">
        <f t="shared" si="67"/>
        <v>36.10506495318248</v>
      </c>
      <c r="I289" s="85"/>
      <c r="J289" s="42"/>
      <c r="K289" s="25"/>
      <c r="L289" s="26">
        <f>G289-95</f>
        <v>-33.25929806038641</v>
      </c>
    </row>
    <row r="290" spans="1:12" s="4" customFormat="1" ht="27" customHeight="1">
      <c r="A290" s="165"/>
      <c r="B290" s="166"/>
      <c r="C290" s="63" t="s">
        <v>90</v>
      </c>
      <c r="D290" s="28">
        <v>250505.14</v>
      </c>
      <c r="E290" s="28">
        <v>146058.73</v>
      </c>
      <c r="F290" s="28">
        <v>46515.83</v>
      </c>
      <c r="G290" s="42">
        <f t="shared" si="62"/>
        <v>31.847346611873185</v>
      </c>
      <c r="H290" s="42">
        <f t="shared" si="67"/>
        <v>18.56881260001292</v>
      </c>
      <c r="I290" s="85"/>
      <c r="J290" s="42"/>
      <c r="K290" s="25"/>
      <c r="L290" s="26">
        <f>G290-95</f>
        <v>-63.152653388126815</v>
      </c>
    </row>
    <row r="291" spans="1:12" s="4" customFormat="1" ht="40.5" customHeight="1">
      <c r="A291" s="1" t="s">
        <v>39</v>
      </c>
      <c r="B291" s="2" t="s">
        <v>118</v>
      </c>
      <c r="C291" s="2" t="s">
        <v>67</v>
      </c>
      <c r="D291" s="27">
        <f>D292</f>
        <v>55784.54</v>
      </c>
      <c r="E291" s="27">
        <f>E292</f>
        <v>40376.36</v>
      </c>
      <c r="F291" s="27">
        <f>F292</f>
        <v>39265.56</v>
      </c>
      <c r="G291" s="24">
        <f t="shared" si="62"/>
        <v>97.24888523878823</v>
      </c>
      <c r="H291" s="24">
        <f t="shared" si="67"/>
        <v>70.38788883084811</v>
      </c>
      <c r="I291" s="84"/>
      <c r="J291" s="24"/>
      <c r="K291" s="25"/>
      <c r="L291" s="50" t="s">
        <v>81</v>
      </c>
    </row>
    <row r="292" spans="1:12" s="7" customFormat="1" ht="17.25" customHeight="1">
      <c r="A292" s="167"/>
      <c r="B292" s="168"/>
      <c r="C292" s="23" t="s">
        <v>40</v>
      </c>
      <c r="D292" s="28">
        <v>55784.54</v>
      </c>
      <c r="E292" s="28">
        <v>40376.36</v>
      </c>
      <c r="F292" s="28">
        <v>39265.56</v>
      </c>
      <c r="G292" s="42">
        <f t="shared" si="62"/>
        <v>97.24888523878823</v>
      </c>
      <c r="H292" s="42">
        <f t="shared" si="67"/>
        <v>70.38788883084811</v>
      </c>
      <c r="I292" s="42">
        <f>I293+I294</f>
        <v>52994.259999999995</v>
      </c>
      <c r="J292" s="42">
        <f>I292-D292</f>
        <v>-2790.280000000006</v>
      </c>
      <c r="K292" s="146">
        <f>I292/D292</f>
        <v>0.9499811238024011</v>
      </c>
      <c r="L292" s="26">
        <f>G292-95</f>
        <v>2.248885238788233</v>
      </c>
    </row>
    <row r="293" spans="1:12" s="7" customFormat="1" ht="28.5" customHeight="1" hidden="1">
      <c r="A293" s="83">
        <v>992</v>
      </c>
      <c r="B293" s="92"/>
      <c r="C293" s="23" t="s">
        <v>119</v>
      </c>
      <c r="D293" s="28">
        <v>49261.7</v>
      </c>
      <c r="E293" s="28">
        <v>36135.68</v>
      </c>
      <c r="F293" s="28">
        <v>35134.59</v>
      </c>
      <c r="G293" s="24">
        <f t="shared" si="62"/>
        <v>97.22963563989939</v>
      </c>
      <c r="H293" s="24">
        <f t="shared" si="67"/>
        <v>71.32232545770853</v>
      </c>
      <c r="I293" s="42">
        <v>47784.1</v>
      </c>
      <c r="J293" s="42">
        <f>I293-D293</f>
        <v>-1477.5999999999985</v>
      </c>
      <c r="K293" s="25">
        <f>I293/D293</f>
        <v>0.9700050952362587</v>
      </c>
      <c r="L293" s="26"/>
    </row>
    <row r="294" spans="1:12" s="7" customFormat="1" ht="25.5" customHeight="1" hidden="1">
      <c r="A294" s="83">
        <v>992</v>
      </c>
      <c r="B294" s="92"/>
      <c r="C294" s="23" t="s">
        <v>153</v>
      </c>
      <c r="D294" s="28">
        <v>6522.84</v>
      </c>
      <c r="E294" s="28">
        <v>4240.69</v>
      </c>
      <c r="F294" s="28">
        <v>4130.97</v>
      </c>
      <c r="G294" s="24">
        <f t="shared" si="62"/>
        <v>97.41268519981419</v>
      </c>
      <c r="H294" s="24">
        <f t="shared" si="67"/>
        <v>63.33084975256177</v>
      </c>
      <c r="I294" s="42">
        <v>5210.16</v>
      </c>
      <c r="J294" s="42">
        <f>I294-D294</f>
        <v>-1312.6800000000003</v>
      </c>
      <c r="K294" s="25">
        <f>I294/D294</f>
        <v>0.7987563699247566</v>
      </c>
      <c r="L294" s="26"/>
    </row>
    <row r="295" spans="1:12" s="15" customFormat="1" ht="18" customHeight="1">
      <c r="A295" s="171" t="s">
        <v>96</v>
      </c>
      <c r="B295" s="172"/>
      <c r="C295" s="173"/>
      <c r="D295" s="27">
        <v>311446.67</v>
      </c>
      <c r="E295" s="8" t="s">
        <v>81</v>
      </c>
      <c r="F295" s="8" t="s">
        <v>81</v>
      </c>
      <c r="G295" s="24"/>
      <c r="H295" s="24"/>
      <c r="I295" s="104"/>
      <c r="J295" s="8"/>
      <c r="K295" s="60"/>
      <c r="L295" s="8" t="s">
        <v>81</v>
      </c>
    </row>
    <row r="296" spans="1:12" ht="29.25" customHeight="1">
      <c r="A296" s="156" t="s">
        <v>76</v>
      </c>
      <c r="B296" s="157"/>
      <c r="C296" s="158"/>
      <c r="D296" s="117">
        <f>D298+D299+D300</f>
        <v>24212268.960000005</v>
      </c>
      <c r="E296" s="117">
        <f>E298+E299+E300</f>
        <v>20156132.699999996</v>
      </c>
      <c r="F296" s="117">
        <f>F298+F299+F300</f>
        <v>16630361.940000001</v>
      </c>
      <c r="G296" s="112">
        <f t="shared" si="62"/>
        <v>82.50770218435804</v>
      </c>
      <c r="H296" s="112">
        <f t="shared" si="67"/>
        <v>68.68568149261132</v>
      </c>
      <c r="I296" s="118"/>
      <c r="J296" s="112"/>
      <c r="K296" s="115"/>
      <c r="L296" s="119" t="s">
        <v>81</v>
      </c>
    </row>
    <row r="297" spans="1:12" ht="15.75" customHeight="1">
      <c r="A297" s="162"/>
      <c r="B297" s="162"/>
      <c r="C297" s="120" t="s">
        <v>74</v>
      </c>
      <c r="D297" s="121"/>
      <c r="E297" s="122"/>
      <c r="F297" s="122"/>
      <c r="G297" s="112"/>
      <c r="H297" s="112"/>
      <c r="I297" s="123"/>
      <c r="J297" s="122"/>
      <c r="K297" s="124"/>
      <c r="L297" s="125"/>
    </row>
    <row r="298" spans="1:12" ht="20.25" customHeight="1">
      <c r="A298" s="162"/>
      <c r="B298" s="162"/>
      <c r="C298" s="126" t="s">
        <v>40</v>
      </c>
      <c r="D298" s="117">
        <f>D7+D12+D21+D26+D30+D34+D42+D50+D58+D68+D84+D100+D116+D132+D148+D166+D182+D197+D202+D213+D219+D225+D230+D240+D248+D253+D268+D276+D279+D283+D286+D292</f>
        <v>17877570.010000005</v>
      </c>
      <c r="E298" s="117">
        <f>E7+E12+E21+E26+E30+E34+E42+E50+E58+E68+E84+E100+E116+E132+E148+E166+E182+E197+E202+E213+E219+E225+E230+E240+E248+E253+E268+E276+E279+E283+E286+E292</f>
        <v>15149994.609999998</v>
      </c>
      <c r="F298" s="117">
        <f>F7+F12+F21+F26+F30+F34+F42+F50+F58+F68+F84+F100+F116+F132+F148+F166+F182+F197+F202+F213+F219+F225+F230+F240+F248+F253+F268+F276+F279+F283+F286+F292</f>
        <v>13432082.06</v>
      </c>
      <c r="G298" s="112">
        <f t="shared" si="62"/>
        <v>88.66063920005581</v>
      </c>
      <c r="H298" s="112">
        <f t="shared" si="67"/>
        <v>75.13371253747923</v>
      </c>
      <c r="I298" s="117">
        <f>I7+I12+I21+I26+I30+I34+I42+I50+I58+I68+I84+I100+I116+I132+I148+I166+I182+I197+I202+I213+I219+I225+I230+I240+I248+I253+I268+I276+I279+I283+I286+I292</f>
        <v>16550636.849999998</v>
      </c>
      <c r="J298" s="112">
        <f>I298-D298</f>
        <v>-1326933.1600000076</v>
      </c>
      <c r="K298" s="115">
        <f>I298/D298</f>
        <v>0.9257766486576322</v>
      </c>
      <c r="L298" s="127">
        <f>G298-95</f>
        <v>-6.339360799944188</v>
      </c>
    </row>
    <row r="299" spans="1:12" ht="18.75" customHeight="1">
      <c r="A299" s="162"/>
      <c r="B299" s="162"/>
      <c r="C299" s="126" t="s">
        <v>41</v>
      </c>
      <c r="D299" s="117">
        <f>D39+D65+D82+D98+D114+D130+D146+D163+D180+D195+D223+D238+D246+D265+D289</f>
        <v>3397044.6100000003</v>
      </c>
      <c r="E299" s="117">
        <f>E39+E65+E82+E98+E114+E130+E146+E163+E180+E195+E223+E238+E246+E265+E289</f>
        <v>3099139.51</v>
      </c>
      <c r="F299" s="117">
        <f>F39+F65+F82+F98+F114+F130+F146+F163+F180+F195+F223+F238+F246+F265+F289</f>
        <v>2395838</v>
      </c>
      <c r="G299" s="112">
        <f t="shared" si="62"/>
        <v>77.3065553283208</v>
      </c>
      <c r="H299" s="112">
        <f t="shared" si="67"/>
        <v>70.5271279908214</v>
      </c>
      <c r="I299" s="118"/>
      <c r="J299" s="112"/>
      <c r="K299" s="115"/>
      <c r="L299" s="127">
        <f>G299-95</f>
        <v>-17.693444671679202</v>
      </c>
    </row>
    <row r="300" spans="1:12" ht="30" customHeight="1">
      <c r="A300" s="162"/>
      <c r="B300" s="162"/>
      <c r="C300" s="128" t="s">
        <v>90</v>
      </c>
      <c r="D300" s="117">
        <f>D10+D40+D48+D56+D66+D164+D200+D211+D217+D228+D266+D274+D290+D295</f>
        <v>2937654.34</v>
      </c>
      <c r="E300" s="117">
        <f>E10+E40+E48+E56+E66+E164+E200+E211+E217+E228+E266+E274+E290</f>
        <v>1906998.5799999998</v>
      </c>
      <c r="F300" s="117">
        <f>F10+F40+F48+F56+F66+F164+F200+F211+F217+F228+F266+F274+F290</f>
        <v>802441.88</v>
      </c>
      <c r="G300" s="112">
        <f t="shared" si="62"/>
        <v>42.078787494430124</v>
      </c>
      <c r="H300" s="112">
        <f t="shared" si="67"/>
        <v>27.31573517938125</v>
      </c>
      <c r="I300" s="118"/>
      <c r="J300" s="112"/>
      <c r="K300" s="115"/>
      <c r="L300" s="127">
        <f>G300-95</f>
        <v>-52.921212505569876</v>
      </c>
    </row>
    <row r="301" spans="1:12" ht="26.25" customHeight="1">
      <c r="A301" s="159" t="s">
        <v>75</v>
      </c>
      <c r="B301" s="160"/>
      <c r="C301" s="161"/>
      <c r="D301" s="129">
        <f>D303+D304+D305</f>
        <v>24261294.060000002</v>
      </c>
      <c r="E301" s="129">
        <f>E303+E304+E305</f>
        <v>20186012.849999994</v>
      </c>
      <c r="F301" s="129">
        <f>F303+F304+F305</f>
        <v>16630361.940000001</v>
      </c>
      <c r="G301" s="112">
        <f t="shared" si="62"/>
        <v>82.38557095736716</v>
      </c>
      <c r="H301" s="112">
        <f t="shared" si="67"/>
        <v>68.54688747793858</v>
      </c>
      <c r="I301" s="130"/>
      <c r="J301" s="131"/>
      <c r="K301" s="132"/>
      <c r="L301" s="133" t="s">
        <v>81</v>
      </c>
    </row>
    <row r="302" spans="1:12" ht="14.25" customHeight="1">
      <c r="A302" s="155"/>
      <c r="B302" s="155"/>
      <c r="C302" s="134" t="s">
        <v>74</v>
      </c>
      <c r="D302" s="135"/>
      <c r="E302" s="136"/>
      <c r="F302" s="136"/>
      <c r="G302" s="112"/>
      <c r="H302" s="112"/>
      <c r="I302" s="137"/>
      <c r="J302" s="138"/>
      <c r="K302" s="139"/>
      <c r="L302" s="140"/>
    </row>
    <row r="303" spans="1:12" ht="27" customHeight="1">
      <c r="A303" s="155"/>
      <c r="B303" s="155"/>
      <c r="C303" s="141" t="s">
        <v>84</v>
      </c>
      <c r="D303" s="142">
        <f>D298+D18+D19+D16+D17</f>
        <v>17926595.110000003</v>
      </c>
      <c r="E303" s="142">
        <f>E298+E18+E19+E16+E17</f>
        <v>15179874.759999998</v>
      </c>
      <c r="F303" s="142">
        <f>F298+F18+F19+F16+F17</f>
        <v>13432082.06</v>
      </c>
      <c r="G303" s="112">
        <f t="shared" si="62"/>
        <v>88.48611910418688</v>
      </c>
      <c r="H303" s="112">
        <f t="shared" si="67"/>
        <v>74.92823917525294</v>
      </c>
      <c r="I303" s="142">
        <f>I298+I18+I19+I16+I17</f>
        <v>16550636.849999998</v>
      </c>
      <c r="J303" s="112">
        <f>I303-D303</f>
        <v>-1375958.2600000054</v>
      </c>
      <c r="K303" s="115">
        <f>I303/D303</f>
        <v>0.9232448632014646</v>
      </c>
      <c r="L303" s="143">
        <f>G303-95</f>
        <v>-6.5138808958131165</v>
      </c>
    </row>
    <row r="304" spans="1:12" ht="18.75" customHeight="1">
      <c r="A304" s="155"/>
      <c r="B304" s="155"/>
      <c r="C304" s="141" t="s">
        <v>41</v>
      </c>
      <c r="D304" s="142">
        <f aca="true" t="shared" si="70" ref="D304:F305">D299</f>
        <v>3397044.6100000003</v>
      </c>
      <c r="E304" s="142">
        <f t="shared" si="70"/>
        <v>3099139.51</v>
      </c>
      <c r="F304" s="142">
        <f t="shared" si="70"/>
        <v>2395838</v>
      </c>
      <c r="G304" s="112">
        <f t="shared" si="62"/>
        <v>77.3065553283208</v>
      </c>
      <c r="H304" s="112">
        <f t="shared" si="67"/>
        <v>70.5271279908214</v>
      </c>
      <c r="I304" s="130"/>
      <c r="J304" s="131"/>
      <c r="K304" s="132"/>
      <c r="L304" s="143">
        <f>G304-95</f>
        <v>-17.693444671679202</v>
      </c>
    </row>
    <row r="305" spans="1:12" ht="27" customHeight="1">
      <c r="A305" s="155"/>
      <c r="B305" s="155"/>
      <c r="C305" s="144" t="s">
        <v>90</v>
      </c>
      <c r="D305" s="142">
        <f>D300</f>
        <v>2937654.34</v>
      </c>
      <c r="E305" s="142">
        <f t="shared" si="70"/>
        <v>1906998.5799999998</v>
      </c>
      <c r="F305" s="142">
        <f t="shared" si="70"/>
        <v>802441.88</v>
      </c>
      <c r="G305" s="112">
        <f t="shared" si="62"/>
        <v>42.078787494430124</v>
      </c>
      <c r="H305" s="112">
        <f t="shared" si="67"/>
        <v>27.31573517938125</v>
      </c>
      <c r="I305" s="130"/>
      <c r="J305" s="131"/>
      <c r="K305" s="132"/>
      <c r="L305" s="143">
        <f>G305-95</f>
        <v>-52.921212505569876</v>
      </c>
    </row>
    <row r="306" spans="1:12" ht="10.5" customHeight="1">
      <c r="A306" s="10"/>
      <c r="B306" s="3"/>
      <c r="C306" s="3"/>
      <c r="D306" s="19"/>
      <c r="E306" s="20"/>
      <c r="F306" s="105"/>
      <c r="G306" s="20"/>
      <c r="H306" s="20"/>
      <c r="I306" s="108"/>
      <c r="J306" s="20"/>
      <c r="K306" s="22"/>
      <c r="L306" s="20"/>
    </row>
    <row r="307" spans="1:20" s="12" customFormat="1" ht="15.75" customHeight="1">
      <c r="A307" s="29" t="s">
        <v>182</v>
      </c>
      <c r="B307" s="13"/>
      <c r="C307" s="13"/>
      <c r="D307" s="13"/>
      <c r="E307" s="13"/>
      <c r="F307" s="106"/>
      <c r="G307" s="13"/>
      <c r="H307" s="13"/>
      <c r="I307" s="109"/>
      <c r="J307" s="13"/>
      <c r="K307" s="13"/>
      <c r="L307" s="13"/>
      <c r="M307" s="14"/>
      <c r="N307" s="14"/>
      <c r="O307" s="14"/>
      <c r="P307" s="14"/>
      <c r="Q307" s="14"/>
      <c r="R307" s="14"/>
      <c r="S307" s="14"/>
      <c r="T307" s="14"/>
    </row>
    <row r="308" spans="2:12" s="30" customFormat="1" ht="14.25" customHeight="1">
      <c r="B308" s="13"/>
      <c r="C308" s="13"/>
      <c r="D308" s="62"/>
      <c r="E308" s="62"/>
      <c r="F308" s="107"/>
      <c r="G308" s="62"/>
      <c r="H308" s="62"/>
      <c r="I308" s="110"/>
      <c r="J308" s="62"/>
      <c r="K308" s="62"/>
      <c r="L308" s="62"/>
    </row>
    <row r="309" spans="1:12" s="12" customFormat="1" ht="12.75">
      <c r="A309" s="65"/>
      <c r="B309" s="13"/>
      <c r="C309" s="13"/>
      <c r="D309" s="31"/>
      <c r="E309" s="31"/>
      <c r="F309" s="107"/>
      <c r="G309" s="31"/>
      <c r="H309" s="31"/>
      <c r="I309" s="110"/>
      <c r="J309" s="31"/>
      <c r="K309" s="32"/>
      <c r="L309" s="31"/>
    </row>
    <row r="310" spans="1:12" s="12" customFormat="1" ht="12.75">
      <c r="A310" s="65"/>
      <c r="B310" s="13"/>
      <c r="C310" s="13"/>
      <c r="D310" s="31"/>
      <c r="E310" s="31"/>
      <c r="F310" s="107"/>
      <c r="G310" s="31"/>
      <c r="H310" s="31"/>
      <c r="I310" s="110"/>
      <c r="J310" s="31"/>
      <c r="K310" s="32"/>
      <c r="L310" s="31"/>
    </row>
    <row r="311" spans="1:12" s="12" customFormat="1" ht="12.75">
      <c r="A311" s="65"/>
      <c r="B311" s="13"/>
      <c r="C311" s="13"/>
      <c r="D311" s="31"/>
      <c r="E311" s="31"/>
      <c r="F311" s="107"/>
      <c r="G311" s="31"/>
      <c r="H311" s="31"/>
      <c r="I311" s="110"/>
      <c r="J311" s="31"/>
      <c r="K311" s="32"/>
      <c r="L311" s="31"/>
    </row>
    <row r="312" spans="1:12" s="12" customFormat="1" ht="12.75">
      <c r="A312" s="65"/>
      <c r="B312" s="13"/>
      <c r="C312" s="13"/>
      <c r="D312" s="31"/>
      <c r="E312" s="31"/>
      <c r="F312" s="107"/>
      <c r="G312" s="31"/>
      <c r="H312" s="31"/>
      <c r="I312" s="110"/>
      <c r="J312" s="31"/>
      <c r="K312" s="32"/>
      <c r="L312" s="31"/>
    </row>
    <row r="313" spans="1:12" s="12" customFormat="1" ht="12.75">
      <c r="A313" s="65"/>
      <c r="B313" s="13"/>
      <c r="C313" s="13"/>
      <c r="D313" s="31"/>
      <c r="E313" s="31"/>
      <c r="F313" s="107"/>
      <c r="G313" s="31"/>
      <c r="H313" s="31"/>
      <c r="I313" s="110"/>
      <c r="J313" s="31"/>
      <c r="K313" s="32"/>
      <c r="L313" s="31"/>
    </row>
    <row r="314" spans="1:12" s="12" customFormat="1" ht="12.75">
      <c r="A314" s="65"/>
      <c r="B314" s="13"/>
      <c r="C314" s="13"/>
      <c r="D314" s="31"/>
      <c r="E314" s="31"/>
      <c r="F314" s="107"/>
      <c r="G314" s="31"/>
      <c r="H314" s="31"/>
      <c r="I314" s="110"/>
      <c r="J314" s="31"/>
      <c r="K314" s="32"/>
      <c r="L314" s="31"/>
    </row>
    <row r="315" spans="1:12" s="12" customFormat="1" ht="12.75">
      <c r="A315" s="65"/>
      <c r="B315" s="13"/>
      <c r="C315" s="13"/>
      <c r="D315" s="31"/>
      <c r="E315" s="31"/>
      <c r="F315" s="107"/>
      <c r="G315" s="31"/>
      <c r="H315" s="31"/>
      <c r="I315" s="110"/>
      <c r="J315" s="31"/>
      <c r="K315" s="32"/>
      <c r="L315" s="31"/>
    </row>
    <row r="316" spans="1:12" s="12" customFormat="1" ht="12.75">
      <c r="A316" s="65"/>
      <c r="B316" s="13"/>
      <c r="C316" s="13"/>
      <c r="D316" s="31"/>
      <c r="E316" s="31"/>
      <c r="F316" s="107"/>
      <c r="G316" s="31"/>
      <c r="H316" s="31"/>
      <c r="I316" s="110"/>
      <c r="J316" s="31"/>
      <c r="K316" s="32"/>
      <c r="L316" s="31"/>
    </row>
    <row r="317" spans="1:12" s="12" customFormat="1" ht="12.75">
      <c r="A317" s="65"/>
      <c r="B317" s="13"/>
      <c r="C317" s="13"/>
      <c r="D317" s="31"/>
      <c r="E317" s="31"/>
      <c r="F317" s="107"/>
      <c r="G317" s="31"/>
      <c r="H317" s="31"/>
      <c r="I317" s="110"/>
      <c r="J317" s="31"/>
      <c r="K317" s="32"/>
      <c r="L317" s="31"/>
    </row>
    <row r="318" spans="1:12" s="12" customFormat="1" ht="12.75">
      <c r="A318" s="65"/>
      <c r="B318" s="13"/>
      <c r="C318" s="13"/>
      <c r="D318" s="31"/>
      <c r="E318" s="31"/>
      <c r="F318" s="107"/>
      <c r="G318" s="31"/>
      <c r="H318" s="31"/>
      <c r="I318" s="110"/>
      <c r="J318" s="31"/>
      <c r="K318" s="32"/>
      <c r="L318" s="31"/>
    </row>
    <row r="319" spans="1:12" s="12" customFormat="1" ht="12.75">
      <c r="A319" s="65"/>
      <c r="B319" s="13"/>
      <c r="C319" s="13"/>
      <c r="D319" s="31"/>
      <c r="E319" s="31"/>
      <c r="F319" s="107"/>
      <c r="G319" s="31"/>
      <c r="H319" s="31"/>
      <c r="I319" s="110"/>
      <c r="J319" s="31"/>
      <c r="K319" s="32"/>
      <c r="L319" s="31"/>
    </row>
    <row r="320" spans="1:12" s="12" customFormat="1" ht="12.75">
      <c r="A320" s="65"/>
      <c r="B320" s="13"/>
      <c r="C320" s="13"/>
      <c r="D320" s="31"/>
      <c r="E320" s="31"/>
      <c r="F320" s="107"/>
      <c r="G320" s="31"/>
      <c r="H320" s="31"/>
      <c r="I320" s="110"/>
      <c r="J320" s="31"/>
      <c r="K320" s="32"/>
      <c r="L320" s="31"/>
    </row>
    <row r="321" spans="1:12" s="12" customFormat="1" ht="12.75">
      <c r="A321" s="65"/>
      <c r="B321" s="13"/>
      <c r="C321" s="13"/>
      <c r="D321" s="31"/>
      <c r="E321" s="31"/>
      <c r="F321" s="107"/>
      <c r="G321" s="31"/>
      <c r="H321" s="31"/>
      <c r="I321" s="110"/>
      <c r="J321" s="31"/>
      <c r="K321" s="32"/>
      <c r="L321" s="31"/>
    </row>
    <row r="322" spans="1:12" s="12" customFormat="1" ht="12.75">
      <c r="A322" s="65"/>
      <c r="B322" s="13"/>
      <c r="C322" s="13"/>
      <c r="D322" s="31"/>
      <c r="E322" s="31"/>
      <c r="F322" s="107"/>
      <c r="G322" s="31"/>
      <c r="H322" s="31"/>
      <c r="I322" s="110"/>
      <c r="J322" s="31"/>
      <c r="K322" s="32"/>
      <c r="L322" s="31"/>
    </row>
    <row r="323" spans="1:12" s="12" customFormat="1" ht="12.75">
      <c r="A323" s="65"/>
      <c r="B323" s="13"/>
      <c r="C323" s="13"/>
      <c r="D323" s="31"/>
      <c r="E323" s="31"/>
      <c r="F323" s="107"/>
      <c r="G323" s="31"/>
      <c r="H323" s="31"/>
      <c r="I323" s="110"/>
      <c r="J323" s="31"/>
      <c r="K323" s="32"/>
      <c r="L323" s="31"/>
    </row>
    <row r="324" spans="1:12" s="12" customFormat="1" ht="12.75">
      <c r="A324" s="65"/>
      <c r="B324" s="13"/>
      <c r="C324" s="13"/>
      <c r="D324" s="31"/>
      <c r="E324" s="31"/>
      <c r="F324" s="107"/>
      <c r="G324" s="31"/>
      <c r="H324" s="31"/>
      <c r="I324" s="110"/>
      <c r="J324" s="31"/>
      <c r="K324" s="32"/>
      <c r="L324" s="31"/>
    </row>
    <row r="325" spans="1:12" s="12" customFormat="1" ht="12.75">
      <c r="A325" s="65"/>
      <c r="B325" s="13"/>
      <c r="C325" s="13"/>
      <c r="D325" s="31"/>
      <c r="E325" s="31"/>
      <c r="F325" s="107"/>
      <c r="G325" s="31"/>
      <c r="H325" s="31"/>
      <c r="I325" s="110"/>
      <c r="J325" s="31"/>
      <c r="K325" s="32"/>
      <c r="L325" s="31"/>
    </row>
    <row r="326" spans="1:12" s="12" customFormat="1" ht="12.75">
      <c r="A326" s="65"/>
      <c r="B326" s="13"/>
      <c r="C326" s="13"/>
      <c r="D326" s="31"/>
      <c r="E326" s="31"/>
      <c r="F326" s="107"/>
      <c r="G326" s="31"/>
      <c r="H326" s="31"/>
      <c r="I326" s="110"/>
      <c r="J326" s="31"/>
      <c r="K326" s="32"/>
      <c r="L326" s="31"/>
    </row>
    <row r="327" spans="1:12" s="12" customFormat="1" ht="12.75">
      <c r="A327" s="65"/>
      <c r="B327" s="13"/>
      <c r="C327" s="13"/>
      <c r="D327" s="31"/>
      <c r="E327" s="31"/>
      <c r="F327" s="107"/>
      <c r="G327" s="31"/>
      <c r="H327" s="31"/>
      <c r="I327" s="110"/>
      <c r="J327" s="31"/>
      <c r="K327" s="32"/>
      <c r="L327" s="31"/>
    </row>
    <row r="328" spans="1:12" s="12" customFormat="1" ht="12.75">
      <c r="A328" s="65"/>
      <c r="B328" s="13"/>
      <c r="C328" s="13"/>
      <c r="D328" s="31"/>
      <c r="E328" s="31"/>
      <c r="F328" s="107"/>
      <c r="G328" s="31"/>
      <c r="H328" s="31"/>
      <c r="I328" s="110"/>
      <c r="J328" s="31"/>
      <c r="K328" s="32"/>
      <c r="L328" s="31"/>
    </row>
    <row r="329" spans="1:12" s="12" customFormat="1" ht="12.75">
      <c r="A329" s="65"/>
      <c r="B329" s="13"/>
      <c r="C329" s="13"/>
      <c r="D329" s="31"/>
      <c r="E329" s="31"/>
      <c r="F329" s="107"/>
      <c r="G329" s="31"/>
      <c r="H329" s="31"/>
      <c r="I329" s="110"/>
      <c r="J329" s="31"/>
      <c r="K329" s="32"/>
      <c r="L329" s="31"/>
    </row>
    <row r="330" spans="1:12" s="12" customFormat="1" ht="12.75">
      <c r="A330" s="65"/>
      <c r="B330" s="13"/>
      <c r="C330" s="13"/>
      <c r="D330" s="31"/>
      <c r="E330" s="31"/>
      <c r="F330" s="107"/>
      <c r="G330" s="31"/>
      <c r="H330" s="31"/>
      <c r="I330" s="110"/>
      <c r="J330" s="31"/>
      <c r="K330" s="32"/>
      <c r="L330" s="31"/>
    </row>
    <row r="331" spans="1:12" s="12" customFormat="1" ht="12.75">
      <c r="A331" s="65"/>
      <c r="B331" s="13"/>
      <c r="C331" s="13"/>
      <c r="D331" s="31"/>
      <c r="E331" s="31"/>
      <c r="F331" s="107"/>
      <c r="G331" s="31"/>
      <c r="H331" s="31"/>
      <c r="I331" s="110"/>
      <c r="J331" s="31"/>
      <c r="K331" s="32"/>
      <c r="L331" s="31"/>
    </row>
    <row r="332" spans="1:12" s="12" customFormat="1" ht="12.75">
      <c r="A332" s="65"/>
      <c r="B332" s="13"/>
      <c r="C332" s="13"/>
      <c r="D332" s="31"/>
      <c r="E332" s="31"/>
      <c r="F332" s="107"/>
      <c r="G332" s="31"/>
      <c r="H332" s="31"/>
      <c r="I332" s="110"/>
      <c r="J332" s="31"/>
      <c r="K332" s="32"/>
      <c r="L332" s="31"/>
    </row>
    <row r="333" spans="1:12" s="12" customFormat="1" ht="12.75">
      <c r="A333" s="65"/>
      <c r="B333" s="13"/>
      <c r="C333" s="13"/>
      <c r="D333" s="31"/>
      <c r="E333" s="31"/>
      <c r="F333" s="107"/>
      <c r="G333" s="31"/>
      <c r="H333" s="31"/>
      <c r="I333" s="110"/>
      <c r="J333" s="31"/>
      <c r="K333" s="32"/>
      <c r="L333" s="31"/>
    </row>
    <row r="334" spans="1:12" s="12" customFormat="1" ht="12.75">
      <c r="A334" s="65"/>
      <c r="B334" s="13"/>
      <c r="C334" s="13"/>
      <c r="D334" s="31"/>
      <c r="E334" s="31"/>
      <c r="F334" s="107"/>
      <c r="G334" s="31"/>
      <c r="H334" s="31"/>
      <c r="I334" s="110"/>
      <c r="J334" s="31"/>
      <c r="K334" s="32"/>
      <c r="L334" s="31"/>
    </row>
    <row r="335" spans="1:12" s="12" customFormat="1" ht="12.75">
      <c r="A335" s="65"/>
      <c r="B335" s="13"/>
      <c r="C335" s="13"/>
      <c r="D335" s="31"/>
      <c r="E335" s="31"/>
      <c r="F335" s="107"/>
      <c r="G335" s="31"/>
      <c r="H335" s="31"/>
      <c r="I335" s="110"/>
      <c r="J335" s="31"/>
      <c r="K335" s="32"/>
      <c r="L335" s="31"/>
    </row>
    <row r="336" spans="1:12" s="12" customFormat="1" ht="12.75">
      <c r="A336" s="65"/>
      <c r="B336" s="13"/>
      <c r="C336" s="13"/>
      <c r="D336" s="31"/>
      <c r="E336" s="31"/>
      <c r="F336" s="107"/>
      <c r="G336" s="31"/>
      <c r="H336" s="31"/>
      <c r="I336" s="110"/>
      <c r="J336" s="31"/>
      <c r="K336" s="32"/>
      <c r="L336" s="31"/>
    </row>
    <row r="337" spans="1:12" s="12" customFormat="1" ht="12.75">
      <c r="A337" s="65"/>
      <c r="B337" s="13"/>
      <c r="C337" s="13"/>
      <c r="D337" s="31"/>
      <c r="E337" s="31"/>
      <c r="F337" s="107"/>
      <c r="G337" s="31"/>
      <c r="H337" s="31"/>
      <c r="I337" s="110"/>
      <c r="J337" s="31"/>
      <c r="K337" s="32"/>
      <c r="L337" s="31"/>
    </row>
    <row r="338" spans="1:12" s="12" customFormat="1" ht="12.75">
      <c r="A338" s="65"/>
      <c r="B338" s="13"/>
      <c r="C338" s="13"/>
      <c r="D338" s="31"/>
      <c r="E338" s="31"/>
      <c r="F338" s="107"/>
      <c r="G338" s="31"/>
      <c r="H338" s="31"/>
      <c r="I338" s="110"/>
      <c r="J338" s="31"/>
      <c r="K338" s="32"/>
      <c r="L338" s="31"/>
    </row>
    <row r="339" spans="1:12" s="12" customFormat="1" ht="12.75">
      <c r="A339" s="65"/>
      <c r="B339" s="13"/>
      <c r="C339" s="13"/>
      <c r="D339" s="31"/>
      <c r="E339" s="31"/>
      <c r="F339" s="107"/>
      <c r="G339" s="31"/>
      <c r="H339" s="31"/>
      <c r="I339" s="110"/>
      <c r="J339" s="31"/>
      <c r="K339" s="32"/>
      <c r="L339" s="31"/>
    </row>
    <row r="340" spans="1:12" s="12" customFormat="1" ht="12.75">
      <c r="A340" s="65"/>
      <c r="B340" s="13"/>
      <c r="C340" s="13"/>
      <c r="D340" s="31"/>
      <c r="E340" s="31"/>
      <c r="F340" s="107"/>
      <c r="G340" s="31"/>
      <c r="H340" s="31"/>
      <c r="I340" s="110"/>
      <c r="J340" s="31"/>
      <c r="K340" s="32"/>
      <c r="L340" s="31"/>
    </row>
    <row r="341" spans="1:12" s="12" customFormat="1" ht="12.75">
      <c r="A341" s="65"/>
      <c r="B341" s="13"/>
      <c r="C341" s="13"/>
      <c r="D341" s="31"/>
      <c r="E341" s="31"/>
      <c r="F341" s="107"/>
      <c r="G341" s="31"/>
      <c r="H341" s="31"/>
      <c r="I341" s="110"/>
      <c r="J341" s="31"/>
      <c r="K341" s="32"/>
      <c r="L341" s="31"/>
    </row>
    <row r="342" spans="1:12" s="12" customFormat="1" ht="12.75">
      <c r="A342" s="65"/>
      <c r="B342" s="13"/>
      <c r="C342" s="13"/>
      <c r="D342" s="31"/>
      <c r="E342" s="31"/>
      <c r="F342" s="107"/>
      <c r="G342" s="31"/>
      <c r="H342" s="31"/>
      <c r="I342" s="110"/>
      <c r="J342" s="31"/>
      <c r="K342" s="32"/>
      <c r="L342" s="31"/>
    </row>
    <row r="343" spans="1:12" s="12" customFormat="1" ht="12.75">
      <c r="A343" s="65"/>
      <c r="B343" s="13"/>
      <c r="C343" s="13"/>
      <c r="D343" s="31"/>
      <c r="E343" s="31"/>
      <c r="F343" s="107"/>
      <c r="G343" s="31"/>
      <c r="H343" s="31"/>
      <c r="I343" s="110"/>
      <c r="J343" s="31"/>
      <c r="K343" s="32"/>
      <c r="L343" s="31"/>
    </row>
    <row r="344" spans="1:12" s="12" customFormat="1" ht="12.75">
      <c r="A344" s="65"/>
      <c r="B344" s="13"/>
      <c r="C344" s="13"/>
      <c r="D344" s="31"/>
      <c r="E344" s="31"/>
      <c r="F344" s="107"/>
      <c r="G344" s="31"/>
      <c r="H344" s="31"/>
      <c r="I344" s="110"/>
      <c r="J344" s="31"/>
      <c r="K344" s="32"/>
      <c r="L344" s="31"/>
    </row>
    <row r="345" spans="1:12" s="12" customFormat="1" ht="12.75">
      <c r="A345" s="65"/>
      <c r="B345" s="13"/>
      <c r="C345" s="13"/>
      <c r="D345" s="31"/>
      <c r="E345" s="31"/>
      <c r="F345" s="107"/>
      <c r="G345" s="31"/>
      <c r="H345" s="31"/>
      <c r="I345" s="110"/>
      <c r="J345" s="31"/>
      <c r="K345" s="32"/>
      <c r="L345" s="31"/>
    </row>
    <row r="346" spans="1:12" s="12" customFormat="1" ht="12.75">
      <c r="A346" s="65"/>
      <c r="B346" s="13"/>
      <c r="C346" s="13"/>
      <c r="D346" s="31"/>
      <c r="E346" s="31"/>
      <c r="F346" s="107"/>
      <c r="G346" s="31"/>
      <c r="H346" s="31"/>
      <c r="I346" s="110"/>
      <c r="J346" s="31"/>
      <c r="K346" s="32"/>
      <c r="L346" s="31"/>
    </row>
    <row r="347" spans="1:12" s="12" customFormat="1" ht="12.75">
      <c r="A347" s="65"/>
      <c r="B347" s="13"/>
      <c r="C347" s="13"/>
      <c r="D347" s="31"/>
      <c r="E347" s="31"/>
      <c r="F347" s="107"/>
      <c r="G347" s="31"/>
      <c r="H347" s="31"/>
      <c r="I347" s="110"/>
      <c r="J347" s="31"/>
      <c r="K347" s="32"/>
      <c r="L347" s="31"/>
    </row>
    <row r="348" spans="1:12" s="12" customFormat="1" ht="12.75">
      <c r="A348" s="65"/>
      <c r="B348" s="13"/>
      <c r="C348" s="13"/>
      <c r="D348" s="31"/>
      <c r="E348" s="31"/>
      <c r="F348" s="107"/>
      <c r="G348" s="31"/>
      <c r="H348" s="31"/>
      <c r="I348" s="110"/>
      <c r="J348" s="31"/>
      <c r="K348" s="32"/>
      <c r="L348" s="31"/>
    </row>
    <row r="349" spans="1:12" s="12" customFormat="1" ht="12.75">
      <c r="A349" s="65"/>
      <c r="B349" s="13"/>
      <c r="C349" s="13"/>
      <c r="D349" s="31"/>
      <c r="E349" s="31"/>
      <c r="F349" s="107"/>
      <c r="G349" s="31"/>
      <c r="H349" s="31"/>
      <c r="I349" s="110"/>
      <c r="J349" s="31"/>
      <c r="K349" s="32"/>
      <c r="L349" s="31"/>
    </row>
    <row r="350" spans="1:12" s="12" customFormat="1" ht="12.75">
      <c r="A350" s="65"/>
      <c r="B350" s="13"/>
      <c r="C350" s="13"/>
      <c r="D350" s="31"/>
      <c r="E350" s="31"/>
      <c r="F350" s="107"/>
      <c r="G350" s="31"/>
      <c r="H350" s="31"/>
      <c r="I350" s="110"/>
      <c r="J350" s="31"/>
      <c r="K350" s="32"/>
      <c r="L350" s="31"/>
    </row>
    <row r="351" spans="1:12" s="12" customFormat="1" ht="12.75">
      <c r="A351" s="65"/>
      <c r="B351" s="13"/>
      <c r="C351" s="13"/>
      <c r="D351" s="31"/>
      <c r="E351" s="31"/>
      <c r="F351" s="107"/>
      <c r="G351" s="31"/>
      <c r="H351" s="31"/>
      <c r="I351" s="110"/>
      <c r="J351" s="31"/>
      <c r="K351" s="32"/>
      <c r="L351" s="31"/>
    </row>
    <row r="352" spans="1:12" s="12" customFormat="1" ht="12.75">
      <c r="A352" s="65"/>
      <c r="B352" s="13"/>
      <c r="C352" s="13"/>
      <c r="D352" s="31"/>
      <c r="E352" s="31"/>
      <c r="F352" s="107"/>
      <c r="G352" s="31"/>
      <c r="H352" s="31"/>
      <c r="I352" s="110"/>
      <c r="J352" s="31"/>
      <c r="K352" s="32"/>
      <c r="L352" s="31"/>
    </row>
    <row r="353" spans="1:12" s="12" customFormat="1" ht="12.75">
      <c r="A353" s="65"/>
      <c r="B353" s="13"/>
      <c r="C353" s="13"/>
      <c r="D353" s="31"/>
      <c r="E353" s="31"/>
      <c r="F353" s="107"/>
      <c r="G353" s="31"/>
      <c r="H353" s="31"/>
      <c r="I353" s="110"/>
      <c r="J353" s="31"/>
      <c r="K353" s="32"/>
      <c r="L353" s="31"/>
    </row>
    <row r="354" spans="1:12" s="12" customFormat="1" ht="12.75">
      <c r="A354" s="65"/>
      <c r="B354" s="13"/>
      <c r="C354" s="13"/>
      <c r="D354" s="31"/>
      <c r="E354" s="31"/>
      <c r="F354" s="107"/>
      <c r="G354" s="31"/>
      <c r="H354" s="31"/>
      <c r="I354" s="110"/>
      <c r="J354" s="31"/>
      <c r="K354" s="32"/>
      <c r="L354" s="31"/>
    </row>
    <row r="355" spans="1:12" s="12" customFormat="1" ht="12.75">
      <c r="A355" s="65"/>
      <c r="B355" s="13"/>
      <c r="C355" s="13"/>
      <c r="D355" s="31"/>
      <c r="E355" s="31"/>
      <c r="F355" s="107"/>
      <c r="G355" s="31"/>
      <c r="H355" s="31"/>
      <c r="I355" s="110"/>
      <c r="J355" s="31"/>
      <c r="K355" s="32"/>
      <c r="L355" s="31"/>
    </row>
    <row r="356" spans="1:12" s="12" customFormat="1" ht="12.75">
      <c r="A356" s="65"/>
      <c r="B356" s="13"/>
      <c r="C356" s="13"/>
      <c r="D356" s="31"/>
      <c r="E356" s="31"/>
      <c r="F356" s="107"/>
      <c r="G356" s="31"/>
      <c r="H356" s="31"/>
      <c r="I356" s="110"/>
      <c r="J356" s="31"/>
      <c r="K356" s="32"/>
      <c r="L356" s="31"/>
    </row>
    <row r="357" spans="1:12" s="12" customFormat="1" ht="12.75">
      <c r="A357" s="65"/>
      <c r="B357" s="13"/>
      <c r="C357" s="13"/>
      <c r="D357" s="31"/>
      <c r="E357" s="31"/>
      <c r="F357" s="107"/>
      <c r="G357" s="31"/>
      <c r="H357" s="31"/>
      <c r="I357" s="110"/>
      <c r="J357" s="31"/>
      <c r="K357" s="32"/>
      <c r="L357" s="31"/>
    </row>
    <row r="358" spans="1:12" s="12" customFormat="1" ht="12.75">
      <c r="A358" s="65"/>
      <c r="B358" s="13"/>
      <c r="C358" s="13"/>
      <c r="D358" s="31"/>
      <c r="E358" s="31"/>
      <c r="F358" s="107"/>
      <c r="G358" s="31"/>
      <c r="H358" s="31"/>
      <c r="I358" s="110"/>
      <c r="J358" s="31"/>
      <c r="K358" s="32"/>
      <c r="L358" s="31"/>
    </row>
    <row r="359" spans="1:12" s="12" customFormat="1" ht="12.75">
      <c r="A359" s="65"/>
      <c r="B359" s="13"/>
      <c r="C359" s="13"/>
      <c r="D359" s="31"/>
      <c r="E359" s="31"/>
      <c r="F359" s="107"/>
      <c r="G359" s="31"/>
      <c r="H359" s="31"/>
      <c r="I359" s="110"/>
      <c r="J359" s="31"/>
      <c r="K359" s="32"/>
      <c r="L359" s="31"/>
    </row>
    <row r="360" spans="1:12" s="12" customFormat="1" ht="12.75">
      <c r="A360" s="65"/>
      <c r="B360" s="13"/>
      <c r="C360" s="13"/>
      <c r="D360" s="31"/>
      <c r="E360" s="31"/>
      <c r="F360" s="107"/>
      <c r="G360" s="31"/>
      <c r="H360" s="31"/>
      <c r="I360" s="110"/>
      <c r="J360" s="31"/>
      <c r="K360" s="32"/>
      <c r="L360" s="31"/>
    </row>
    <row r="361" spans="1:12" s="12" customFormat="1" ht="12.75">
      <c r="A361" s="65"/>
      <c r="B361" s="13"/>
      <c r="C361" s="13"/>
      <c r="D361" s="31"/>
      <c r="E361" s="31"/>
      <c r="F361" s="107"/>
      <c r="G361" s="31"/>
      <c r="H361" s="31"/>
      <c r="I361" s="110"/>
      <c r="J361" s="31"/>
      <c r="K361" s="32"/>
      <c r="L361" s="31"/>
    </row>
    <row r="362" spans="1:12" s="12" customFormat="1" ht="12.75">
      <c r="A362" s="65"/>
      <c r="B362" s="13"/>
      <c r="C362" s="13"/>
      <c r="D362" s="31"/>
      <c r="E362" s="31"/>
      <c r="F362" s="107"/>
      <c r="G362" s="31"/>
      <c r="H362" s="31"/>
      <c r="I362" s="110"/>
      <c r="J362" s="31"/>
      <c r="K362" s="32"/>
      <c r="L362" s="31"/>
    </row>
    <row r="363" spans="1:12" s="12" customFormat="1" ht="12.75">
      <c r="A363" s="65"/>
      <c r="B363" s="13"/>
      <c r="C363" s="13"/>
      <c r="D363" s="31"/>
      <c r="E363" s="31"/>
      <c r="F363" s="107"/>
      <c r="G363" s="31"/>
      <c r="H363" s="31"/>
      <c r="I363" s="110"/>
      <c r="J363" s="31"/>
      <c r="K363" s="32"/>
      <c r="L363" s="31"/>
    </row>
    <row r="364" spans="1:12" s="12" customFormat="1" ht="12.75">
      <c r="A364" s="65"/>
      <c r="B364" s="13"/>
      <c r="C364" s="13"/>
      <c r="D364" s="31"/>
      <c r="E364" s="31"/>
      <c r="F364" s="107"/>
      <c r="G364" s="31"/>
      <c r="H364" s="31"/>
      <c r="I364" s="110"/>
      <c r="J364" s="31"/>
      <c r="K364" s="32"/>
      <c r="L364" s="31"/>
    </row>
    <row r="365" spans="1:12" s="12" customFormat="1" ht="12.75">
      <c r="A365" s="65"/>
      <c r="B365" s="13"/>
      <c r="C365" s="13"/>
      <c r="D365" s="31"/>
      <c r="E365" s="31"/>
      <c r="F365" s="107"/>
      <c r="G365" s="31"/>
      <c r="H365" s="31"/>
      <c r="I365" s="110"/>
      <c r="J365" s="31"/>
      <c r="K365" s="32"/>
      <c r="L365" s="31"/>
    </row>
    <row r="366" spans="1:12" s="12" customFormat="1" ht="12.75">
      <c r="A366" s="65"/>
      <c r="B366" s="13"/>
      <c r="C366" s="13"/>
      <c r="D366" s="31"/>
      <c r="E366" s="31"/>
      <c r="F366" s="107"/>
      <c r="G366" s="31"/>
      <c r="H366" s="31"/>
      <c r="I366" s="110"/>
      <c r="J366" s="31"/>
      <c r="K366" s="32"/>
      <c r="L366" s="31"/>
    </row>
    <row r="367" spans="4:12" ht="12.75">
      <c r="D367" s="31"/>
      <c r="E367" s="31"/>
      <c r="F367" s="107"/>
      <c r="G367" s="31"/>
      <c r="H367" s="31"/>
      <c r="I367" s="110"/>
      <c r="J367" s="31"/>
      <c r="K367" s="32"/>
      <c r="L367" s="31"/>
    </row>
    <row r="368" spans="4:12" ht="12.75">
      <c r="D368" s="31"/>
      <c r="E368" s="31"/>
      <c r="F368" s="107"/>
      <c r="G368" s="31"/>
      <c r="H368" s="31"/>
      <c r="I368" s="110"/>
      <c r="J368" s="31"/>
      <c r="K368" s="32"/>
      <c r="L368" s="31"/>
    </row>
    <row r="369" spans="4:12" ht="12.75">
      <c r="D369" s="31"/>
      <c r="E369" s="31"/>
      <c r="F369" s="107"/>
      <c r="G369" s="31"/>
      <c r="H369" s="31"/>
      <c r="I369" s="110"/>
      <c r="J369" s="31"/>
      <c r="K369" s="32"/>
      <c r="L369" s="31"/>
    </row>
    <row r="370" spans="4:12" ht="12.75">
      <c r="D370" s="31"/>
      <c r="E370" s="31"/>
      <c r="F370" s="107"/>
      <c r="G370" s="31"/>
      <c r="H370" s="31"/>
      <c r="I370" s="110"/>
      <c r="J370" s="31"/>
      <c r="K370" s="32"/>
      <c r="L370" s="31"/>
    </row>
    <row r="371" spans="4:12" ht="12.75">
      <c r="D371" s="31"/>
      <c r="E371" s="31"/>
      <c r="F371" s="107"/>
      <c r="G371" s="31"/>
      <c r="H371" s="31"/>
      <c r="I371" s="110"/>
      <c r="J371" s="31"/>
      <c r="K371" s="32"/>
      <c r="L371" s="31"/>
    </row>
    <row r="372" spans="4:12" ht="12.75">
      <c r="D372" s="31"/>
      <c r="E372" s="31"/>
      <c r="F372" s="107"/>
      <c r="G372" s="31"/>
      <c r="H372" s="31"/>
      <c r="I372" s="110"/>
      <c r="J372" s="31"/>
      <c r="K372" s="32"/>
      <c r="L372" s="31"/>
    </row>
    <row r="373" spans="4:12" ht="12.75">
      <c r="D373" s="31"/>
      <c r="E373" s="31"/>
      <c r="F373" s="107"/>
      <c r="G373" s="31"/>
      <c r="H373" s="31"/>
      <c r="I373" s="110"/>
      <c r="J373" s="31"/>
      <c r="K373" s="32"/>
      <c r="L373" s="31"/>
    </row>
  </sheetData>
  <sheetProtection password="CE2E" sheet="1" objects="1" scenarios="1"/>
  <mergeCells count="23">
    <mergeCell ref="A223:B223"/>
    <mergeCell ref="A213:B213"/>
    <mergeCell ref="A42:B42"/>
    <mergeCell ref="A48:B48"/>
    <mergeCell ref="A58:B58"/>
    <mergeCell ref="A65:B66"/>
    <mergeCell ref="A240:B240"/>
    <mergeCell ref="A3:L3"/>
    <mergeCell ref="A217:B217"/>
    <mergeCell ref="A295:C295"/>
    <mergeCell ref="A12:B12"/>
    <mergeCell ref="A246:B246"/>
    <mergeCell ref="A253:B253"/>
    <mergeCell ref="A265:B266"/>
    <mergeCell ref="A15:B19"/>
    <mergeCell ref="A219:B219"/>
    <mergeCell ref="A302:B305"/>
    <mergeCell ref="A296:C296"/>
    <mergeCell ref="A301:C301"/>
    <mergeCell ref="A297:B300"/>
    <mergeCell ref="A286:B286"/>
    <mergeCell ref="A289:B290"/>
    <mergeCell ref="A292:B292"/>
  </mergeCells>
  <printOptions/>
  <pageMargins left="0.4" right="0.2755905511811024" top="0.29" bottom="0.1968503937007874" header="0.1968503937007874" footer="0.2755905511811024"/>
  <pageSetup fitToHeight="0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Dep_Fin</cp:lastModifiedBy>
  <cp:lastPrinted>2011-11-14T05:41:43Z</cp:lastPrinted>
  <dcterms:created xsi:type="dcterms:W3CDTF">2002-03-11T10:22:12Z</dcterms:created>
  <dcterms:modified xsi:type="dcterms:W3CDTF">2011-11-16T13:18:45Z</dcterms:modified>
  <cp:category/>
  <cp:version/>
  <cp:contentType/>
  <cp:contentStatus/>
</cp:coreProperties>
</file>