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источникам'!$A$1:$L$309</definedName>
  </definedNames>
  <calcPr fullCalcOnLoad="1"/>
</workbook>
</file>

<file path=xl/sharedStrings.xml><?xml version="1.0" encoding="utf-8"?>
<sst xmlns="http://schemas.openxmlformats.org/spreadsheetml/2006/main" count="598" uniqueCount="195">
  <si>
    <t>КВСР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</si>
  <si>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</si>
  <si>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</si>
  <si>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</si>
  <si>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</si>
  <si>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</si>
  <si>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</si>
  <si>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</si>
  <si>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</si>
  <si>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</si>
  <si>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</si>
  <si>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</si>
  <si>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</si>
  <si>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</si>
  <si>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</si>
  <si>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</si>
  <si>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</si>
  <si>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</si>
  <si>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</si>
  <si>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</si>
  <si>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</si>
  <si>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</si>
  <si>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</si>
  <si>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</si>
  <si>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</si>
  <si>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</si>
  <si>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</si>
  <si>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</si>
  <si>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</si>
  <si>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</si>
  <si>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</si>
  <si>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</si>
  <si>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</si>
  <si>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</si>
  <si>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</si>
  <si>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</si>
  <si>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</si>
  <si>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</si>
  <si>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</si>
  <si>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</si>
  <si>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</si>
  <si>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</si>
  <si>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</si>
  <si>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</si>
  <si>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</si>
  <si>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</si>
  <si>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</si>
  <si>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</si>
  <si>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</si>
  <si>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</si>
  <si>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</si>
  <si>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</si>
  <si>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</si>
  <si>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</si>
  <si>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</si>
  <si>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</si>
  <si>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</si>
  <si>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</si>
  <si>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</si>
  <si>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</si>
  <si>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</si>
  <si>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</si>
  <si>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</si>
  <si>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</si>
  <si>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</si>
  <si>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</si>
  <si>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</si>
  <si>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</si>
  <si>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</si>
  <si>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</si>
  <si>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</si>
  <si>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</si>
  <si>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</si>
  <si>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</si>
  <si>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</si>
  <si>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</si>
  <si>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</si>
  <si>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</si>
  <si>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</si>
  <si>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</si>
  <si>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</si>
  <si>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</si>
  <si>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</si>
  <si>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</si>
  <si>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</si>
  <si>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</si>
  <si>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</si>
  <si>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</si>
  <si>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</si>
  <si>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</si>
  <si>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</si>
  <si>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</si>
  <si>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</si>
  <si>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</si>
  <si>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</si>
  <si>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</si>
  <si>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</si>
  <si>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</si>
  <si>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</si>
  <si>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</si>
  <si>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</si>
  <si>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</si>
  <si>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</si>
  <si>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</si>
  <si>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</si>
  <si>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</si>
  <si>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</si>
  <si>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</si>
  <si>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</si>
  <si>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</si>
  <si>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</si>
  <si>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</si>
  <si>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</si>
  <si>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</si>
  <si>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</si>
  <si>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</si>
  <si>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</si>
  <si>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</si>
  <si>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</si>
  <si>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</si>
  <si>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</si>
  <si>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</si>
  <si>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</si>
  <si>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</si>
  <si>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</si>
  <si>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</si>
  <si>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</si>
  <si>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</si>
  <si>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</si>
  <si>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</si>
  <si>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</si>
  <si>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</si>
  <si>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</si>
  <si>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</si>
  <si>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</si>
  <si>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</si>
  <si>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</si>
  <si>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</si>
  <si>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</si>
  <si>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</si>
  <si>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</si>
  <si>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</si>
  <si>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</si>
  <si>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</si>
  <si>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</si>
  <si>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</si>
  <si>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</si>
  <si>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</si>
  <si>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</si>
  <si>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</si>
  <si>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</si>
  <si>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</si>
  <si>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</si>
  <si>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</si>
  <si>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</si>
  <si>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</si>
  <si>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</si>
  <si>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</si>
  <si>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</si>
  <si>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</si>
  <si>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</si>
  <si>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</si>
  <si>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</si>
  <si>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</si>
  <si>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</si>
  <si>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</si>
  <si>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</si>
  <si>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</si>
  <si>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Оперативный анализ исполнения бюджета города Перми по расходам на 1 августа 2012 года</t>
  </si>
  <si>
    <t>Кассовый расход на 01.08.2012</t>
  </si>
  <si>
    <t>%  выполнения кассового плана января-июля 2012 года</t>
  </si>
  <si>
    <t>Кассовый план января-июля 2012 года*</t>
  </si>
  <si>
    <t>Ассигнования 2012 года*</t>
  </si>
  <si>
    <t>сумма принятых бюджетных обязательств по состоянию на 01.08.2012</t>
  </si>
  <si>
    <t>Отклонение от установленного уровня выполнения плана (95%)**</t>
  </si>
  <si>
    <t xml:space="preserve"> * -   расчётный уровень установлен исходя из 95,0 % исполнения кассового плана по расходам за январь-июль 2012 года.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</si>
  <si>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</si>
  <si>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</si>
  <si>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</si>
  <si>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</si>
  <si>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</si>
  <si>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</si>
  <si>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</si>
  <si>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</si>
  <si>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</si>
  <si>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Городское хозяйство (мероприятия в области жилищного хозяйства)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</si>
  <si>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</si>
  <si>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</si>
  <si>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жилищного хозяйства, в т.ч.по ликвидации несанкционированных свалок)</t>
  </si>
  <si>
    <t>ФЦБ Городское хозяйство (меропр.в области коммунального хозяйства, реконструкция, строительство объектов)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</si>
  <si>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</si>
  <si>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</si>
  <si>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</si>
  <si>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Городское хозяйство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</si>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</sst>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3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3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 vertical="center" wrapText="1"/>
    </xf>
    <xf numFmtId="10" fontId="7" fillId="34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vertical="center" wrapText="1"/>
    </xf>
    <xf numFmtId="10" fontId="3" fillId="0" borderId="16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13" fillId="34" borderId="21" xfId="0" applyNumberFormat="1" applyFont="1" applyFill="1" applyBorder="1" applyAlignment="1">
      <alignment horizontal="left"/>
    </xf>
    <xf numFmtId="171" fontId="56" fillId="0" borderId="10" xfId="0" applyNumberFormat="1" applyFont="1" applyFill="1" applyBorder="1" applyAlignment="1">
      <alignment horizontal="right" vertical="center" wrapText="1" indent="1"/>
    </xf>
    <xf numFmtId="171" fontId="56" fillId="0" borderId="10" xfId="0" applyNumberFormat="1" applyFont="1" applyFill="1" applyBorder="1" applyAlignment="1">
      <alignment vertical="center" wrapText="1"/>
    </xf>
    <xf numFmtId="171" fontId="56" fillId="0" borderId="10" xfId="0" applyNumberFormat="1" applyFont="1" applyFill="1" applyBorder="1" applyAlignment="1">
      <alignment vertical="center"/>
    </xf>
    <xf numFmtId="171" fontId="57" fillId="0" borderId="10" xfId="0" applyNumberFormat="1" applyFont="1" applyFill="1" applyBorder="1" applyAlignment="1">
      <alignment horizontal="center" vertical="center" wrapText="1"/>
    </xf>
    <xf numFmtId="171" fontId="57" fillId="0" borderId="10" xfId="0" applyNumberFormat="1" applyFont="1" applyFill="1" applyBorder="1" applyAlignment="1">
      <alignment vertical="center" wrapText="1"/>
    </xf>
    <xf numFmtId="171" fontId="56" fillId="0" borderId="16" xfId="0" applyNumberFormat="1" applyFont="1" applyFill="1" applyBorder="1" applyAlignment="1">
      <alignment vertical="center" wrapText="1"/>
    </xf>
    <xf numFmtId="171" fontId="58" fillId="34" borderId="10" xfId="0" applyNumberFormat="1" applyFont="1" applyFill="1" applyBorder="1" applyAlignment="1">
      <alignment vertical="center" wrapText="1"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35" borderId="10" xfId="0" applyNumberFormat="1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10" fontId="57" fillId="0" borderId="1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171" fontId="60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vertical="center" wrapText="1"/>
    </xf>
    <xf numFmtId="10" fontId="60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vertical="center"/>
    </xf>
    <xf numFmtId="49" fontId="56" fillId="0" borderId="20" xfId="0" applyNumberFormat="1" applyFont="1" applyFill="1" applyBorder="1" applyAlignment="1">
      <alignment horizontal="left" vertical="center" wrapText="1"/>
    </xf>
    <xf numFmtId="0" fontId="59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20" xfId="0" applyNumberFormat="1" applyFont="1" applyFill="1" applyBorder="1" applyAlignment="1">
      <alignment horizontal="left" vertical="center" wrapText="1"/>
    </xf>
    <xf numFmtId="10" fontId="61" fillId="0" borderId="1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6" fontId="56" fillId="0" borderId="0" xfId="0" applyNumberFormat="1" applyFont="1" applyFill="1" applyAlignment="1">
      <alignment/>
    </xf>
    <xf numFmtId="171" fontId="56" fillId="0" borderId="10" xfId="0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left"/>
    </xf>
    <xf numFmtId="0" fontId="59" fillId="0" borderId="0" xfId="0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6" xfId="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21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16" xfId="43" applyNumberFormat="1" applyFont="1" applyFill="1" applyBorder="1" applyAlignment="1">
      <alignment horizontal="right" vertical="center" wrapText="1" inden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171" fontId="7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0" fillId="0" borderId="22" xfId="0" applyFont="1" applyFill="1" applyBorder="1" applyAlignment="1">
      <alignment/>
    </xf>
    <xf numFmtId="171" fontId="3" fillId="0" borderId="22" xfId="0" applyNumberFormat="1" applyFont="1" applyFill="1" applyBorder="1" applyAlignment="1">
      <alignment vertical="center" wrapText="1"/>
    </xf>
    <xf numFmtId="171" fontId="3" fillId="0" borderId="22" xfId="43" applyNumberFormat="1" applyFont="1" applyFill="1" applyBorder="1" applyAlignment="1">
      <alignment vertical="center"/>
    </xf>
    <xf numFmtId="171" fontId="3" fillId="0" borderId="22" xfId="0" applyNumberFormat="1" applyFont="1" applyFill="1" applyBorder="1" applyAlignment="1">
      <alignment vertical="center"/>
    </xf>
    <xf numFmtId="10" fontId="4" fillId="0" borderId="22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71" fontId="3" fillId="0" borderId="10" xfId="4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171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10" fontId="8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4"/>
  <sheetViews>
    <sheetView tabSelected="1" zoomScale="85" zoomScaleNormal="85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2" sqref="F12"/>
    </sheetView>
  </sheetViews>
  <sheetFormatPr defaultColWidth="9.140625" defaultRowHeight="12.75"/>
  <cols>
    <col min="1" max="1" width="5.8515625" style="36" customWidth="1"/>
    <col min="2" max="2" width="25.57421875" style="11" customWidth="1"/>
    <col min="3" max="3" width="48.421875" style="11" customWidth="1"/>
    <col min="4" max="5" width="14.28125" style="16" customWidth="1"/>
    <col min="6" max="6" width="14.00390625" style="38" customWidth="1"/>
    <col min="7" max="7" width="12.7109375" style="16" customWidth="1"/>
    <col min="8" max="8" width="12.28125" style="16" customWidth="1"/>
    <col min="9" max="9" width="12.8515625" style="109" customWidth="1"/>
    <col min="10" max="10" width="12.28125" style="16" customWidth="1"/>
    <col min="11" max="11" width="11.140625" style="19" customWidth="1"/>
    <col min="12" max="12" width="14.140625" style="16" customWidth="1"/>
  </cols>
  <sheetData>
    <row r="1" spans="1:12" ht="15">
      <c r="A1" s="9"/>
      <c r="B1" s="7"/>
      <c r="C1" s="7"/>
      <c r="D1" s="7"/>
      <c r="E1" s="7"/>
      <c r="G1" s="7"/>
      <c r="H1" s="7"/>
      <c r="J1" s="7"/>
      <c r="K1" s="39"/>
      <c r="L1" s="40" t="s">
        <v>90</v>
      </c>
    </row>
    <row r="2" spans="1:12" ht="15">
      <c r="A2" s="9"/>
      <c r="B2" s="7"/>
      <c r="C2" s="7"/>
      <c r="D2" s="7"/>
      <c r="E2" s="7"/>
      <c r="G2" s="7"/>
      <c r="H2" s="7"/>
      <c r="J2" s="7"/>
      <c r="K2" s="39"/>
      <c r="L2" s="40" t="s">
        <v>87</v>
      </c>
    </row>
    <row r="3" spans="1:12" s="4" customFormat="1" ht="21" customHeight="1">
      <c r="A3" s="185" t="s">
        <v>168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4" customFormat="1" ht="15" customHeight="1">
      <c r="A4" s="9"/>
      <c r="B4" s="5"/>
      <c r="C4" s="5"/>
      <c r="D4" s="41"/>
      <c r="E4" s="41"/>
      <c r="F4" s="42"/>
      <c r="G4" s="43"/>
      <c r="H4" s="43"/>
      <c r="I4" s="128"/>
      <c r="J4" s="43"/>
      <c r="K4" s="44"/>
      <c r="L4" s="45" t="s">
        <v>66</v>
      </c>
    </row>
    <row r="5" spans="1:12" s="4" customFormat="1" ht="87.75" customHeight="1">
      <c r="A5" s="1" t="s">
        <v>0</v>
      </c>
      <c r="B5" s="1" t="s">
        <v>70</v>
      </c>
      <c r="C5" s="1" t="s">
        <v>79</v>
      </c>
      <c r="D5" s="8" t="s">
        <v>172</v>
      </c>
      <c r="E5" s="8" t="s">
        <v>171</v>
      </c>
      <c r="F5" s="6" t="s">
        <v>169</v>
      </c>
      <c r="G5" s="6" t="s">
        <v>170</v>
      </c>
      <c r="H5" s="6" t="s">
        <v>88</v>
      </c>
      <c r="I5" s="6" t="s">
        <v>173</v>
      </c>
      <c r="J5" s="6" t="s">
        <v>141</v>
      </c>
      <c r="K5" s="34" t="s">
        <v>142</v>
      </c>
      <c r="L5" s="46" t="s">
        <v>174</v>
      </c>
    </row>
    <row r="6" spans="1:12" s="7" customFormat="1" ht="52.5" customHeight="1">
      <c r="A6" s="1" t="s">
        <v>67</v>
      </c>
      <c r="B6" s="2" t="s">
        <v>92</v>
      </c>
      <c r="C6" s="2" t="s">
        <v>41</v>
      </c>
      <c r="D6" s="132">
        <f>D7</f>
        <v>239341.36</v>
      </c>
      <c r="E6" s="132">
        <f>E7</f>
        <v>117870.533</v>
      </c>
      <c r="F6" s="132">
        <f>F7</f>
        <v>98518.71</v>
      </c>
      <c r="G6" s="70">
        <f aca="true" t="shared" si="0" ref="G6:G70">F6/E6*100</f>
        <v>83.58213668211715</v>
      </c>
      <c r="H6" s="70">
        <f aca="true" t="shared" si="1" ref="H6:H81">F6/D6*100</f>
        <v>41.162425917526335</v>
      </c>
      <c r="I6" s="100"/>
      <c r="J6" s="70"/>
      <c r="K6" s="71"/>
      <c r="L6" s="32" t="s">
        <v>77</v>
      </c>
    </row>
    <row r="7" spans="1:12" s="31" customFormat="1" ht="17.25" customHeight="1">
      <c r="A7" s="29"/>
      <c r="B7" s="30"/>
      <c r="C7" s="81" t="s">
        <v>39</v>
      </c>
      <c r="D7" s="133">
        <v>239341.36</v>
      </c>
      <c r="E7" s="133">
        <v>117870.533</v>
      </c>
      <c r="F7" s="133">
        <v>98518.71</v>
      </c>
      <c r="G7" s="69">
        <f>F7/E7*100</f>
        <v>83.58213668211715</v>
      </c>
      <c r="H7" s="69">
        <f t="shared" si="1"/>
        <v>41.162425917526335</v>
      </c>
      <c r="I7" s="69">
        <f>I8+I9</f>
        <v>188029.90000000002</v>
      </c>
      <c r="J7" s="69">
        <f>I7-D7</f>
        <v>-51311.45999999996</v>
      </c>
      <c r="K7" s="90">
        <f>I7/D7</f>
        <v>0.7856139030880415</v>
      </c>
      <c r="L7" s="21">
        <f>G7-95</f>
        <v>-11.417863317882848</v>
      </c>
    </row>
    <row r="8" spans="1:13" s="109" customFormat="1" ht="25.5" customHeight="1" hidden="1">
      <c r="A8" s="1" t="s">
        <v>67</v>
      </c>
      <c r="B8" s="153"/>
      <c r="C8" s="81" t="s">
        <v>110</v>
      </c>
      <c r="D8" s="133">
        <v>40806.4</v>
      </c>
      <c r="E8" s="133">
        <v>22882.509</v>
      </c>
      <c r="F8" s="136">
        <v>20914.371</v>
      </c>
      <c r="G8" s="70">
        <f t="shared" si="0"/>
        <v>91.39894143601124</v>
      </c>
      <c r="H8" s="70">
        <f t="shared" si="1"/>
        <v>51.252673600219566</v>
      </c>
      <c r="I8" s="69">
        <v>39087.8</v>
      </c>
      <c r="J8" s="69">
        <f>I8-D8</f>
        <v>-1718.5999999999985</v>
      </c>
      <c r="K8" s="71">
        <f>I8/D8</f>
        <v>0.9578840574027604</v>
      </c>
      <c r="L8" s="21"/>
      <c r="M8" s="7"/>
    </row>
    <row r="9" spans="1:13" s="109" customFormat="1" ht="25.5" customHeight="1" hidden="1">
      <c r="A9" s="1" t="s">
        <v>67</v>
      </c>
      <c r="B9" s="153"/>
      <c r="C9" s="81" t="s">
        <v>164</v>
      </c>
      <c r="D9" s="133">
        <v>178534.958</v>
      </c>
      <c r="E9" s="133">
        <v>94988.024</v>
      </c>
      <c r="F9" s="136">
        <v>77604.338</v>
      </c>
      <c r="G9" s="70">
        <f t="shared" si="0"/>
        <v>81.6990760856337</v>
      </c>
      <c r="H9" s="70">
        <f t="shared" si="1"/>
        <v>43.467306834104726</v>
      </c>
      <c r="I9" s="69">
        <v>148942.1</v>
      </c>
      <c r="J9" s="69">
        <f>I9-D9</f>
        <v>-29592.858000000007</v>
      </c>
      <c r="K9" s="71">
        <f>I9/D9</f>
        <v>0.834246142427748</v>
      </c>
      <c r="L9" s="21"/>
      <c r="M9" s="7"/>
    </row>
    <row r="10" spans="1:12" s="147" customFormat="1" ht="39.75" customHeight="1" hidden="1">
      <c r="A10" s="1" t="s">
        <v>67</v>
      </c>
      <c r="B10" s="153"/>
      <c r="C10" s="85" t="s">
        <v>165</v>
      </c>
      <c r="D10" s="168">
        <v>20000</v>
      </c>
      <c r="E10" s="168">
        <v>0</v>
      </c>
      <c r="F10" s="168">
        <v>0</v>
      </c>
      <c r="G10" s="70">
        <v>0</v>
      </c>
      <c r="H10" s="70">
        <f>F10/D10*100</f>
        <v>0</v>
      </c>
      <c r="I10" s="69">
        <v>0</v>
      </c>
      <c r="J10" s="69">
        <f>I10-D10</f>
        <v>-20000</v>
      </c>
      <c r="K10" s="71">
        <f>I10/D10</f>
        <v>0</v>
      </c>
      <c r="L10" s="21"/>
    </row>
    <row r="11" spans="1:12" s="4" customFormat="1" ht="39.75" customHeight="1">
      <c r="A11" s="82" t="s">
        <v>68</v>
      </c>
      <c r="B11" s="83" t="s">
        <v>93</v>
      </c>
      <c r="C11" s="2" t="s">
        <v>69</v>
      </c>
      <c r="D11" s="132">
        <f>D12+D17</f>
        <v>461791.80899999995</v>
      </c>
      <c r="E11" s="132">
        <f>E12+E17</f>
        <v>347032.48799999995</v>
      </c>
      <c r="F11" s="132">
        <f>F12+F17</f>
        <v>301713.727</v>
      </c>
      <c r="G11" s="70">
        <f t="shared" si="0"/>
        <v>86.94106097640059</v>
      </c>
      <c r="H11" s="70">
        <f t="shared" si="1"/>
        <v>65.33544361762381</v>
      </c>
      <c r="I11" s="100"/>
      <c r="J11" s="69"/>
      <c r="K11" s="71"/>
      <c r="L11" s="32" t="s">
        <v>77</v>
      </c>
    </row>
    <row r="12" spans="1:13" s="4" customFormat="1" ht="26.25" customHeight="1">
      <c r="A12" s="187"/>
      <c r="B12" s="188"/>
      <c r="C12" s="84" t="s">
        <v>74</v>
      </c>
      <c r="D12" s="134">
        <f>D13+D14</f>
        <v>96037.59999999999</v>
      </c>
      <c r="E12" s="134">
        <f>E13+E14</f>
        <v>53114.469999999994</v>
      </c>
      <c r="F12" s="134">
        <f>F13+F14</f>
        <v>51074.778</v>
      </c>
      <c r="G12" s="157">
        <f t="shared" si="0"/>
        <v>96.15981859557293</v>
      </c>
      <c r="H12" s="157">
        <f t="shared" si="1"/>
        <v>53.18206410822428</v>
      </c>
      <c r="I12" s="77">
        <f>I15+I16</f>
        <v>90300</v>
      </c>
      <c r="J12" s="77">
        <f>I12-D12</f>
        <v>-5737.599999999991</v>
      </c>
      <c r="K12" s="174">
        <f>I12/D12</f>
        <v>0.9402567327796614</v>
      </c>
      <c r="L12" s="47">
        <f aca="true" t="shared" si="2" ref="L12:L21">G12-95</f>
        <v>1.1598185955729292</v>
      </c>
      <c r="M12" s="7"/>
    </row>
    <row r="13" spans="1:12" s="4" customFormat="1" ht="18" customHeight="1" hidden="1">
      <c r="A13" s="27"/>
      <c r="B13" s="28"/>
      <c r="C13" s="103" t="s">
        <v>144</v>
      </c>
      <c r="D13" s="136">
        <v>80235.2</v>
      </c>
      <c r="E13" s="136">
        <v>45936.52</v>
      </c>
      <c r="F13" s="136">
        <v>44246.665</v>
      </c>
      <c r="G13" s="69">
        <f t="shared" si="0"/>
        <v>96.32132560324553</v>
      </c>
      <c r="H13" s="69">
        <f t="shared" si="1"/>
        <v>55.14620141783158</v>
      </c>
      <c r="I13" s="100"/>
      <c r="J13" s="70"/>
      <c r="K13" s="90"/>
      <c r="L13" s="21">
        <f t="shared" si="2"/>
        <v>1.3213256032455263</v>
      </c>
    </row>
    <row r="14" spans="1:12" s="4" customFormat="1" ht="26.25" customHeight="1" hidden="1">
      <c r="A14" s="27"/>
      <c r="B14" s="28"/>
      <c r="C14" s="103" t="s">
        <v>145</v>
      </c>
      <c r="D14" s="136">
        <v>15802.4</v>
      </c>
      <c r="E14" s="136">
        <v>7177.95</v>
      </c>
      <c r="F14" s="136">
        <v>6828.113</v>
      </c>
      <c r="G14" s="69">
        <f t="shared" si="0"/>
        <v>95.12622684749826</v>
      </c>
      <c r="H14" s="69">
        <f t="shared" si="1"/>
        <v>43.209341618994586</v>
      </c>
      <c r="I14" s="100"/>
      <c r="J14" s="70"/>
      <c r="K14" s="90"/>
      <c r="L14" s="21">
        <f t="shared" si="2"/>
        <v>0.12622684749825908</v>
      </c>
    </row>
    <row r="15" spans="1:13" s="115" customFormat="1" ht="27" customHeight="1" hidden="1">
      <c r="A15" s="1" t="s">
        <v>68</v>
      </c>
      <c r="B15" s="153"/>
      <c r="C15" s="85" t="s">
        <v>110</v>
      </c>
      <c r="D15" s="154">
        <v>80235.2</v>
      </c>
      <c r="E15" s="154">
        <v>45936.52</v>
      </c>
      <c r="F15" s="154">
        <v>44246.665</v>
      </c>
      <c r="G15" s="70">
        <f t="shared" si="0"/>
        <v>96.32132560324553</v>
      </c>
      <c r="H15" s="70">
        <f t="shared" si="1"/>
        <v>55.14620141783158</v>
      </c>
      <c r="I15" s="154">
        <v>77632.6</v>
      </c>
      <c r="J15" s="69">
        <f>I15-D15</f>
        <v>-2602.5999999999913</v>
      </c>
      <c r="K15" s="90">
        <f>I15/D15</f>
        <v>0.9675628651763816</v>
      </c>
      <c r="L15" s="21"/>
      <c r="M15" s="109"/>
    </row>
    <row r="16" spans="1:13" s="115" customFormat="1" ht="41.25" customHeight="1" hidden="1">
      <c r="A16" s="1" t="s">
        <v>68</v>
      </c>
      <c r="B16" s="153"/>
      <c r="C16" s="85" t="s">
        <v>179</v>
      </c>
      <c r="D16" s="154">
        <v>15802.4</v>
      </c>
      <c r="E16" s="154">
        <v>7177.95</v>
      </c>
      <c r="F16" s="154">
        <v>6828.113</v>
      </c>
      <c r="G16" s="70">
        <f>F16/E16*100</f>
        <v>95.12622684749826</v>
      </c>
      <c r="H16" s="70">
        <f>F16/D16*100</f>
        <v>43.209341618994586</v>
      </c>
      <c r="I16" s="154">
        <v>12667.4</v>
      </c>
      <c r="J16" s="69">
        <f>I16-D16</f>
        <v>-3135</v>
      </c>
      <c r="K16" s="90">
        <f>I16/D16</f>
        <v>0.8016124133043082</v>
      </c>
      <c r="L16" s="21"/>
      <c r="M16" s="109"/>
    </row>
    <row r="17" spans="1:12" s="4" customFormat="1" ht="27.75" customHeight="1">
      <c r="A17" s="27"/>
      <c r="B17" s="28"/>
      <c r="C17" s="84" t="s">
        <v>143</v>
      </c>
      <c r="D17" s="134">
        <f>D18+D19+D20+D21</f>
        <v>365754.209</v>
      </c>
      <c r="E17" s="134">
        <f>E18+E19+E20+E21</f>
        <v>293918.018</v>
      </c>
      <c r="F17" s="134">
        <f>F18+F19+F20+F21</f>
        <v>250638.949</v>
      </c>
      <c r="G17" s="157">
        <f t="shared" si="0"/>
        <v>85.2751221941079</v>
      </c>
      <c r="H17" s="157">
        <f t="shared" si="1"/>
        <v>68.52660689408498</v>
      </c>
      <c r="I17" s="77">
        <f>I18+I19+I20+I21</f>
        <v>250639</v>
      </c>
      <c r="J17" s="77">
        <f>I17-D17</f>
        <v>-115115.20899999997</v>
      </c>
      <c r="K17" s="174">
        <f>I17/D17</f>
        <v>0.6852662083787531</v>
      </c>
      <c r="L17" s="47">
        <f t="shared" si="2"/>
        <v>-9.724877805892106</v>
      </c>
    </row>
    <row r="18" spans="1:12" s="7" customFormat="1" ht="39.75" customHeight="1" hidden="1">
      <c r="A18" s="119"/>
      <c r="B18" s="28"/>
      <c r="C18" s="89" t="s">
        <v>137</v>
      </c>
      <c r="D18" s="135">
        <v>36182.1</v>
      </c>
      <c r="E18" s="135">
        <v>0</v>
      </c>
      <c r="F18" s="135">
        <v>0</v>
      </c>
      <c r="G18" s="104">
        <v>0</v>
      </c>
      <c r="H18" s="93">
        <f t="shared" si="1"/>
        <v>0</v>
      </c>
      <c r="I18" s="93">
        <v>0</v>
      </c>
      <c r="J18" s="93"/>
      <c r="K18" s="73"/>
      <c r="L18" s="94">
        <f t="shared" si="2"/>
        <v>-95</v>
      </c>
    </row>
    <row r="19" spans="1:12" s="7" customFormat="1" ht="26.25" customHeight="1" hidden="1">
      <c r="A19" s="119"/>
      <c r="B19" s="28"/>
      <c r="C19" s="89" t="s">
        <v>84</v>
      </c>
      <c r="D19" s="135">
        <v>2054.174</v>
      </c>
      <c r="E19" s="135">
        <v>2054.174</v>
      </c>
      <c r="F19" s="135">
        <v>0</v>
      </c>
      <c r="G19" s="104">
        <f t="shared" si="0"/>
        <v>0</v>
      </c>
      <c r="H19" s="93">
        <f t="shared" si="1"/>
        <v>0</v>
      </c>
      <c r="I19" s="93">
        <v>0</v>
      </c>
      <c r="J19" s="93"/>
      <c r="K19" s="73"/>
      <c r="L19" s="94">
        <f t="shared" si="2"/>
        <v>-95</v>
      </c>
    </row>
    <row r="20" spans="1:12" s="7" customFormat="1" ht="26.25" customHeight="1" hidden="1">
      <c r="A20" s="119"/>
      <c r="B20" s="28"/>
      <c r="C20" s="89" t="s">
        <v>86</v>
      </c>
      <c r="D20" s="135">
        <v>276657.14</v>
      </c>
      <c r="E20" s="135">
        <v>274288.649</v>
      </c>
      <c r="F20" s="135">
        <v>250638.949</v>
      </c>
      <c r="G20" s="104">
        <f t="shared" si="0"/>
        <v>91.37780579465394</v>
      </c>
      <c r="H20" s="93">
        <f t="shared" si="1"/>
        <v>90.59551074662305</v>
      </c>
      <c r="I20" s="93">
        <v>250639</v>
      </c>
      <c r="J20" s="93">
        <f>I20-D20</f>
        <v>-26018.140000000014</v>
      </c>
      <c r="K20" s="73">
        <f>I20/D20</f>
        <v>0.9059552918099276</v>
      </c>
      <c r="L20" s="94">
        <f t="shared" si="2"/>
        <v>-3.6221942053460623</v>
      </c>
    </row>
    <row r="21" spans="1:12" s="7" customFormat="1" ht="16.5" customHeight="1" hidden="1">
      <c r="A21" s="127"/>
      <c r="B21" s="126"/>
      <c r="C21" s="89" t="s">
        <v>85</v>
      </c>
      <c r="D21" s="135">
        <v>50860.795</v>
      </c>
      <c r="E21" s="135">
        <v>17575.195</v>
      </c>
      <c r="F21" s="135">
        <v>0</v>
      </c>
      <c r="G21" s="104">
        <f t="shared" si="0"/>
        <v>0</v>
      </c>
      <c r="H21" s="93">
        <f t="shared" si="1"/>
        <v>0</v>
      </c>
      <c r="I21" s="93">
        <v>0</v>
      </c>
      <c r="J21" s="93"/>
      <c r="K21" s="73"/>
      <c r="L21" s="94">
        <f t="shared" si="2"/>
        <v>-95</v>
      </c>
    </row>
    <row r="22" spans="1:12" s="16" customFormat="1" ht="51" customHeight="1">
      <c r="A22" s="1" t="s">
        <v>139</v>
      </c>
      <c r="B22" s="2" t="s">
        <v>138</v>
      </c>
      <c r="C22" s="2" t="s">
        <v>140</v>
      </c>
      <c r="D22" s="132">
        <f>D23</f>
        <v>201866.406</v>
      </c>
      <c r="E22" s="132">
        <f>E23</f>
        <v>66434.567</v>
      </c>
      <c r="F22" s="132">
        <f>F23</f>
        <v>58547.057</v>
      </c>
      <c r="G22" s="70">
        <f t="shared" si="0"/>
        <v>88.12740060456781</v>
      </c>
      <c r="H22" s="70">
        <f t="shared" si="1"/>
        <v>29.002872820750575</v>
      </c>
      <c r="I22" s="100"/>
      <c r="J22" s="69"/>
      <c r="K22" s="71"/>
      <c r="L22" s="32" t="s">
        <v>77</v>
      </c>
    </row>
    <row r="23" spans="1:12" s="7" customFormat="1" ht="17.25" customHeight="1">
      <c r="A23" s="25"/>
      <c r="B23" s="26"/>
      <c r="C23" s="81" t="s">
        <v>39</v>
      </c>
      <c r="D23" s="136">
        <v>201866.406</v>
      </c>
      <c r="E23" s="136">
        <v>66434.567</v>
      </c>
      <c r="F23" s="136">
        <v>58547.057</v>
      </c>
      <c r="G23" s="69">
        <f t="shared" si="0"/>
        <v>88.12740060456781</v>
      </c>
      <c r="H23" s="69">
        <f t="shared" si="1"/>
        <v>29.002872820750575</v>
      </c>
      <c r="I23" s="69">
        <f>I24+I25</f>
        <v>123839.17</v>
      </c>
      <c r="J23" s="69">
        <f>I23-D23</f>
        <v>-78027.23599999999</v>
      </c>
      <c r="K23" s="90">
        <f>I23/D23</f>
        <v>0.61347092096146</v>
      </c>
      <c r="L23" s="21">
        <f>G23-95</f>
        <v>-6.872599395432189</v>
      </c>
    </row>
    <row r="24" spans="1:12" s="115" customFormat="1" ht="27" customHeight="1" hidden="1">
      <c r="A24" s="46">
        <v>903</v>
      </c>
      <c r="B24" s="150"/>
      <c r="C24" s="81" t="s">
        <v>110</v>
      </c>
      <c r="D24" s="154">
        <v>48948.1</v>
      </c>
      <c r="E24" s="154">
        <v>26569.321</v>
      </c>
      <c r="F24" s="154">
        <v>24797.276</v>
      </c>
      <c r="G24" s="70">
        <f t="shared" si="0"/>
        <v>93.33048443353145</v>
      </c>
      <c r="H24" s="70">
        <f t="shared" si="1"/>
        <v>50.66034432388592</v>
      </c>
      <c r="I24" s="154">
        <v>47570.5</v>
      </c>
      <c r="J24" s="69">
        <f>I24-D24</f>
        <v>-1377.5999999999985</v>
      </c>
      <c r="K24" s="71">
        <f>I24/D24</f>
        <v>0.9718559045192766</v>
      </c>
      <c r="L24" s="21"/>
    </row>
    <row r="25" spans="1:13" s="115" customFormat="1" ht="39" customHeight="1" hidden="1">
      <c r="A25" s="46">
        <v>903</v>
      </c>
      <c r="B25" s="150"/>
      <c r="C25" s="81" t="s">
        <v>161</v>
      </c>
      <c r="D25" s="154">
        <v>152918.306</v>
      </c>
      <c r="E25" s="154">
        <v>39865.246</v>
      </c>
      <c r="F25" s="154">
        <v>33749.781</v>
      </c>
      <c r="G25" s="70">
        <f>F25/E25*100</f>
        <v>84.65965818949168</v>
      </c>
      <c r="H25" s="70">
        <f>F25/D25*100</f>
        <v>22.070464866384278</v>
      </c>
      <c r="I25" s="154">
        <v>76268.67</v>
      </c>
      <c r="J25" s="69">
        <f>I25-D25</f>
        <v>-76649.63600000001</v>
      </c>
      <c r="K25" s="71">
        <f>I25/D25</f>
        <v>0.49875434795883755</v>
      </c>
      <c r="L25" s="21"/>
      <c r="M25" s="16"/>
    </row>
    <row r="26" spans="1:12" s="7" customFormat="1" ht="47.25" customHeight="1">
      <c r="A26" s="1" t="s">
        <v>1</v>
      </c>
      <c r="B26" s="2" t="s">
        <v>94</v>
      </c>
      <c r="C26" s="2" t="s">
        <v>42</v>
      </c>
      <c r="D26" s="132">
        <f>D27</f>
        <v>63412.97</v>
      </c>
      <c r="E26" s="132">
        <f>E27</f>
        <v>35794.794</v>
      </c>
      <c r="F26" s="132">
        <f>F27</f>
        <v>32605.229</v>
      </c>
      <c r="G26" s="70">
        <f t="shared" si="0"/>
        <v>91.08930477431997</v>
      </c>
      <c r="H26" s="70">
        <f t="shared" si="1"/>
        <v>51.41728734673679</v>
      </c>
      <c r="I26" s="100"/>
      <c r="J26" s="70"/>
      <c r="K26" s="71"/>
      <c r="L26" s="32" t="s">
        <v>77</v>
      </c>
    </row>
    <row r="27" spans="1:12" s="31" customFormat="1" ht="17.25" customHeight="1">
      <c r="A27" s="29"/>
      <c r="B27" s="30"/>
      <c r="C27" s="81" t="s">
        <v>39</v>
      </c>
      <c r="D27" s="136">
        <v>63412.97</v>
      </c>
      <c r="E27" s="136">
        <v>35794.794</v>
      </c>
      <c r="F27" s="136">
        <v>32605.229</v>
      </c>
      <c r="G27" s="69">
        <f t="shared" si="0"/>
        <v>91.08930477431997</v>
      </c>
      <c r="H27" s="69">
        <f t="shared" si="1"/>
        <v>51.41728734673679</v>
      </c>
      <c r="I27" s="69">
        <f>I28+I29+I30</f>
        <v>56761.17</v>
      </c>
      <c r="J27" s="69">
        <f>I27-D27</f>
        <v>-6651.800000000003</v>
      </c>
      <c r="K27" s="90">
        <f>I27/D27</f>
        <v>0.8951034780424256</v>
      </c>
      <c r="L27" s="21">
        <f>G27-95</f>
        <v>-3.91069522568003</v>
      </c>
    </row>
    <row r="28" spans="1:13" s="115" customFormat="1" ht="27" customHeight="1" hidden="1">
      <c r="A28" s="46">
        <v>915</v>
      </c>
      <c r="B28" s="150"/>
      <c r="C28" s="81" t="s">
        <v>110</v>
      </c>
      <c r="D28" s="136">
        <v>7893.2</v>
      </c>
      <c r="E28" s="136">
        <v>4500.725</v>
      </c>
      <c r="F28" s="136">
        <v>4441.716</v>
      </c>
      <c r="G28" s="70">
        <f t="shared" si="0"/>
        <v>98.68890012164707</v>
      </c>
      <c r="H28" s="70">
        <f t="shared" si="1"/>
        <v>56.272690417067864</v>
      </c>
      <c r="I28" s="69">
        <v>7696.9</v>
      </c>
      <c r="J28" s="69">
        <f>I28-D28</f>
        <v>-196.30000000000018</v>
      </c>
      <c r="K28" s="71">
        <f>I28/D28</f>
        <v>0.9751304920691227</v>
      </c>
      <c r="L28" s="21"/>
      <c r="M28" s="16"/>
    </row>
    <row r="29" spans="1:14" s="115" customFormat="1" ht="27" customHeight="1" hidden="1">
      <c r="A29" s="46">
        <v>915</v>
      </c>
      <c r="B29" s="148"/>
      <c r="C29" s="81" t="s">
        <v>133</v>
      </c>
      <c r="D29" s="136">
        <v>54596.733</v>
      </c>
      <c r="E29" s="136">
        <v>31106.07</v>
      </c>
      <c r="F29" s="136">
        <v>28163.513</v>
      </c>
      <c r="G29" s="70">
        <f>F29/E29*100</f>
        <v>90.5402482537974</v>
      </c>
      <c r="H29" s="70">
        <f>F29/D29*100</f>
        <v>51.58461221480047</v>
      </c>
      <c r="I29" s="69">
        <v>49064.27</v>
      </c>
      <c r="J29" s="69">
        <f>I29-D29</f>
        <v>-5532.463000000003</v>
      </c>
      <c r="K29" s="71">
        <f>I29/D29</f>
        <v>0.8986667755376497</v>
      </c>
      <c r="L29" s="21"/>
      <c r="M29" s="16"/>
      <c r="N29" s="16"/>
    </row>
    <row r="30" spans="1:13" s="115" customFormat="1" ht="56.25" customHeight="1" hidden="1">
      <c r="A30" s="46">
        <v>915</v>
      </c>
      <c r="B30" s="150"/>
      <c r="C30" s="81" t="s">
        <v>184</v>
      </c>
      <c r="D30" s="136">
        <v>923.036</v>
      </c>
      <c r="E30" s="136">
        <v>188</v>
      </c>
      <c r="F30" s="136">
        <v>0</v>
      </c>
      <c r="G30" s="70">
        <f>F30/E30*100</f>
        <v>0</v>
      </c>
      <c r="H30" s="70">
        <f>F30/D30*100</f>
        <v>0</v>
      </c>
      <c r="I30" s="69">
        <v>0</v>
      </c>
      <c r="J30" s="69">
        <f>I30-D30</f>
        <v>-923.036</v>
      </c>
      <c r="K30" s="71">
        <f>I30/D30</f>
        <v>0</v>
      </c>
      <c r="L30" s="21"/>
      <c r="M30" s="16"/>
    </row>
    <row r="31" spans="1:12" s="7" customFormat="1" ht="46.5" customHeight="1">
      <c r="A31" s="1" t="s">
        <v>2</v>
      </c>
      <c r="B31" s="2" t="s">
        <v>95</v>
      </c>
      <c r="C31" s="2" t="s">
        <v>43</v>
      </c>
      <c r="D31" s="132">
        <f>D32+D36+D37</f>
        <v>1979440.3990000002</v>
      </c>
      <c r="E31" s="132">
        <f>E32+E36+E37</f>
        <v>1316183.374</v>
      </c>
      <c r="F31" s="132">
        <f>F32+F36+F37</f>
        <v>1034328.9450000001</v>
      </c>
      <c r="G31" s="70">
        <f t="shared" si="0"/>
        <v>78.58547413925926</v>
      </c>
      <c r="H31" s="70">
        <f t="shared" si="1"/>
        <v>52.25360387322275</v>
      </c>
      <c r="I31" s="100"/>
      <c r="J31" s="70"/>
      <c r="K31" s="71"/>
      <c r="L31" s="32" t="s">
        <v>77</v>
      </c>
    </row>
    <row r="32" spans="1:12" s="31" customFormat="1" ht="16.5" customHeight="1">
      <c r="A32" s="29"/>
      <c r="B32" s="30"/>
      <c r="C32" s="81" t="s">
        <v>39</v>
      </c>
      <c r="D32" s="136">
        <v>156820.479</v>
      </c>
      <c r="E32" s="136">
        <v>65490.778</v>
      </c>
      <c r="F32" s="136">
        <v>1674.93</v>
      </c>
      <c r="G32" s="69">
        <f t="shared" si="0"/>
        <v>2.5575051192703806</v>
      </c>
      <c r="H32" s="69">
        <f t="shared" si="1"/>
        <v>1.0680556587255419</v>
      </c>
      <c r="I32" s="69">
        <f>I33+I34+I35</f>
        <v>65520.778</v>
      </c>
      <c r="J32" s="69">
        <f>I32-D32</f>
        <v>-91299.701</v>
      </c>
      <c r="K32" s="90">
        <f>I32/D32</f>
        <v>0.4178075364761512</v>
      </c>
      <c r="L32" s="21">
        <f>G32-95</f>
        <v>-92.44249488072963</v>
      </c>
    </row>
    <row r="33" spans="1:12" s="16" customFormat="1" ht="39.75" customHeight="1" hidden="1">
      <c r="A33" s="1" t="s">
        <v>2</v>
      </c>
      <c r="B33" s="153"/>
      <c r="C33" s="81" t="s">
        <v>177</v>
      </c>
      <c r="D33" s="136">
        <v>121.4</v>
      </c>
      <c r="E33" s="136">
        <v>91.4</v>
      </c>
      <c r="F33" s="136">
        <v>91.4</v>
      </c>
      <c r="G33" s="70">
        <f>F33/E33*100</f>
        <v>100</v>
      </c>
      <c r="H33" s="70">
        <f>F33/D33*100</f>
        <v>75.28830313014826</v>
      </c>
      <c r="I33" s="69">
        <v>121.4</v>
      </c>
      <c r="J33" s="69">
        <f>I33-D33</f>
        <v>0</v>
      </c>
      <c r="K33" s="71">
        <f>I33/D33</f>
        <v>1</v>
      </c>
      <c r="L33" s="21"/>
    </row>
    <row r="34" spans="1:12" s="115" customFormat="1" ht="26.25" customHeight="1" hidden="1">
      <c r="A34" s="1" t="s">
        <v>2</v>
      </c>
      <c r="B34" s="153"/>
      <c r="C34" s="81" t="s">
        <v>158</v>
      </c>
      <c r="D34" s="136">
        <v>155529.629</v>
      </c>
      <c r="E34" s="136">
        <v>64229.928</v>
      </c>
      <c r="F34" s="136">
        <v>414.081</v>
      </c>
      <c r="G34" s="70">
        <f>F34/E34*100</f>
        <v>0.6446854494372156</v>
      </c>
      <c r="H34" s="70">
        <f>F34/D34*100</f>
        <v>0.2662393028662083</v>
      </c>
      <c r="I34" s="69">
        <v>64229.928</v>
      </c>
      <c r="J34" s="69">
        <f>I34-D34</f>
        <v>-91299.70099999999</v>
      </c>
      <c r="K34" s="71">
        <f>I34/D34</f>
        <v>0.41297551092338813</v>
      </c>
      <c r="L34" s="21"/>
    </row>
    <row r="35" spans="1:12" s="16" customFormat="1" ht="42" customHeight="1" hidden="1">
      <c r="A35" s="1" t="s">
        <v>2</v>
      </c>
      <c r="B35" s="153"/>
      <c r="C35" s="81" t="s">
        <v>134</v>
      </c>
      <c r="D35" s="136">
        <v>1169.45</v>
      </c>
      <c r="E35" s="136">
        <v>1169.45</v>
      </c>
      <c r="F35" s="136">
        <v>1169.45</v>
      </c>
      <c r="G35" s="70">
        <f>F35/E35*100</f>
        <v>100</v>
      </c>
      <c r="H35" s="70">
        <f>F35/D35*100</f>
        <v>100</v>
      </c>
      <c r="I35" s="69">
        <v>1169.45</v>
      </c>
      <c r="J35" s="69">
        <f>I35-D35</f>
        <v>0</v>
      </c>
      <c r="K35" s="71">
        <f>I35/D35</f>
        <v>1</v>
      </c>
      <c r="L35" s="21"/>
    </row>
    <row r="36" spans="1:12" s="7" customFormat="1" ht="16.5" customHeight="1">
      <c r="A36" s="27"/>
      <c r="B36" s="28"/>
      <c r="C36" s="81" t="s">
        <v>40</v>
      </c>
      <c r="D36" s="136">
        <v>1251903.496</v>
      </c>
      <c r="E36" s="136">
        <v>696703.167</v>
      </c>
      <c r="F36" s="137">
        <v>684610.515</v>
      </c>
      <c r="G36" s="69">
        <f t="shared" si="0"/>
        <v>98.26430356961475</v>
      </c>
      <c r="H36" s="69">
        <f t="shared" si="1"/>
        <v>54.68556619479238</v>
      </c>
      <c r="I36" s="97"/>
      <c r="J36" s="69"/>
      <c r="K36" s="90"/>
      <c r="L36" s="21">
        <f>G36-95</f>
        <v>3.2643035696147535</v>
      </c>
    </row>
    <row r="37" spans="1:12" s="7" customFormat="1" ht="27.75" customHeight="1">
      <c r="A37" s="48"/>
      <c r="B37" s="49"/>
      <c r="C37" s="81" t="s">
        <v>83</v>
      </c>
      <c r="D37" s="136">
        <f>564345.844+6370.58</f>
        <v>570716.424</v>
      </c>
      <c r="E37" s="136">
        <v>553989.429</v>
      </c>
      <c r="F37" s="137">
        <v>348043.5</v>
      </c>
      <c r="G37" s="69">
        <f t="shared" si="0"/>
        <v>62.82493523897186</v>
      </c>
      <c r="H37" s="69">
        <f t="shared" si="1"/>
        <v>60.983613816587834</v>
      </c>
      <c r="I37" s="97"/>
      <c r="J37" s="69"/>
      <c r="K37" s="90"/>
      <c r="L37" s="21">
        <f>G37-95</f>
        <v>-32.17506476102814</v>
      </c>
    </row>
    <row r="38" spans="1:12" s="7" customFormat="1" ht="36" customHeight="1">
      <c r="A38" s="82" t="s">
        <v>3</v>
      </c>
      <c r="B38" s="83" t="s">
        <v>96</v>
      </c>
      <c r="C38" s="2" t="s">
        <v>44</v>
      </c>
      <c r="D38" s="132">
        <f>D39+D47</f>
        <v>969250.276</v>
      </c>
      <c r="E38" s="132">
        <f>E39+E47</f>
        <v>476130.983</v>
      </c>
      <c r="F38" s="132">
        <f>F39+F47</f>
        <v>444604.276</v>
      </c>
      <c r="G38" s="70">
        <f t="shared" si="0"/>
        <v>93.37856427629285</v>
      </c>
      <c r="H38" s="70">
        <f t="shared" si="1"/>
        <v>45.87094654590535</v>
      </c>
      <c r="I38" s="100"/>
      <c r="J38" s="70"/>
      <c r="K38" s="71"/>
      <c r="L38" s="32" t="s">
        <v>77</v>
      </c>
    </row>
    <row r="39" spans="1:12" s="31" customFormat="1" ht="16.5" customHeight="1">
      <c r="A39" s="175"/>
      <c r="B39" s="176"/>
      <c r="C39" s="85" t="s">
        <v>39</v>
      </c>
      <c r="D39" s="136">
        <v>966227.776</v>
      </c>
      <c r="E39" s="136">
        <v>475564.683</v>
      </c>
      <c r="F39" s="136">
        <v>444080.954</v>
      </c>
      <c r="G39" s="69">
        <f t="shared" si="0"/>
        <v>93.37971676084281</v>
      </c>
      <c r="H39" s="69">
        <f t="shared" si="1"/>
        <v>45.960276140933466</v>
      </c>
      <c r="I39" s="69">
        <f>I40+I41+I42+I43+I46+I44</f>
        <v>745690.7490000001</v>
      </c>
      <c r="J39" s="69">
        <f aca="true" t="shared" si="3" ref="J39:J46">I39-D39</f>
        <v>-220537.02699999989</v>
      </c>
      <c r="K39" s="90">
        <f aca="true" t="shared" si="4" ref="K39:K46">I39/D39</f>
        <v>0.7717546188612157</v>
      </c>
      <c r="L39" s="21">
        <f>G39-95</f>
        <v>-1.6202832391571889</v>
      </c>
    </row>
    <row r="40" spans="1:13" s="116" customFormat="1" ht="27" customHeight="1" hidden="1">
      <c r="A40" s="1" t="s">
        <v>3</v>
      </c>
      <c r="B40" s="153"/>
      <c r="C40" s="85" t="s">
        <v>110</v>
      </c>
      <c r="D40" s="69">
        <v>10804.4</v>
      </c>
      <c r="E40" s="21">
        <v>5945.207</v>
      </c>
      <c r="F40" s="21">
        <v>5184.421</v>
      </c>
      <c r="G40" s="70">
        <f t="shared" si="0"/>
        <v>87.20337239729416</v>
      </c>
      <c r="H40" s="70">
        <f t="shared" si="1"/>
        <v>47.98434896893858</v>
      </c>
      <c r="I40" s="21">
        <v>10261.3</v>
      </c>
      <c r="J40" s="69">
        <f t="shared" si="3"/>
        <v>-543.1000000000004</v>
      </c>
      <c r="K40" s="71">
        <f t="shared" si="4"/>
        <v>0.9497334419310651</v>
      </c>
      <c r="L40" s="21"/>
      <c r="M40" s="158"/>
    </row>
    <row r="41" spans="1:12" s="158" customFormat="1" ht="39.75" customHeight="1" hidden="1">
      <c r="A41" s="1" t="s">
        <v>3</v>
      </c>
      <c r="B41" s="153"/>
      <c r="C41" s="85" t="s">
        <v>178</v>
      </c>
      <c r="D41" s="69">
        <v>0.87</v>
      </c>
      <c r="E41" s="21">
        <v>0.87</v>
      </c>
      <c r="F41" s="21">
        <v>0</v>
      </c>
      <c r="G41" s="70">
        <f t="shared" si="0"/>
        <v>0</v>
      </c>
      <c r="H41" s="70">
        <f aca="true" t="shared" si="5" ref="H41:H46">F41/D41*100</f>
        <v>0</v>
      </c>
      <c r="I41" s="21">
        <v>0.87</v>
      </c>
      <c r="J41" s="69">
        <f t="shared" si="3"/>
        <v>0</v>
      </c>
      <c r="K41" s="71">
        <f t="shared" si="4"/>
        <v>1</v>
      </c>
      <c r="L41" s="21"/>
    </row>
    <row r="42" spans="1:12" s="116" customFormat="1" ht="26.25" customHeight="1" hidden="1">
      <c r="A42" s="1" t="s">
        <v>3</v>
      </c>
      <c r="B42" s="153"/>
      <c r="C42" s="85" t="s">
        <v>118</v>
      </c>
      <c r="D42" s="69">
        <v>909161.156</v>
      </c>
      <c r="E42" s="21">
        <v>467486.812</v>
      </c>
      <c r="F42" s="21">
        <v>438351.7</v>
      </c>
      <c r="G42" s="70">
        <f t="shared" si="0"/>
        <v>93.76771467084724</v>
      </c>
      <c r="H42" s="70">
        <f t="shared" si="5"/>
        <v>48.214961352792336</v>
      </c>
      <c r="I42" s="21">
        <v>734876.583</v>
      </c>
      <c r="J42" s="69">
        <f t="shared" si="3"/>
        <v>-174284.57299999997</v>
      </c>
      <c r="K42" s="71">
        <f t="shared" si="4"/>
        <v>0.8083017825279812</v>
      </c>
      <c r="L42" s="21"/>
    </row>
    <row r="43" spans="1:12" s="158" customFormat="1" ht="41.25" customHeight="1" hidden="1">
      <c r="A43" s="1" t="s">
        <v>3</v>
      </c>
      <c r="B43" s="153"/>
      <c r="C43" s="85" t="s">
        <v>135</v>
      </c>
      <c r="D43" s="69">
        <f>1118+283.15</f>
        <v>1401.15</v>
      </c>
      <c r="E43" s="69">
        <f>0+283.15</f>
        <v>283.15</v>
      </c>
      <c r="F43" s="69">
        <f>0+261.661</f>
        <v>261.661</v>
      </c>
      <c r="G43" s="70">
        <f t="shared" si="0"/>
        <v>92.41073635882043</v>
      </c>
      <c r="H43" s="70">
        <f t="shared" si="5"/>
        <v>18.674731470577736</v>
      </c>
      <c r="I43" s="69">
        <f>0+268.824</f>
        <v>268.824</v>
      </c>
      <c r="J43" s="69">
        <f t="shared" si="3"/>
        <v>-1132.326</v>
      </c>
      <c r="K43" s="71">
        <f t="shared" si="4"/>
        <v>0.19185954394604432</v>
      </c>
      <c r="L43" s="21"/>
    </row>
    <row r="44" spans="1:12" s="158" customFormat="1" ht="41.25" customHeight="1" hidden="1">
      <c r="A44" s="1" t="s">
        <v>3</v>
      </c>
      <c r="B44" s="153"/>
      <c r="C44" s="85" t="s">
        <v>159</v>
      </c>
      <c r="D44" s="69">
        <v>344.7</v>
      </c>
      <c r="E44" s="21">
        <v>318.63</v>
      </c>
      <c r="F44" s="21">
        <v>283.172</v>
      </c>
      <c r="G44" s="70">
        <v>0</v>
      </c>
      <c r="H44" s="70">
        <f t="shared" si="5"/>
        <v>82.15027560197274</v>
      </c>
      <c r="I44" s="21">
        <v>283.172</v>
      </c>
      <c r="J44" s="69">
        <f>I44-D44</f>
        <v>-61.52799999999996</v>
      </c>
      <c r="K44" s="71">
        <f>I44/D44</f>
        <v>0.8215027560197274</v>
      </c>
      <c r="L44" s="21"/>
    </row>
    <row r="45" spans="1:12" s="158" customFormat="1" ht="41.25" customHeight="1" hidden="1">
      <c r="A45" s="1" t="s">
        <v>3</v>
      </c>
      <c r="B45" s="153"/>
      <c r="C45" s="85" t="s">
        <v>160</v>
      </c>
      <c r="D45" s="69">
        <v>24515.5</v>
      </c>
      <c r="E45" s="21">
        <v>1530.014</v>
      </c>
      <c r="F45" s="21">
        <v>0</v>
      </c>
      <c r="G45" s="70">
        <f>F45/E45*100</f>
        <v>0</v>
      </c>
      <c r="H45" s="70">
        <f t="shared" si="5"/>
        <v>0</v>
      </c>
      <c r="I45" s="21">
        <v>0</v>
      </c>
      <c r="J45" s="69">
        <f>I45-D45</f>
        <v>-24515.5</v>
      </c>
      <c r="K45" s="71">
        <f>I45/D45</f>
        <v>0</v>
      </c>
      <c r="L45" s="21"/>
    </row>
    <row r="46" spans="1:12" s="158" customFormat="1" ht="41.25" customHeight="1" hidden="1">
      <c r="A46" s="1" t="s">
        <v>3</v>
      </c>
      <c r="B46" s="153"/>
      <c r="C46" s="85" t="s">
        <v>192</v>
      </c>
      <c r="D46" s="69">
        <v>20000</v>
      </c>
      <c r="E46" s="21">
        <v>0</v>
      </c>
      <c r="F46" s="21">
        <v>0</v>
      </c>
      <c r="G46" s="70">
        <v>0</v>
      </c>
      <c r="H46" s="70">
        <f t="shared" si="5"/>
        <v>0</v>
      </c>
      <c r="I46" s="21">
        <v>0</v>
      </c>
      <c r="J46" s="69">
        <f t="shared" si="3"/>
        <v>-20000</v>
      </c>
      <c r="K46" s="71">
        <f t="shared" si="4"/>
        <v>0</v>
      </c>
      <c r="L46" s="21"/>
    </row>
    <row r="47" spans="1:12" s="7" customFormat="1" ht="27.75" customHeight="1">
      <c r="A47" s="183"/>
      <c r="B47" s="184"/>
      <c r="C47" s="85" t="s">
        <v>83</v>
      </c>
      <c r="D47" s="136">
        <v>3022.5</v>
      </c>
      <c r="E47" s="136">
        <v>566.3</v>
      </c>
      <c r="F47" s="136">
        <v>523.322</v>
      </c>
      <c r="G47" s="69">
        <f t="shared" si="0"/>
        <v>92.41073635882043</v>
      </c>
      <c r="H47" s="69">
        <f t="shared" si="1"/>
        <v>17.314210090984282</v>
      </c>
      <c r="I47" s="97"/>
      <c r="J47" s="69"/>
      <c r="K47" s="90"/>
      <c r="L47" s="21">
        <f>G47-95</f>
        <v>-2.5892636411795706</v>
      </c>
    </row>
    <row r="48" spans="1:12" s="7" customFormat="1" ht="39" customHeight="1">
      <c r="A48" s="75" t="s">
        <v>76</v>
      </c>
      <c r="B48" s="53" t="s">
        <v>97</v>
      </c>
      <c r="C48" s="2" t="s">
        <v>75</v>
      </c>
      <c r="D48" s="132">
        <f>D49+D54</f>
        <v>20741.9</v>
      </c>
      <c r="E48" s="143">
        <f>E49+E54</f>
        <v>9928.001</v>
      </c>
      <c r="F48" s="132">
        <f>F49+F54</f>
        <v>9440.282</v>
      </c>
      <c r="G48" s="70">
        <f t="shared" si="0"/>
        <v>95.08744005968572</v>
      </c>
      <c r="H48" s="70">
        <f t="shared" si="1"/>
        <v>45.51310149986259</v>
      </c>
      <c r="I48" s="100"/>
      <c r="J48" s="70"/>
      <c r="K48" s="71"/>
      <c r="L48" s="32" t="s">
        <v>77</v>
      </c>
    </row>
    <row r="49" spans="1:12" s="31" customFormat="1" ht="16.5" customHeight="1">
      <c r="A49" s="29"/>
      <c r="B49" s="50"/>
      <c r="C49" s="81" t="s">
        <v>39</v>
      </c>
      <c r="D49" s="136">
        <v>19487.5</v>
      </c>
      <c r="E49" s="144">
        <v>9442.821</v>
      </c>
      <c r="F49" s="136">
        <v>9425.956</v>
      </c>
      <c r="G49" s="69">
        <f t="shared" si="0"/>
        <v>99.82139871125378</v>
      </c>
      <c r="H49" s="69">
        <f t="shared" si="1"/>
        <v>48.36924182168056</v>
      </c>
      <c r="I49" s="69">
        <f>I50+I51+I52+I53</f>
        <v>14446.144</v>
      </c>
      <c r="J49" s="69">
        <f>I49-D49</f>
        <v>-5041.356</v>
      </c>
      <c r="K49" s="90">
        <f>I49/D49</f>
        <v>0.741303091725465</v>
      </c>
      <c r="L49" s="21">
        <f>G49-95</f>
        <v>4.821398711253778</v>
      </c>
    </row>
    <row r="50" spans="1:14" s="115" customFormat="1" ht="25.5" customHeight="1" hidden="1">
      <c r="A50" s="82" t="s">
        <v>76</v>
      </c>
      <c r="B50" s="159"/>
      <c r="C50" s="173" t="s">
        <v>110</v>
      </c>
      <c r="D50" s="160">
        <v>4078.3</v>
      </c>
      <c r="E50" s="161">
        <v>2653.932</v>
      </c>
      <c r="F50" s="162">
        <v>2637.104</v>
      </c>
      <c r="G50" s="70">
        <f>F50/E50*100</f>
        <v>99.36592196032151</v>
      </c>
      <c r="H50" s="70">
        <f>F50/D50*100</f>
        <v>64.66184439594929</v>
      </c>
      <c r="I50" s="162">
        <v>3950.1</v>
      </c>
      <c r="J50" s="160">
        <f>I50-D50</f>
        <v>-128.20000000000027</v>
      </c>
      <c r="K50" s="163">
        <f>I50/D50</f>
        <v>0.9685653335948802</v>
      </c>
      <c r="L50" s="162"/>
      <c r="M50" s="16"/>
      <c r="N50" s="16"/>
    </row>
    <row r="51" spans="1:12" s="16" customFormat="1" ht="26.25" customHeight="1" hidden="1">
      <c r="A51" s="82" t="s">
        <v>76</v>
      </c>
      <c r="B51" s="159"/>
      <c r="C51" s="81" t="s">
        <v>118</v>
      </c>
      <c r="D51" s="160">
        <v>12647.3</v>
      </c>
      <c r="E51" s="161">
        <v>5919.871</v>
      </c>
      <c r="F51" s="161">
        <v>5919.871</v>
      </c>
      <c r="G51" s="70">
        <f>F51/E51*100</f>
        <v>100</v>
      </c>
      <c r="H51" s="70">
        <f>F51/D51*100</f>
        <v>46.80738971954489</v>
      </c>
      <c r="I51" s="162">
        <v>8980.581</v>
      </c>
      <c r="J51" s="160">
        <f>I51-D51</f>
        <v>-3666.718999999999</v>
      </c>
      <c r="K51" s="163">
        <f>I51/D51</f>
        <v>0.7100789101231093</v>
      </c>
      <c r="L51" s="162"/>
    </row>
    <row r="52" spans="1:12" s="16" customFormat="1" ht="40.5" customHeight="1" hidden="1">
      <c r="A52" s="82" t="s">
        <v>76</v>
      </c>
      <c r="B52" s="159"/>
      <c r="C52" s="81" t="s">
        <v>134</v>
      </c>
      <c r="D52" s="160">
        <v>7.2</v>
      </c>
      <c r="E52" s="161">
        <v>7.2</v>
      </c>
      <c r="F52" s="162">
        <v>7.163</v>
      </c>
      <c r="G52" s="70">
        <f>F52/E52*100</f>
        <v>99.48611111111111</v>
      </c>
      <c r="H52" s="70">
        <f>F52/D52*100</f>
        <v>99.48611111111111</v>
      </c>
      <c r="I52" s="162">
        <v>7.163</v>
      </c>
      <c r="J52" s="160">
        <f>I52-D52</f>
        <v>-0.03699999999999992</v>
      </c>
      <c r="K52" s="163">
        <f>I52/D52</f>
        <v>0.9948611111111111</v>
      </c>
      <c r="L52" s="162"/>
    </row>
    <row r="53" spans="1:12" s="115" customFormat="1" ht="27.75" customHeight="1" hidden="1">
      <c r="A53" s="1" t="s">
        <v>76</v>
      </c>
      <c r="B53" s="165"/>
      <c r="C53" s="81" t="s">
        <v>120</v>
      </c>
      <c r="D53" s="69">
        <v>2754.7</v>
      </c>
      <c r="E53" s="166">
        <v>861.818</v>
      </c>
      <c r="F53" s="166">
        <v>861.818</v>
      </c>
      <c r="G53" s="70">
        <f>F53/E53*100</f>
        <v>100</v>
      </c>
      <c r="H53" s="70">
        <f>F53/D53*100</f>
        <v>31.285366827603735</v>
      </c>
      <c r="I53" s="21">
        <v>1508.3</v>
      </c>
      <c r="J53" s="69">
        <f>I53-D53</f>
        <v>-1246.3999999999999</v>
      </c>
      <c r="K53" s="71">
        <f>I53/D53</f>
        <v>0.5475369368715287</v>
      </c>
      <c r="L53" s="21"/>
    </row>
    <row r="54" spans="1:12" s="7" customFormat="1" ht="27.75" customHeight="1">
      <c r="A54" s="51"/>
      <c r="B54" s="52"/>
      <c r="C54" s="86" t="s">
        <v>83</v>
      </c>
      <c r="D54" s="138">
        <v>1254.4</v>
      </c>
      <c r="E54" s="145">
        <v>485.18</v>
      </c>
      <c r="F54" s="138">
        <v>14.326</v>
      </c>
      <c r="G54" s="69">
        <f>F54/E54*100</f>
        <v>2.952718578671833</v>
      </c>
      <c r="H54" s="69">
        <f>F54/D54*100</f>
        <v>1.1420599489795917</v>
      </c>
      <c r="I54" s="101"/>
      <c r="J54" s="74"/>
      <c r="K54" s="91"/>
      <c r="L54" s="33">
        <f>G54-95</f>
        <v>-92.04728142132817</v>
      </c>
    </row>
    <row r="55" spans="1:12" s="7" customFormat="1" ht="36.75" customHeight="1">
      <c r="A55" s="82" t="s">
        <v>4</v>
      </c>
      <c r="B55" s="83" t="s">
        <v>98</v>
      </c>
      <c r="C55" s="2" t="s">
        <v>45</v>
      </c>
      <c r="D55" s="132">
        <f>D56+D63+D64</f>
        <v>8178101.572000001</v>
      </c>
      <c r="E55" s="132">
        <f>E56+E63+E64</f>
        <v>5280123.8379999995</v>
      </c>
      <c r="F55" s="132">
        <f>F56+F63+F64</f>
        <v>4718683.873000001</v>
      </c>
      <c r="G55" s="70">
        <f t="shared" si="0"/>
        <v>89.3669167196529</v>
      </c>
      <c r="H55" s="70">
        <f t="shared" si="1"/>
        <v>57.69901280213643</v>
      </c>
      <c r="I55" s="100"/>
      <c r="J55" s="70"/>
      <c r="K55" s="71"/>
      <c r="L55" s="32" t="s">
        <v>77</v>
      </c>
    </row>
    <row r="56" spans="1:12" s="31" customFormat="1" ht="18" customHeight="1">
      <c r="A56" s="175"/>
      <c r="B56" s="176"/>
      <c r="C56" s="85" t="s">
        <v>39</v>
      </c>
      <c r="D56" s="136">
        <v>4480532.45</v>
      </c>
      <c r="E56" s="136">
        <v>2914523.616</v>
      </c>
      <c r="F56" s="136">
        <v>2845910.154</v>
      </c>
      <c r="G56" s="69">
        <f t="shared" si="0"/>
        <v>97.64580867956158</v>
      </c>
      <c r="H56" s="69">
        <f t="shared" si="1"/>
        <v>63.517231171933595</v>
      </c>
      <c r="I56" s="69">
        <f>I57+I58+I59+I60+I61+I62</f>
        <v>4328986.284</v>
      </c>
      <c r="J56" s="69">
        <f aca="true" t="shared" si="6" ref="J56:J62">I56-D56</f>
        <v>-151546.1660000002</v>
      </c>
      <c r="K56" s="90">
        <f aca="true" t="shared" si="7" ref="K56:K62">I56/D56</f>
        <v>0.9661767507118489</v>
      </c>
      <c r="L56" s="21">
        <f>G56-95</f>
        <v>2.6458086795615827</v>
      </c>
    </row>
    <row r="57" spans="1:12" s="115" customFormat="1" ht="27" customHeight="1" hidden="1">
      <c r="A57" s="1" t="s">
        <v>4</v>
      </c>
      <c r="B57" s="153"/>
      <c r="C57" s="85" t="s">
        <v>110</v>
      </c>
      <c r="D57" s="136">
        <v>70011.2</v>
      </c>
      <c r="E57" s="136">
        <v>37229.48</v>
      </c>
      <c r="F57" s="136">
        <v>33572.826</v>
      </c>
      <c r="G57" s="70">
        <f t="shared" si="0"/>
        <v>90.17806856287007</v>
      </c>
      <c r="H57" s="70">
        <f t="shared" si="1"/>
        <v>47.953507438809794</v>
      </c>
      <c r="I57" s="69">
        <v>66350.2</v>
      </c>
      <c r="J57" s="69">
        <f t="shared" si="6"/>
        <v>-3661</v>
      </c>
      <c r="K57" s="71">
        <f t="shared" si="7"/>
        <v>0.9477083666613342</v>
      </c>
      <c r="L57" s="21"/>
    </row>
    <row r="58" spans="1:12" s="115" customFormat="1" ht="39.75" customHeight="1" hidden="1">
      <c r="A58" s="1" t="s">
        <v>4</v>
      </c>
      <c r="B58" s="153"/>
      <c r="C58" s="85" t="s">
        <v>178</v>
      </c>
      <c r="D58" s="136">
        <v>2191.992</v>
      </c>
      <c r="E58" s="136">
        <v>1928.992</v>
      </c>
      <c r="F58" s="136">
        <v>961</v>
      </c>
      <c r="G58" s="70">
        <f>F58/E58*100</f>
        <v>49.818765448482935</v>
      </c>
      <c r="H58" s="70">
        <f>F58/D58*100</f>
        <v>43.84140088102511</v>
      </c>
      <c r="I58" s="69">
        <v>961</v>
      </c>
      <c r="J58" s="69">
        <f t="shared" si="6"/>
        <v>-1230.9920000000002</v>
      </c>
      <c r="K58" s="71">
        <f t="shared" si="7"/>
        <v>0.4384140088102511</v>
      </c>
      <c r="L58" s="21"/>
    </row>
    <row r="59" spans="1:12" s="115" customFormat="1" ht="27" customHeight="1" hidden="1">
      <c r="A59" s="1" t="s">
        <v>4</v>
      </c>
      <c r="B59" s="153"/>
      <c r="C59" s="85" t="s">
        <v>118</v>
      </c>
      <c r="D59" s="136">
        <v>4358706.308</v>
      </c>
      <c r="E59" s="136">
        <v>2829857.637</v>
      </c>
      <c r="F59" s="136">
        <v>2774021.157</v>
      </c>
      <c r="G59" s="70">
        <f>F59/E59*100</f>
        <v>98.0268802476158</v>
      </c>
      <c r="H59" s="70">
        <f>F59/D59*100</f>
        <v>63.64322257520637</v>
      </c>
      <c r="I59" s="69">
        <f>4262636.084-I60-I61-I62-I58</f>
        <v>4218537.474</v>
      </c>
      <c r="J59" s="69">
        <f t="shared" si="6"/>
        <v>-140168.8339999998</v>
      </c>
      <c r="K59" s="71">
        <f t="shared" si="7"/>
        <v>0.9678416428877685</v>
      </c>
      <c r="L59" s="21"/>
    </row>
    <row r="60" spans="1:13" s="115" customFormat="1" ht="38.25" customHeight="1" hidden="1">
      <c r="A60" s="1" t="s">
        <v>4</v>
      </c>
      <c r="B60" s="153"/>
      <c r="C60" s="85" t="s">
        <v>119</v>
      </c>
      <c r="D60" s="136">
        <f>40671+2670.6</f>
        <v>43341.6</v>
      </c>
      <c r="E60" s="136">
        <f>38795.735+2082.472</f>
        <v>40878.207</v>
      </c>
      <c r="F60" s="136">
        <f>31377.644+1950.378</f>
        <v>33328.022</v>
      </c>
      <c r="G60" s="70">
        <f>F60/E60*100</f>
        <v>81.53004851704966</v>
      </c>
      <c r="H60" s="70">
        <f>F60/D60*100</f>
        <v>76.89615058050464</v>
      </c>
      <c r="I60" s="69">
        <f>34393.457+2670.57</f>
        <v>37064.027</v>
      </c>
      <c r="J60" s="69">
        <f t="shared" si="6"/>
        <v>-6277.572999999997</v>
      </c>
      <c r="K60" s="71">
        <f t="shared" si="7"/>
        <v>0.8551605616774647</v>
      </c>
      <c r="L60" s="21"/>
      <c r="M60" s="16"/>
    </row>
    <row r="61" spans="1:12" s="115" customFormat="1" ht="38.25" customHeight="1" hidden="1">
      <c r="A61" s="1" t="s">
        <v>4</v>
      </c>
      <c r="B61" s="153"/>
      <c r="C61" s="85" t="s">
        <v>134</v>
      </c>
      <c r="D61" s="136">
        <v>2389.05</v>
      </c>
      <c r="E61" s="136">
        <v>2358.795</v>
      </c>
      <c r="F61" s="136">
        <v>2170.389</v>
      </c>
      <c r="G61" s="70">
        <f>F61/E61*100</f>
        <v>92.0126166114478</v>
      </c>
      <c r="H61" s="70">
        <f>F61/D61*100</f>
        <v>90.84736610786715</v>
      </c>
      <c r="I61" s="69">
        <v>2270.671</v>
      </c>
      <c r="J61" s="69">
        <f t="shared" si="6"/>
        <v>-118.37900000000036</v>
      </c>
      <c r="K61" s="71">
        <f t="shared" si="7"/>
        <v>0.9504493417885769</v>
      </c>
      <c r="L61" s="21"/>
    </row>
    <row r="62" spans="1:13" s="115" customFormat="1" ht="38.25" customHeight="1" hidden="1">
      <c r="A62" s="1" t="s">
        <v>4</v>
      </c>
      <c r="B62" s="153"/>
      <c r="C62" s="85" t="s">
        <v>123</v>
      </c>
      <c r="D62" s="136">
        <v>3892.3</v>
      </c>
      <c r="E62" s="136">
        <v>2270.506</v>
      </c>
      <c r="F62" s="136">
        <v>1856.76</v>
      </c>
      <c r="G62" s="70">
        <f>F62/E62*100</f>
        <v>81.7773659263618</v>
      </c>
      <c r="H62" s="70">
        <f>F62/D62*100</f>
        <v>47.70341443362536</v>
      </c>
      <c r="I62" s="69">
        <v>3802.912</v>
      </c>
      <c r="J62" s="69">
        <f t="shared" si="6"/>
        <v>-89.38800000000037</v>
      </c>
      <c r="K62" s="71">
        <f t="shared" si="7"/>
        <v>0.9770346581712611</v>
      </c>
      <c r="L62" s="21"/>
      <c r="M62" s="16"/>
    </row>
    <row r="63" spans="1:12" s="7" customFormat="1" ht="16.5" customHeight="1">
      <c r="A63" s="181"/>
      <c r="B63" s="182"/>
      <c r="C63" s="85" t="s">
        <v>40</v>
      </c>
      <c r="D63" s="136">
        <v>3104062.373</v>
      </c>
      <c r="E63" s="136">
        <v>2286209.119</v>
      </c>
      <c r="F63" s="137">
        <v>1815263.07</v>
      </c>
      <c r="G63" s="69">
        <f t="shared" si="0"/>
        <v>79.40056991785623</v>
      </c>
      <c r="H63" s="69">
        <f t="shared" si="1"/>
        <v>58.48023821266172</v>
      </c>
      <c r="I63" s="97"/>
      <c r="J63" s="69"/>
      <c r="K63" s="90"/>
      <c r="L63" s="21">
        <f>G63-95</f>
        <v>-15.599430082143769</v>
      </c>
    </row>
    <row r="64" spans="1:12" s="7" customFormat="1" ht="27" customHeight="1">
      <c r="A64" s="183"/>
      <c r="B64" s="184"/>
      <c r="C64" s="85" t="s">
        <v>83</v>
      </c>
      <c r="D64" s="136">
        <v>593506.749</v>
      </c>
      <c r="E64" s="136">
        <v>79391.103</v>
      </c>
      <c r="F64" s="136">
        <v>57510.649</v>
      </c>
      <c r="G64" s="69">
        <f t="shared" si="0"/>
        <v>72.43966493323565</v>
      </c>
      <c r="H64" s="69">
        <f t="shared" si="1"/>
        <v>9.689973887727433</v>
      </c>
      <c r="I64" s="97"/>
      <c r="J64" s="69"/>
      <c r="K64" s="71"/>
      <c r="L64" s="21">
        <f>G64-95</f>
        <v>-22.560335066764353</v>
      </c>
    </row>
    <row r="65" spans="1:12" s="7" customFormat="1" ht="28.5" customHeight="1">
      <c r="A65" s="75" t="s">
        <v>5</v>
      </c>
      <c r="B65" s="53" t="s">
        <v>6</v>
      </c>
      <c r="C65" s="2" t="s">
        <v>46</v>
      </c>
      <c r="D65" s="132">
        <f>D66+D81</f>
        <v>289490.332</v>
      </c>
      <c r="E65" s="132">
        <f>E66+E81</f>
        <v>184535.57</v>
      </c>
      <c r="F65" s="132">
        <f>F66+F81</f>
        <v>178126.404</v>
      </c>
      <c r="G65" s="70">
        <f t="shared" si="0"/>
        <v>96.52686687991914</v>
      </c>
      <c r="H65" s="70">
        <f t="shared" si="1"/>
        <v>61.531037243758455</v>
      </c>
      <c r="I65" s="100"/>
      <c r="J65" s="70"/>
      <c r="K65" s="71"/>
      <c r="L65" s="32" t="s">
        <v>77</v>
      </c>
    </row>
    <row r="66" spans="1:12" s="31" customFormat="1" ht="17.25" customHeight="1">
      <c r="A66" s="29"/>
      <c r="B66" s="30"/>
      <c r="C66" s="81" t="s">
        <v>39</v>
      </c>
      <c r="D66" s="136">
        <v>286118.532</v>
      </c>
      <c r="E66" s="136">
        <v>182755.23</v>
      </c>
      <c r="F66" s="136">
        <v>176415.537</v>
      </c>
      <c r="G66" s="151">
        <f t="shared" si="0"/>
        <v>96.53104701846289</v>
      </c>
      <c r="H66" s="69">
        <f t="shared" si="1"/>
        <v>61.658200105682084</v>
      </c>
      <c r="I66" s="69">
        <f>I67+I68+I69+I70+I71+I72+I73+I74+I76+I77+I78+I79+I80+I75</f>
        <v>278484.802</v>
      </c>
      <c r="J66" s="69">
        <f aca="true" t="shared" si="8" ref="J66:J79">I66-D66</f>
        <v>-7633.729999999981</v>
      </c>
      <c r="K66" s="90">
        <f aca="true" t="shared" si="9" ref="K66:K79">I66/D66</f>
        <v>0.9733196939511769</v>
      </c>
      <c r="L66" s="21">
        <f>G66-95</f>
        <v>1.5310470184628855</v>
      </c>
    </row>
    <row r="67" spans="1:12" s="115" customFormat="1" ht="27" customHeight="1" hidden="1">
      <c r="A67" s="1" t="s">
        <v>5</v>
      </c>
      <c r="B67" s="153"/>
      <c r="C67" s="81" t="s">
        <v>110</v>
      </c>
      <c r="D67" s="136">
        <v>28656.3</v>
      </c>
      <c r="E67" s="136">
        <v>16919.958</v>
      </c>
      <c r="F67" s="136">
        <v>16206.244</v>
      </c>
      <c r="G67" s="70">
        <f t="shared" si="0"/>
        <v>95.78182168064484</v>
      </c>
      <c r="H67" s="70">
        <f t="shared" si="1"/>
        <v>56.553860756622456</v>
      </c>
      <c r="I67" s="69">
        <v>27646.2</v>
      </c>
      <c r="J67" s="69">
        <f t="shared" si="8"/>
        <v>-1010.0999999999985</v>
      </c>
      <c r="K67" s="71">
        <f t="shared" si="9"/>
        <v>0.9647512065409701</v>
      </c>
      <c r="L67" s="21"/>
    </row>
    <row r="68" spans="1:12" s="115" customFormat="1" ht="54" customHeight="1" hidden="1">
      <c r="A68" s="1" t="s">
        <v>5</v>
      </c>
      <c r="B68" s="153"/>
      <c r="C68" s="81" t="s">
        <v>180</v>
      </c>
      <c r="D68" s="136">
        <v>120</v>
      </c>
      <c r="E68" s="136">
        <v>60</v>
      </c>
      <c r="F68" s="136">
        <v>60</v>
      </c>
      <c r="G68" s="70">
        <f t="shared" si="0"/>
        <v>100</v>
      </c>
      <c r="H68" s="70">
        <f>F68/D68*100</f>
        <v>50</v>
      </c>
      <c r="I68" s="69">
        <v>120</v>
      </c>
      <c r="J68" s="69">
        <f>I68-D68</f>
        <v>0</v>
      </c>
      <c r="K68" s="71">
        <f>I68/D68</f>
        <v>1</v>
      </c>
      <c r="L68" s="21"/>
    </row>
    <row r="69" spans="1:13" s="115" customFormat="1" ht="38.25" customHeight="1" hidden="1">
      <c r="A69" s="1" t="s">
        <v>5</v>
      </c>
      <c r="B69" s="153"/>
      <c r="C69" s="81" t="s">
        <v>154</v>
      </c>
      <c r="D69" s="136">
        <v>352.3</v>
      </c>
      <c r="E69" s="136">
        <v>352.3</v>
      </c>
      <c r="F69" s="136">
        <v>0</v>
      </c>
      <c r="G69" s="70">
        <f>F69/E69*100</f>
        <v>0</v>
      </c>
      <c r="H69" s="70">
        <f>F69/D69*100</f>
        <v>0</v>
      </c>
      <c r="I69" s="69">
        <v>352.3</v>
      </c>
      <c r="J69" s="69">
        <f>I69-D69</f>
        <v>0</v>
      </c>
      <c r="K69" s="71">
        <f>I69/D69</f>
        <v>1</v>
      </c>
      <c r="L69" s="21"/>
      <c r="M69" s="16"/>
    </row>
    <row r="70" spans="1:12" s="115" customFormat="1" ht="27" customHeight="1" hidden="1">
      <c r="A70" s="1" t="s">
        <v>5</v>
      </c>
      <c r="B70" s="153"/>
      <c r="C70" s="81" t="s">
        <v>113</v>
      </c>
      <c r="D70" s="136">
        <v>2302.499</v>
      </c>
      <c r="E70" s="136">
        <v>1522.499</v>
      </c>
      <c r="F70" s="136">
        <v>1519.907</v>
      </c>
      <c r="G70" s="70">
        <f t="shared" si="0"/>
        <v>99.82975358276097</v>
      </c>
      <c r="H70" s="70">
        <f t="shared" si="1"/>
        <v>66.01119045002842</v>
      </c>
      <c r="I70" s="69">
        <v>1717.787</v>
      </c>
      <c r="J70" s="69">
        <f t="shared" si="8"/>
        <v>-584.7119999999998</v>
      </c>
      <c r="K70" s="71">
        <f t="shared" si="9"/>
        <v>0.7460533099037178</v>
      </c>
      <c r="L70" s="21"/>
    </row>
    <row r="71" spans="1:12" s="16" customFormat="1" ht="27.75" customHeight="1" hidden="1">
      <c r="A71" s="1" t="s">
        <v>5</v>
      </c>
      <c r="B71" s="153"/>
      <c r="C71" s="81" t="s">
        <v>112</v>
      </c>
      <c r="D71" s="136">
        <v>694.1</v>
      </c>
      <c r="E71" s="136">
        <v>459.06</v>
      </c>
      <c r="F71" s="136">
        <v>455</v>
      </c>
      <c r="G71" s="70">
        <f aca="true" t="shared" si="10" ref="G71:G79">F71/E71*100</f>
        <v>99.11558401951814</v>
      </c>
      <c r="H71" s="70">
        <f>F71/D71*100</f>
        <v>65.55251404696729</v>
      </c>
      <c r="I71" s="69">
        <v>689.987</v>
      </c>
      <c r="J71" s="69">
        <f>I71-D71</f>
        <v>-4.113000000000056</v>
      </c>
      <c r="K71" s="71">
        <f>I71/D71</f>
        <v>0.994074340873073</v>
      </c>
      <c r="L71" s="21"/>
    </row>
    <row r="72" spans="1:12" s="115" customFormat="1" ht="27.75" customHeight="1" hidden="1">
      <c r="A72" s="1" t="s">
        <v>5</v>
      </c>
      <c r="B72" s="153"/>
      <c r="C72" s="81" t="s">
        <v>111</v>
      </c>
      <c r="D72" s="136">
        <v>1115.6</v>
      </c>
      <c r="E72" s="136">
        <v>748.215</v>
      </c>
      <c r="F72" s="136">
        <v>748.215</v>
      </c>
      <c r="G72" s="70">
        <f t="shared" si="10"/>
        <v>100</v>
      </c>
      <c r="H72" s="70">
        <f>F72/D72*100</f>
        <v>67.06839368949446</v>
      </c>
      <c r="I72" s="69">
        <v>1115.6</v>
      </c>
      <c r="J72" s="69">
        <f>I72-D72</f>
        <v>0</v>
      </c>
      <c r="K72" s="71">
        <f>I72/D72</f>
        <v>1</v>
      </c>
      <c r="L72" s="21"/>
    </row>
    <row r="73" spans="1:12" s="16" customFormat="1" ht="27" customHeight="1" hidden="1">
      <c r="A73" s="1" t="s">
        <v>5</v>
      </c>
      <c r="B73" s="153"/>
      <c r="C73" s="81" t="s">
        <v>114</v>
      </c>
      <c r="D73" s="136">
        <v>7224.261</v>
      </c>
      <c r="E73" s="136">
        <v>4613.175</v>
      </c>
      <c r="F73" s="136">
        <v>4245.067</v>
      </c>
      <c r="G73" s="70">
        <f t="shared" si="10"/>
        <v>92.02050648414595</v>
      </c>
      <c r="H73" s="70">
        <f t="shared" si="1"/>
        <v>58.76126291671909</v>
      </c>
      <c r="I73" s="69">
        <v>6437.363</v>
      </c>
      <c r="J73" s="69">
        <f t="shared" si="8"/>
        <v>-786.8980000000001</v>
      </c>
      <c r="K73" s="71">
        <f t="shared" si="9"/>
        <v>0.8910756408164101</v>
      </c>
      <c r="L73" s="21"/>
    </row>
    <row r="74" spans="1:12" s="16" customFormat="1" ht="26.25" customHeight="1" hidden="1">
      <c r="A74" s="1" t="s">
        <v>5</v>
      </c>
      <c r="B74" s="153"/>
      <c r="C74" s="81" t="s">
        <v>125</v>
      </c>
      <c r="D74" s="136">
        <v>671.3</v>
      </c>
      <c r="E74" s="136">
        <v>190</v>
      </c>
      <c r="F74" s="136">
        <v>190</v>
      </c>
      <c r="G74" s="70">
        <f t="shared" si="10"/>
        <v>100</v>
      </c>
      <c r="H74" s="70">
        <f>F74/D74*100</f>
        <v>28.303292119767615</v>
      </c>
      <c r="I74" s="69">
        <v>574.1</v>
      </c>
      <c r="J74" s="69">
        <f>I74-D74</f>
        <v>-97.19999999999993</v>
      </c>
      <c r="K74" s="71">
        <f>I74/D74</f>
        <v>0.8552063161030836</v>
      </c>
      <c r="L74" s="21"/>
    </row>
    <row r="75" spans="1:13" s="115" customFormat="1" ht="27" customHeight="1" hidden="1">
      <c r="A75" s="1" t="s">
        <v>5</v>
      </c>
      <c r="B75" s="153"/>
      <c r="C75" s="167" t="s">
        <v>187</v>
      </c>
      <c r="D75" s="136">
        <v>148.359</v>
      </c>
      <c r="E75" s="136">
        <v>0</v>
      </c>
      <c r="F75" s="136">
        <v>0</v>
      </c>
      <c r="G75" s="70">
        <v>0</v>
      </c>
      <c r="H75" s="70">
        <f>F75/D75*100</f>
        <v>0</v>
      </c>
      <c r="I75" s="69">
        <v>0</v>
      </c>
      <c r="J75" s="69">
        <f>I75-D75</f>
        <v>-148.359</v>
      </c>
      <c r="K75" s="71">
        <f>I75/D75</f>
        <v>0</v>
      </c>
      <c r="L75" s="21"/>
      <c r="M75" s="16"/>
    </row>
    <row r="76" spans="1:12" s="115" customFormat="1" ht="26.25" customHeight="1" hidden="1">
      <c r="A76" s="105" t="s">
        <v>5</v>
      </c>
      <c r="B76" s="106"/>
      <c r="C76" s="107" t="s">
        <v>190</v>
      </c>
      <c r="D76" s="136">
        <v>0</v>
      </c>
      <c r="E76" s="96">
        <v>0</v>
      </c>
      <c r="F76" s="96">
        <v>0</v>
      </c>
      <c r="G76" s="100">
        <v>0</v>
      </c>
      <c r="H76" s="100">
        <v>0</v>
      </c>
      <c r="I76" s="97">
        <v>0</v>
      </c>
      <c r="J76" s="97">
        <f>I76-D76</f>
        <v>0</v>
      </c>
      <c r="K76" s="108">
        <v>0</v>
      </c>
      <c r="L76" s="98"/>
    </row>
    <row r="77" spans="1:12" s="115" customFormat="1" ht="27.75" customHeight="1" hidden="1">
      <c r="A77" s="1" t="s">
        <v>5</v>
      </c>
      <c r="B77" s="153"/>
      <c r="C77" s="167" t="s">
        <v>126</v>
      </c>
      <c r="D77" s="136">
        <v>237638.448</v>
      </c>
      <c r="E77" s="136">
        <v>153454.609</v>
      </c>
      <c r="F77" s="136">
        <v>148765.372</v>
      </c>
      <c r="G77" s="70">
        <f t="shared" si="10"/>
        <v>96.94421886018425</v>
      </c>
      <c r="H77" s="70">
        <f t="shared" si="1"/>
        <v>62.60155848181604</v>
      </c>
      <c r="I77" s="69">
        <v>232763</v>
      </c>
      <c r="J77" s="69">
        <f t="shared" si="8"/>
        <v>-4875.448000000004</v>
      </c>
      <c r="K77" s="71">
        <f t="shared" si="9"/>
        <v>0.9794837576114788</v>
      </c>
      <c r="L77" s="21"/>
    </row>
    <row r="78" spans="1:12" s="115" customFormat="1" ht="27.75" customHeight="1" hidden="1">
      <c r="A78" s="1" t="s">
        <v>5</v>
      </c>
      <c r="B78" s="153"/>
      <c r="C78" s="169" t="s">
        <v>127</v>
      </c>
      <c r="D78" s="136">
        <v>1260.8</v>
      </c>
      <c r="E78" s="136">
        <v>735.551</v>
      </c>
      <c r="F78" s="136">
        <v>575.155</v>
      </c>
      <c r="G78" s="70">
        <f t="shared" si="10"/>
        <v>78.19376222722829</v>
      </c>
      <c r="H78" s="70">
        <f t="shared" si="1"/>
        <v>45.61825824873097</v>
      </c>
      <c r="I78" s="69">
        <v>1223</v>
      </c>
      <c r="J78" s="69">
        <f t="shared" si="8"/>
        <v>-37.799999999999955</v>
      </c>
      <c r="K78" s="71">
        <f t="shared" si="9"/>
        <v>0.970019035532995</v>
      </c>
      <c r="L78" s="21"/>
    </row>
    <row r="79" spans="1:12" s="115" customFormat="1" ht="27.75" customHeight="1" hidden="1">
      <c r="A79" s="1" t="s">
        <v>5</v>
      </c>
      <c r="B79" s="153"/>
      <c r="C79" s="167" t="s">
        <v>128</v>
      </c>
      <c r="D79" s="136">
        <v>1655.965</v>
      </c>
      <c r="E79" s="136">
        <v>1297.878</v>
      </c>
      <c r="F79" s="136">
        <v>1270.484</v>
      </c>
      <c r="G79" s="70">
        <f t="shared" si="10"/>
        <v>97.88932395802995</v>
      </c>
      <c r="H79" s="70">
        <f t="shared" si="1"/>
        <v>76.72166984205585</v>
      </c>
      <c r="I79" s="69">
        <v>1655.965</v>
      </c>
      <c r="J79" s="69">
        <f t="shared" si="8"/>
        <v>0</v>
      </c>
      <c r="K79" s="71">
        <f t="shared" si="9"/>
        <v>1</v>
      </c>
      <c r="L79" s="21"/>
    </row>
    <row r="80" spans="1:13" s="115" customFormat="1" ht="53.25" customHeight="1" hidden="1">
      <c r="A80" s="1" t="s">
        <v>5</v>
      </c>
      <c r="B80" s="153"/>
      <c r="C80" s="81" t="s">
        <v>115</v>
      </c>
      <c r="D80" s="136">
        <v>4278.6</v>
      </c>
      <c r="E80" s="136">
        <v>2401.985</v>
      </c>
      <c r="F80" s="136">
        <v>2380.095</v>
      </c>
      <c r="G80" s="70">
        <f aca="true" t="shared" si="11" ref="G80:G85">F80/E80*100</f>
        <v>99.08867041217991</v>
      </c>
      <c r="H80" s="70">
        <f>F80/D80*100</f>
        <v>55.627892301220015</v>
      </c>
      <c r="I80" s="69">
        <v>4189.5</v>
      </c>
      <c r="J80" s="69">
        <f>I80-D80</f>
        <v>-89.10000000000036</v>
      </c>
      <c r="K80" s="71">
        <f>I80/D80</f>
        <v>0.9791754312158182</v>
      </c>
      <c r="L80" s="21"/>
      <c r="M80" s="16"/>
    </row>
    <row r="81" spans="1:12" s="7" customFormat="1" ht="18" customHeight="1">
      <c r="A81" s="27"/>
      <c r="B81" s="28"/>
      <c r="C81" s="81" t="s">
        <v>40</v>
      </c>
      <c r="D81" s="136">
        <v>3371.8</v>
      </c>
      <c r="E81" s="136">
        <v>1780.34</v>
      </c>
      <c r="F81" s="136">
        <v>1710.867</v>
      </c>
      <c r="G81" s="69">
        <f t="shared" si="11"/>
        <v>96.09776784209758</v>
      </c>
      <c r="H81" s="69">
        <f t="shared" si="1"/>
        <v>50.740465033513246</v>
      </c>
      <c r="I81" s="97"/>
      <c r="J81" s="69"/>
      <c r="K81" s="90"/>
      <c r="L81" s="21">
        <f>G81-95</f>
        <v>1.097767842097582</v>
      </c>
    </row>
    <row r="82" spans="1:12" s="7" customFormat="1" ht="28.5" customHeight="1">
      <c r="A82" s="1" t="s">
        <v>7</v>
      </c>
      <c r="B82" s="2" t="s">
        <v>8</v>
      </c>
      <c r="C82" s="2" t="s">
        <v>47</v>
      </c>
      <c r="D82" s="132">
        <f>D83+D98</f>
        <v>373930.858</v>
      </c>
      <c r="E82" s="132">
        <f>E83+E98</f>
        <v>179689.188</v>
      </c>
      <c r="F82" s="132">
        <f>F83+F98</f>
        <v>177175.966</v>
      </c>
      <c r="G82" s="70">
        <f t="shared" si="11"/>
        <v>98.60135046077451</v>
      </c>
      <c r="H82" s="70">
        <f aca="true" t="shared" si="12" ref="H82:H97">F82/D82*100</f>
        <v>47.38201253238105</v>
      </c>
      <c r="I82" s="100"/>
      <c r="J82" s="70"/>
      <c r="K82" s="71"/>
      <c r="L82" s="32" t="s">
        <v>77</v>
      </c>
    </row>
    <row r="83" spans="1:12" s="31" customFormat="1" ht="16.5" customHeight="1">
      <c r="A83" s="29"/>
      <c r="B83" s="30"/>
      <c r="C83" s="81" t="s">
        <v>39</v>
      </c>
      <c r="D83" s="136">
        <v>367847.458</v>
      </c>
      <c r="E83" s="136">
        <v>176145.228</v>
      </c>
      <c r="F83" s="170">
        <v>173861.25</v>
      </c>
      <c r="G83" s="69">
        <f t="shared" si="11"/>
        <v>98.70335516554556</v>
      </c>
      <c r="H83" s="69">
        <f t="shared" si="12"/>
        <v>47.26449679584302</v>
      </c>
      <c r="I83" s="69">
        <f>I84+I85+I86+I87+I88+I89+I90+I91+I93+I94+I95+I96+I97+I92</f>
        <v>356937.65799999994</v>
      </c>
      <c r="J83" s="69">
        <f aca="true" t="shared" si="13" ref="J83:J97">I83-D83</f>
        <v>-10909.800000000047</v>
      </c>
      <c r="K83" s="90">
        <f aca="true" t="shared" si="14" ref="K83:K97">I83/D83</f>
        <v>0.9703415104203329</v>
      </c>
      <c r="L83" s="21">
        <f>G83-95</f>
        <v>3.7033551655455597</v>
      </c>
    </row>
    <row r="84" spans="1:13" s="115" customFormat="1" ht="26.25" customHeight="1" hidden="1">
      <c r="A84" s="1" t="s">
        <v>7</v>
      </c>
      <c r="B84" s="153"/>
      <c r="C84" s="81" t="s">
        <v>110</v>
      </c>
      <c r="D84" s="136">
        <v>36790</v>
      </c>
      <c r="E84" s="136">
        <v>21024.54</v>
      </c>
      <c r="F84" s="69">
        <v>20129.7</v>
      </c>
      <c r="G84" s="70">
        <f t="shared" si="11"/>
        <v>95.7438307806021</v>
      </c>
      <c r="H84" s="70">
        <f t="shared" si="12"/>
        <v>54.715139983691216</v>
      </c>
      <c r="I84" s="69">
        <v>35782</v>
      </c>
      <c r="J84" s="69">
        <f t="shared" si="13"/>
        <v>-1008</v>
      </c>
      <c r="K84" s="71">
        <f t="shared" si="14"/>
        <v>0.9726012503397662</v>
      </c>
      <c r="L84" s="21"/>
      <c r="M84" s="16"/>
    </row>
    <row r="85" spans="1:12" s="115" customFormat="1" ht="54" customHeight="1" hidden="1">
      <c r="A85" s="1" t="s">
        <v>7</v>
      </c>
      <c r="B85" s="153"/>
      <c r="C85" s="81" t="s">
        <v>180</v>
      </c>
      <c r="D85" s="136">
        <v>160</v>
      </c>
      <c r="E85" s="136">
        <v>101.376</v>
      </c>
      <c r="F85" s="136">
        <v>94.276</v>
      </c>
      <c r="G85" s="70">
        <f t="shared" si="11"/>
        <v>92.99636994949493</v>
      </c>
      <c r="H85" s="70">
        <f t="shared" si="12"/>
        <v>58.9225</v>
      </c>
      <c r="I85" s="69">
        <v>131.6</v>
      </c>
      <c r="J85" s="69">
        <f t="shared" si="13"/>
        <v>-28.400000000000006</v>
      </c>
      <c r="K85" s="71">
        <f t="shared" si="14"/>
        <v>0.8225</v>
      </c>
      <c r="L85" s="21"/>
    </row>
    <row r="86" spans="1:12" s="115" customFormat="1" ht="39.75" customHeight="1" hidden="1">
      <c r="A86" s="1" t="s">
        <v>7</v>
      </c>
      <c r="B86" s="153"/>
      <c r="C86" s="81" t="s">
        <v>154</v>
      </c>
      <c r="D86" s="136">
        <v>433.4</v>
      </c>
      <c r="E86" s="136">
        <v>0</v>
      </c>
      <c r="F86" s="136">
        <v>0</v>
      </c>
      <c r="G86" s="70">
        <v>0</v>
      </c>
      <c r="H86" s="70">
        <f t="shared" si="12"/>
        <v>0</v>
      </c>
      <c r="I86" s="69">
        <v>0</v>
      </c>
      <c r="J86" s="69">
        <f t="shared" si="13"/>
        <v>-433.4</v>
      </c>
      <c r="K86" s="71">
        <f t="shared" si="14"/>
        <v>0</v>
      </c>
      <c r="L86" s="21"/>
    </row>
    <row r="87" spans="1:12" s="109" customFormat="1" ht="26.25" customHeight="1" hidden="1">
      <c r="A87" s="1" t="s">
        <v>7</v>
      </c>
      <c r="B87" s="153"/>
      <c r="C87" s="81" t="s">
        <v>113</v>
      </c>
      <c r="D87" s="136">
        <v>7340.713</v>
      </c>
      <c r="E87" s="136">
        <v>3469.2</v>
      </c>
      <c r="F87" s="136">
        <v>3388.031</v>
      </c>
      <c r="G87" s="70">
        <f aca="true" t="shared" si="15" ref="G87:G97">F87/E87*100</f>
        <v>97.66029632191861</v>
      </c>
      <c r="H87" s="70">
        <f t="shared" si="12"/>
        <v>46.1539771409126</v>
      </c>
      <c r="I87" s="69">
        <v>5022.86</v>
      </c>
      <c r="J87" s="69">
        <f t="shared" si="13"/>
        <v>-2317.853</v>
      </c>
      <c r="K87" s="71">
        <f t="shared" si="14"/>
        <v>0.6842468844647652</v>
      </c>
      <c r="L87" s="21"/>
    </row>
    <row r="88" spans="1:12" s="7" customFormat="1" ht="26.25" customHeight="1" hidden="1">
      <c r="A88" s="1" t="s">
        <v>7</v>
      </c>
      <c r="B88" s="153"/>
      <c r="C88" s="81" t="s">
        <v>112</v>
      </c>
      <c r="D88" s="136">
        <v>2690.8</v>
      </c>
      <c r="E88" s="136">
        <v>2229.598</v>
      </c>
      <c r="F88" s="136">
        <v>2229.598</v>
      </c>
      <c r="G88" s="70">
        <f t="shared" si="15"/>
        <v>100</v>
      </c>
      <c r="H88" s="70">
        <f t="shared" si="12"/>
        <v>82.86004162330904</v>
      </c>
      <c r="I88" s="69">
        <v>2620.786</v>
      </c>
      <c r="J88" s="69">
        <f t="shared" si="13"/>
        <v>-70.01400000000012</v>
      </c>
      <c r="K88" s="71">
        <f t="shared" si="14"/>
        <v>0.9739802289281998</v>
      </c>
      <c r="L88" s="21"/>
    </row>
    <row r="89" spans="1:12" s="109" customFormat="1" ht="27" customHeight="1" hidden="1">
      <c r="A89" s="1" t="s">
        <v>7</v>
      </c>
      <c r="B89" s="153"/>
      <c r="C89" s="81" t="s">
        <v>111</v>
      </c>
      <c r="D89" s="136">
        <v>4620</v>
      </c>
      <c r="E89" s="136">
        <v>2765.452</v>
      </c>
      <c r="F89" s="136">
        <v>1952.6</v>
      </c>
      <c r="G89" s="70">
        <f t="shared" si="15"/>
        <v>70.60690259675452</v>
      </c>
      <c r="H89" s="70">
        <f t="shared" si="12"/>
        <v>42.264069264069256</v>
      </c>
      <c r="I89" s="69">
        <v>4343.704</v>
      </c>
      <c r="J89" s="69">
        <f t="shared" si="13"/>
        <v>-276.2960000000003</v>
      </c>
      <c r="K89" s="71">
        <f t="shared" si="14"/>
        <v>0.9401956709956709</v>
      </c>
      <c r="L89" s="21"/>
    </row>
    <row r="90" spans="1:12" s="109" customFormat="1" ht="27" customHeight="1" hidden="1">
      <c r="A90" s="1" t="s">
        <v>7</v>
      </c>
      <c r="B90" s="153"/>
      <c r="C90" s="81" t="s">
        <v>114</v>
      </c>
      <c r="D90" s="136">
        <v>1635.116</v>
      </c>
      <c r="E90" s="136">
        <v>1116.718</v>
      </c>
      <c r="F90" s="136">
        <v>1116.71</v>
      </c>
      <c r="G90" s="70">
        <f t="shared" si="15"/>
        <v>99.99928361502187</v>
      </c>
      <c r="H90" s="70">
        <f t="shared" si="12"/>
        <v>68.29546038323888</v>
      </c>
      <c r="I90" s="69">
        <v>1635.108</v>
      </c>
      <c r="J90" s="69">
        <f t="shared" si="13"/>
        <v>-0.008000000000038199</v>
      </c>
      <c r="K90" s="71">
        <f t="shared" si="14"/>
        <v>0.9999951073807607</v>
      </c>
      <c r="L90" s="21"/>
    </row>
    <row r="91" spans="1:12" s="109" customFormat="1" ht="27" customHeight="1" hidden="1">
      <c r="A91" s="1" t="s">
        <v>7</v>
      </c>
      <c r="B91" s="153"/>
      <c r="C91" s="81" t="s">
        <v>125</v>
      </c>
      <c r="D91" s="136">
        <v>984.3</v>
      </c>
      <c r="E91" s="136">
        <v>0</v>
      </c>
      <c r="F91" s="136">
        <v>0</v>
      </c>
      <c r="G91" s="70">
        <v>0</v>
      </c>
      <c r="H91" s="70">
        <f t="shared" si="12"/>
        <v>0</v>
      </c>
      <c r="I91" s="69">
        <v>492.2</v>
      </c>
      <c r="J91" s="69">
        <f t="shared" si="13"/>
        <v>-492.09999999999997</v>
      </c>
      <c r="K91" s="71">
        <f t="shared" si="14"/>
        <v>0.500050797521081</v>
      </c>
      <c r="L91" s="21"/>
    </row>
    <row r="92" spans="1:13" s="109" customFormat="1" ht="27" customHeight="1" hidden="1">
      <c r="A92" s="1" t="s">
        <v>7</v>
      </c>
      <c r="B92" s="106"/>
      <c r="C92" s="167" t="s">
        <v>187</v>
      </c>
      <c r="D92" s="136">
        <v>2373.742</v>
      </c>
      <c r="E92" s="136">
        <v>0</v>
      </c>
      <c r="F92" s="136">
        <v>0</v>
      </c>
      <c r="G92" s="70">
        <v>0</v>
      </c>
      <c r="H92" s="70">
        <f t="shared" si="12"/>
        <v>0</v>
      </c>
      <c r="I92" s="69">
        <v>2373.7</v>
      </c>
      <c r="J92" s="69">
        <f>I92-D92</f>
        <v>-0.042000000000371074</v>
      </c>
      <c r="K92" s="71">
        <f>I92/D92</f>
        <v>0.9999823064174622</v>
      </c>
      <c r="L92" s="21"/>
      <c r="M92" s="7"/>
    </row>
    <row r="93" spans="1:12" s="115" customFormat="1" ht="26.25" customHeight="1" hidden="1">
      <c r="A93" s="1" t="s">
        <v>7</v>
      </c>
      <c r="B93" s="153"/>
      <c r="C93" s="81" t="s">
        <v>190</v>
      </c>
      <c r="D93" s="136">
        <v>1885</v>
      </c>
      <c r="E93" s="136">
        <v>835.05</v>
      </c>
      <c r="F93" s="136">
        <v>819.314</v>
      </c>
      <c r="G93" s="70">
        <f t="shared" si="15"/>
        <v>98.11556194239866</v>
      </c>
      <c r="H93" s="70">
        <f t="shared" si="12"/>
        <v>43.46493368700265</v>
      </c>
      <c r="I93" s="69">
        <v>1075</v>
      </c>
      <c r="J93" s="69">
        <f t="shared" si="13"/>
        <v>-810</v>
      </c>
      <c r="K93" s="71">
        <f t="shared" si="14"/>
        <v>0.5702917771883289</v>
      </c>
      <c r="L93" s="21"/>
    </row>
    <row r="94" spans="1:12" s="115" customFormat="1" ht="27" customHeight="1" hidden="1">
      <c r="A94" s="1" t="s">
        <v>7</v>
      </c>
      <c r="B94" s="153"/>
      <c r="C94" s="167" t="s">
        <v>126</v>
      </c>
      <c r="D94" s="136">
        <v>297310.287</v>
      </c>
      <c r="E94" s="136">
        <v>139853.708</v>
      </c>
      <c r="F94" s="136">
        <v>139634.992</v>
      </c>
      <c r="G94" s="70">
        <f t="shared" si="15"/>
        <v>99.84361086800787</v>
      </c>
      <c r="H94" s="70">
        <f t="shared" si="12"/>
        <v>46.96608160080246</v>
      </c>
      <c r="I94" s="69">
        <v>293577.1</v>
      </c>
      <c r="J94" s="69">
        <f t="shared" si="13"/>
        <v>-3733.1870000000345</v>
      </c>
      <c r="K94" s="71">
        <f t="shared" si="14"/>
        <v>0.9874434650826595</v>
      </c>
      <c r="L94" s="21"/>
    </row>
    <row r="95" spans="1:13" s="115" customFormat="1" ht="27" customHeight="1" hidden="1">
      <c r="A95" s="1" t="s">
        <v>7</v>
      </c>
      <c r="B95" s="153"/>
      <c r="C95" s="169" t="s">
        <v>127</v>
      </c>
      <c r="D95" s="136">
        <v>2018.8</v>
      </c>
      <c r="E95" s="136">
        <v>0</v>
      </c>
      <c r="F95" s="136">
        <v>0</v>
      </c>
      <c r="G95" s="70">
        <v>0</v>
      </c>
      <c r="H95" s="70">
        <f t="shared" si="12"/>
        <v>0</v>
      </c>
      <c r="I95" s="69">
        <v>2018.8</v>
      </c>
      <c r="J95" s="69">
        <f t="shared" si="13"/>
        <v>0</v>
      </c>
      <c r="K95" s="71">
        <f t="shared" si="14"/>
        <v>1</v>
      </c>
      <c r="L95" s="21"/>
      <c r="M95" s="16"/>
    </row>
    <row r="96" spans="1:12" s="115" customFormat="1" ht="27.75" customHeight="1" hidden="1">
      <c r="A96" s="1" t="s">
        <v>7</v>
      </c>
      <c r="B96" s="153"/>
      <c r="C96" s="167" t="s">
        <v>128</v>
      </c>
      <c r="D96" s="136">
        <v>270.2</v>
      </c>
      <c r="E96" s="136">
        <v>43.5</v>
      </c>
      <c r="F96" s="136">
        <v>43.5</v>
      </c>
      <c r="G96" s="70">
        <f t="shared" si="15"/>
        <v>100</v>
      </c>
      <c r="H96" s="70">
        <f t="shared" si="12"/>
        <v>16.099185788304958</v>
      </c>
      <c r="I96" s="69">
        <v>187</v>
      </c>
      <c r="J96" s="69">
        <f t="shared" si="13"/>
        <v>-83.19999999999999</v>
      </c>
      <c r="K96" s="71">
        <f t="shared" si="14"/>
        <v>0.692079940784604</v>
      </c>
      <c r="L96" s="21"/>
    </row>
    <row r="97" spans="1:12" s="109" customFormat="1" ht="53.25" customHeight="1" hidden="1">
      <c r="A97" s="1" t="s">
        <v>7</v>
      </c>
      <c r="B97" s="153"/>
      <c r="C97" s="81" t="s">
        <v>115</v>
      </c>
      <c r="D97" s="136">
        <v>9335.1</v>
      </c>
      <c r="E97" s="136">
        <v>4706.086</v>
      </c>
      <c r="F97" s="136">
        <v>4452.529</v>
      </c>
      <c r="G97" s="70">
        <f t="shared" si="15"/>
        <v>94.6121469093425</v>
      </c>
      <c r="H97" s="70">
        <f t="shared" si="12"/>
        <v>47.696639564653836</v>
      </c>
      <c r="I97" s="69">
        <v>7677.8</v>
      </c>
      <c r="J97" s="69">
        <f t="shared" si="13"/>
        <v>-1657.3000000000002</v>
      </c>
      <c r="K97" s="71">
        <f t="shared" si="14"/>
        <v>0.8224657475549271</v>
      </c>
      <c r="L97" s="21"/>
    </row>
    <row r="98" spans="1:12" s="7" customFormat="1" ht="18" customHeight="1">
      <c r="A98" s="27"/>
      <c r="B98" s="28"/>
      <c r="C98" s="81" t="s">
        <v>40</v>
      </c>
      <c r="D98" s="136">
        <v>6083.4</v>
      </c>
      <c r="E98" s="136">
        <v>3543.96</v>
      </c>
      <c r="F98" s="137">
        <v>3314.716</v>
      </c>
      <c r="G98" s="69">
        <f aca="true" t="shared" si="16" ref="G98:G107">F98/E98*100</f>
        <v>93.53141683314709</v>
      </c>
      <c r="H98" s="69">
        <f aca="true" t="shared" si="17" ref="H98:H107">F98/D98*100</f>
        <v>54.487885064273264</v>
      </c>
      <c r="I98" s="97"/>
      <c r="J98" s="69"/>
      <c r="K98" s="90"/>
      <c r="L98" s="21">
        <f>G98-95</f>
        <v>-1.468583166852909</v>
      </c>
    </row>
    <row r="99" spans="1:12" s="7" customFormat="1" ht="28.5" customHeight="1">
      <c r="A99" s="1" t="s">
        <v>9</v>
      </c>
      <c r="B99" s="2" t="s">
        <v>10</v>
      </c>
      <c r="C99" s="2" t="s">
        <v>48</v>
      </c>
      <c r="D99" s="132">
        <f>D100+D115</f>
        <v>416168.348</v>
      </c>
      <c r="E99" s="132">
        <f>E100+E115</f>
        <v>216241.213</v>
      </c>
      <c r="F99" s="132">
        <f>F100+F115</f>
        <v>176697.663</v>
      </c>
      <c r="G99" s="70">
        <f t="shared" si="16"/>
        <v>81.71322226166018</v>
      </c>
      <c r="H99" s="70">
        <f t="shared" si="17"/>
        <v>42.458217653784665</v>
      </c>
      <c r="I99" s="100"/>
      <c r="J99" s="70"/>
      <c r="K99" s="71"/>
      <c r="L99" s="32" t="s">
        <v>77</v>
      </c>
    </row>
    <row r="100" spans="1:12" s="31" customFormat="1" ht="18" customHeight="1">
      <c r="A100" s="29"/>
      <c r="B100" s="30"/>
      <c r="C100" s="81" t="s">
        <v>39</v>
      </c>
      <c r="D100" s="136">
        <v>410384.948</v>
      </c>
      <c r="E100" s="136">
        <v>213137.364</v>
      </c>
      <c r="F100" s="136">
        <v>173987.96</v>
      </c>
      <c r="G100" s="152">
        <f t="shared" si="16"/>
        <v>81.63184377188787</v>
      </c>
      <c r="H100" s="69">
        <f t="shared" si="17"/>
        <v>42.39628203907713</v>
      </c>
      <c r="I100" s="69">
        <f>I101+I102+I104+I105+I106+I107+I108+I110+I111+I112+I113+I114+I109</f>
        <v>375281.926</v>
      </c>
      <c r="J100" s="69">
        <f aca="true" t="shared" si="18" ref="J100:J107">I100-D100</f>
        <v>-35103.022</v>
      </c>
      <c r="K100" s="90">
        <f aca="true" t="shared" si="19" ref="K100:K107">I100/D100</f>
        <v>0.9144631834791368</v>
      </c>
      <c r="L100" s="21">
        <f>G100-95</f>
        <v>-13.368156228112127</v>
      </c>
    </row>
    <row r="101" spans="1:12" s="115" customFormat="1" ht="30" customHeight="1" hidden="1">
      <c r="A101" s="1" t="s">
        <v>9</v>
      </c>
      <c r="B101" s="153"/>
      <c r="C101" s="81" t="s">
        <v>110</v>
      </c>
      <c r="D101" s="136">
        <v>34262.36</v>
      </c>
      <c r="E101" s="136">
        <v>20064.754</v>
      </c>
      <c r="F101" s="69">
        <v>18259.185</v>
      </c>
      <c r="G101" s="70">
        <f t="shared" si="16"/>
        <v>91.00129012296887</v>
      </c>
      <c r="H101" s="70">
        <f t="shared" si="17"/>
        <v>53.29225715916826</v>
      </c>
      <c r="I101" s="69">
        <v>33137.5</v>
      </c>
      <c r="J101" s="69">
        <f t="shared" si="18"/>
        <v>-1124.8600000000006</v>
      </c>
      <c r="K101" s="71">
        <f t="shared" si="19"/>
        <v>0.967169220100425</v>
      </c>
      <c r="L101" s="21"/>
    </row>
    <row r="102" spans="1:12" s="115" customFormat="1" ht="54" customHeight="1" hidden="1">
      <c r="A102" s="1" t="s">
        <v>9</v>
      </c>
      <c r="B102" s="153"/>
      <c r="C102" s="81" t="s">
        <v>180</v>
      </c>
      <c r="D102" s="136">
        <v>1400</v>
      </c>
      <c r="E102" s="136">
        <v>278.625</v>
      </c>
      <c r="F102" s="69">
        <v>124.6</v>
      </c>
      <c r="G102" s="70">
        <f t="shared" si="16"/>
        <v>44.71960520412741</v>
      </c>
      <c r="H102" s="70">
        <f t="shared" si="17"/>
        <v>8.9</v>
      </c>
      <c r="I102" s="69">
        <v>201.7</v>
      </c>
      <c r="J102" s="69">
        <f>I102-D102</f>
        <v>-1198.3</v>
      </c>
      <c r="K102" s="71">
        <f>I102/D102</f>
        <v>0.14407142857142857</v>
      </c>
      <c r="L102" s="21"/>
    </row>
    <row r="103" spans="1:12" s="115" customFormat="1" ht="39.75" customHeight="1" hidden="1">
      <c r="A103" s="1" t="s">
        <v>9</v>
      </c>
      <c r="B103" s="153"/>
      <c r="C103" s="81" t="s">
        <v>154</v>
      </c>
      <c r="D103" s="136">
        <v>15</v>
      </c>
      <c r="E103" s="136">
        <v>0</v>
      </c>
      <c r="F103" s="69">
        <v>0</v>
      </c>
      <c r="G103" s="70">
        <v>0</v>
      </c>
      <c r="H103" s="70">
        <f>F103/D103*100</f>
        <v>0</v>
      </c>
      <c r="I103" s="69">
        <v>0</v>
      </c>
      <c r="J103" s="69">
        <f>I103-D103</f>
        <v>-15</v>
      </c>
      <c r="K103" s="71">
        <f>I103/D103</f>
        <v>0</v>
      </c>
      <c r="L103" s="21"/>
    </row>
    <row r="104" spans="1:12" s="115" customFormat="1" ht="27" customHeight="1" hidden="1">
      <c r="A104" s="1" t="s">
        <v>9</v>
      </c>
      <c r="B104" s="153"/>
      <c r="C104" s="81" t="s">
        <v>113</v>
      </c>
      <c r="D104" s="136">
        <v>8024.8</v>
      </c>
      <c r="E104" s="136">
        <v>4367</v>
      </c>
      <c r="F104" s="136">
        <v>3570.8</v>
      </c>
      <c r="G104" s="70">
        <f t="shared" si="16"/>
        <v>81.76780398442868</v>
      </c>
      <c r="H104" s="70">
        <f t="shared" si="17"/>
        <v>44.497059116738114</v>
      </c>
      <c r="I104" s="69">
        <v>5318.7</v>
      </c>
      <c r="J104" s="69">
        <f t="shared" si="18"/>
        <v>-2706.1000000000004</v>
      </c>
      <c r="K104" s="71">
        <f t="shared" si="19"/>
        <v>0.6627828730934104</v>
      </c>
      <c r="L104" s="21"/>
    </row>
    <row r="105" spans="1:12" s="16" customFormat="1" ht="26.25" customHeight="1" hidden="1">
      <c r="A105" s="1" t="s">
        <v>9</v>
      </c>
      <c r="B105" s="153"/>
      <c r="C105" s="81" t="s">
        <v>112</v>
      </c>
      <c r="D105" s="136">
        <v>2769.6</v>
      </c>
      <c r="E105" s="136">
        <v>2687.8</v>
      </c>
      <c r="F105" s="136">
        <v>2597.286</v>
      </c>
      <c r="G105" s="70">
        <f t="shared" si="16"/>
        <v>96.63241312597664</v>
      </c>
      <c r="H105" s="70">
        <f t="shared" si="17"/>
        <v>93.77837954939342</v>
      </c>
      <c r="I105" s="69">
        <v>2597.286</v>
      </c>
      <c r="J105" s="69">
        <f t="shared" si="18"/>
        <v>-172.31399999999985</v>
      </c>
      <c r="K105" s="71">
        <f t="shared" si="19"/>
        <v>0.9377837954939342</v>
      </c>
      <c r="L105" s="21"/>
    </row>
    <row r="106" spans="1:12" s="115" customFormat="1" ht="27" customHeight="1" hidden="1">
      <c r="A106" s="1" t="s">
        <v>9</v>
      </c>
      <c r="B106" s="153"/>
      <c r="C106" s="81" t="s">
        <v>111</v>
      </c>
      <c r="D106" s="136">
        <v>4079.5</v>
      </c>
      <c r="E106" s="136">
        <v>2346.294</v>
      </c>
      <c r="F106" s="136">
        <v>1582.947</v>
      </c>
      <c r="G106" s="70">
        <f t="shared" si="16"/>
        <v>67.46584187659347</v>
      </c>
      <c r="H106" s="70">
        <f t="shared" si="17"/>
        <v>38.802475793602156</v>
      </c>
      <c r="I106" s="69">
        <v>3433.202</v>
      </c>
      <c r="J106" s="69">
        <f t="shared" si="18"/>
        <v>-646.2979999999998</v>
      </c>
      <c r="K106" s="71">
        <f t="shared" si="19"/>
        <v>0.8415742125260449</v>
      </c>
      <c r="L106" s="21"/>
    </row>
    <row r="107" spans="1:12" s="115" customFormat="1" ht="27" customHeight="1" hidden="1">
      <c r="A107" s="1" t="s">
        <v>9</v>
      </c>
      <c r="B107" s="153"/>
      <c r="C107" s="81" t="s">
        <v>114</v>
      </c>
      <c r="D107" s="136">
        <v>5480.358</v>
      </c>
      <c r="E107" s="136">
        <v>4963.813</v>
      </c>
      <c r="F107" s="136">
        <v>4783.131</v>
      </c>
      <c r="G107" s="70">
        <f t="shared" si="16"/>
        <v>96.36001597965114</v>
      </c>
      <c r="H107" s="70">
        <f t="shared" si="17"/>
        <v>87.27771068970313</v>
      </c>
      <c r="I107" s="69">
        <v>5307.638</v>
      </c>
      <c r="J107" s="69">
        <f t="shared" si="18"/>
        <v>-172.72000000000025</v>
      </c>
      <c r="K107" s="71">
        <f t="shared" si="19"/>
        <v>0.968483810729153</v>
      </c>
      <c r="L107" s="21"/>
    </row>
    <row r="108" spans="1:12" s="115" customFormat="1" ht="27.75" customHeight="1" hidden="1">
      <c r="A108" s="1" t="s">
        <v>9</v>
      </c>
      <c r="B108" s="153"/>
      <c r="C108" s="81" t="s">
        <v>125</v>
      </c>
      <c r="D108" s="136">
        <v>984.3</v>
      </c>
      <c r="E108" s="136">
        <v>0</v>
      </c>
      <c r="F108" s="136">
        <v>0</v>
      </c>
      <c r="G108" s="70">
        <v>0</v>
      </c>
      <c r="H108" s="70">
        <f aca="true" t="shared" si="20" ref="H108:H114">F108/D108*100</f>
        <v>0</v>
      </c>
      <c r="I108" s="69">
        <v>0</v>
      </c>
      <c r="J108" s="69">
        <f aca="true" t="shared" si="21" ref="J108:J114">I108-D108</f>
        <v>-984.3</v>
      </c>
      <c r="K108" s="71">
        <f aca="true" t="shared" si="22" ref="K108:K114">I108/D108</f>
        <v>0</v>
      </c>
      <c r="L108" s="21"/>
    </row>
    <row r="109" spans="1:12" s="16" customFormat="1" ht="27.75" customHeight="1" hidden="1">
      <c r="A109" s="1" t="s">
        <v>9</v>
      </c>
      <c r="B109" s="153"/>
      <c r="C109" s="167" t="s">
        <v>187</v>
      </c>
      <c r="D109" s="136">
        <v>623.107</v>
      </c>
      <c r="E109" s="136">
        <v>0</v>
      </c>
      <c r="F109" s="136">
        <v>0</v>
      </c>
      <c r="G109" s="70">
        <v>0</v>
      </c>
      <c r="H109" s="70">
        <f t="shared" si="20"/>
        <v>0</v>
      </c>
      <c r="I109" s="69">
        <v>0</v>
      </c>
      <c r="J109" s="69">
        <f>I109-D109</f>
        <v>-623.107</v>
      </c>
      <c r="K109" s="71">
        <f>I109/D109</f>
        <v>0</v>
      </c>
      <c r="L109" s="21"/>
    </row>
    <row r="110" spans="1:12" s="115" customFormat="1" ht="26.25" customHeight="1" hidden="1">
      <c r="A110" s="1" t="s">
        <v>9</v>
      </c>
      <c r="B110" s="153"/>
      <c r="C110" s="81" t="s">
        <v>190</v>
      </c>
      <c r="D110" s="136">
        <v>88.1</v>
      </c>
      <c r="E110" s="136">
        <v>88.1</v>
      </c>
      <c r="F110" s="136">
        <v>88</v>
      </c>
      <c r="G110" s="70">
        <f>F110/E110*100</f>
        <v>99.88649262202044</v>
      </c>
      <c r="H110" s="70">
        <f t="shared" si="20"/>
        <v>99.88649262202044</v>
      </c>
      <c r="I110" s="69">
        <v>88</v>
      </c>
      <c r="J110" s="69">
        <f t="shared" si="21"/>
        <v>-0.09999999999999432</v>
      </c>
      <c r="K110" s="71">
        <f t="shared" si="22"/>
        <v>0.9988649262202044</v>
      </c>
      <c r="L110" s="21"/>
    </row>
    <row r="111" spans="1:12" s="16" customFormat="1" ht="27" customHeight="1" hidden="1">
      <c r="A111" s="1" t="s">
        <v>9</v>
      </c>
      <c r="B111" s="153"/>
      <c r="C111" s="167" t="s">
        <v>126</v>
      </c>
      <c r="D111" s="136">
        <v>338771.123</v>
      </c>
      <c r="E111" s="136">
        <v>170777.826</v>
      </c>
      <c r="F111" s="136">
        <v>137665.354</v>
      </c>
      <c r="G111" s="70">
        <f>F111/E111*100</f>
        <v>80.61078959981607</v>
      </c>
      <c r="H111" s="70">
        <f t="shared" si="20"/>
        <v>40.63668496325762</v>
      </c>
      <c r="I111" s="69">
        <v>316882.6</v>
      </c>
      <c r="J111" s="69">
        <f t="shared" si="21"/>
        <v>-21888.523000000045</v>
      </c>
      <c r="K111" s="71">
        <f t="shared" si="22"/>
        <v>0.9353884628472302</v>
      </c>
      <c r="L111" s="21"/>
    </row>
    <row r="112" spans="1:13" s="115" customFormat="1" ht="27" customHeight="1" hidden="1">
      <c r="A112" s="1" t="s">
        <v>9</v>
      </c>
      <c r="B112" s="153"/>
      <c r="C112" s="169" t="s">
        <v>127</v>
      </c>
      <c r="D112" s="136">
        <v>155.6</v>
      </c>
      <c r="E112" s="136">
        <v>155.6</v>
      </c>
      <c r="F112" s="136">
        <v>0</v>
      </c>
      <c r="G112" s="70">
        <f>F112/E112*100</f>
        <v>0</v>
      </c>
      <c r="H112" s="70">
        <f t="shared" si="20"/>
        <v>0</v>
      </c>
      <c r="I112" s="69">
        <v>155.6</v>
      </c>
      <c r="J112" s="69">
        <f t="shared" si="21"/>
        <v>0</v>
      </c>
      <c r="K112" s="71">
        <f t="shared" si="22"/>
        <v>1</v>
      </c>
      <c r="L112" s="21"/>
      <c r="M112" s="16"/>
    </row>
    <row r="113" spans="1:12" s="115" customFormat="1" ht="27.75" customHeight="1" hidden="1">
      <c r="A113" s="1" t="s">
        <v>9</v>
      </c>
      <c r="B113" s="153"/>
      <c r="C113" s="167" t="s">
        <v>128</v>
      </c>
      <c r="D113" s="136">
        <v>844.2</v>
      </c>
      <c r="E113" s="136">
        <v>348.3</v>
      </c>
      <c r="F113" s="136">
        <v>324.122</v>
      </c>
      <c r="G113" s="70">
        <f>F113/E113*100</f>
        <v>93.05828308929084</v>
      </c>
      <c r="H113" s="70">
        <f t="shared" si="20"/>
        <v>38.39398246860933</v>
      </c>
      <c r="I113" s="69">
        <v>656.2</v>
      </c>
      <c r="J113" s="69">
        <f t="shared" si="21"/>
        <v>-188</v>
      </c>
      <c r="K113" s="71">
        <f t="shared" si="22"/>
        <v>0.7773039564084341</v>
      </c>
      <c r="L113" s="21"/>
    </row>
    <row r="114" spans="1:12" s="115" customFormat="1" ht="51.75" customHeight="1" hidden="1">
      <c r="A114" s="1" t="s">
        <v>9</v>
      </c>
      <c r="B114" s="153"/>
      <c r="C114" s="81" t="s">
        <v>115</v>
      </c>
      <c r="D114" s="136">
        <v>12886.9</v>
      </c>
      <c r="E114" s="136">
        <v>7059.252</v>
      </c>
      <c r="F114" s="136">
        <v>4992.539</v>
      </c>
      <c r="G114" s="70">
        <f>F114/E114*100</f>
        <v>70.72334292641769</v>
      </c>
      <c r="H114" s="70">
        <f t="shared" si="20"/>
        <v>38.74119454639983</v>
      </c>
      <c r="I114" s="69">
        <v>7503.5</v>
      </c>
      <c r="J114" s="69">
        <f t="shared" si="21"/>
        <v>-5383.4</v>
      </c>
      <c r="K114" s="71">
        <f t="shared" si="22"/>
        <v>0.5822579518736081</v>
      </c>
      <c r="L114" s="21"/>
    </row>
    <row r="115" spans="1:12" s="7" customFormat="1" ht="16.5" customHeight="1">
      <c r="A115" s="27"/>
      <c r="B115" s="28"/>
      <c r="C115" s="81" t="s">
        <v>40</v>
      </c>
      <c r="D115" s="136">
        <v>5783.4</v>
      </c>
      <c r="E115" s="146">
        <v>3103.849</v>
      </c>
      <c r="F115" s="137">
        <v>2709.703</v>
      </c>
      <c r="G115" s="69">
        <f aca="true" t="shared" si="23" ref="G115:G124">F115/E115*100</f>
        <v>87.30137967407563</v>
      </c>
      <c r="H115" s="69">
        <f aca="true" t="shared" si="24" ref="H115:H124">F115/D115*100</f>
        <v>46.85311408514023</v>
      </c>
      <c r="I115" s="97"/>
      <c r="J115" s="69"/>
      <c r="K115" s="90"/>
      <c r="L115" s="21">
        <f>G115-95</f>
        <v>-7.698620325924367</v>
      </c>
    </row>
    <row r="116" spans="1:12" s="7" customFormat="1" ht="28.5" customHeight="1">
      <c r="A116" s="1" t="s">
        <v>11</v>
      </c>
      <c r="B116" s="2" t="s">
        <v>12</v>
      </c>
      <c r="C116" s="2" t="s">
        <v>52</v>
      </c>
      <c r="D116" s="132">
        <f>D117+D132</f>
        <v>243103.255</v>
      </c>
      <c r="E116" s="132">
        <f>E117+E132</f>
        <v>156980.52</v>
      </c>
      <c r="F116" s="132">
        <f>F117+F132</f>
        <v>151211.432</v>
      </c>
      <c r="G116" s="171">
        <f t="shared" si="23"/>
        <v>96.32496567089981</v>
      </c>
      <c r="H116" s="70">
        <f t="shared" si="24"/>
        <v>62.20049665727429</v>
      </c>
      <c r="I116" s="100"/>
      <c r="J116" s="70"/>
      <c r="K116" s="71"/>
      <c r="L116" s="32" t="s">
        <v>77</v>
      </c>
    </row>
    <row r="117" spans="1:12" s="31" customFormat="1" ht="17.25" customHeight="1">
      <c r="A117" s="29"/>
      <c r="B117" s="30"/>
      <c r="C117" s="81" t="s">
        <v>39</v>
      </c>
      <c r="D117" s="136">
        <v>238460.055</v>
      </c>
      <c r="E117" s="136">
        <v>154468.079</v>
      </c>
      <c r="F117" s="136">
        <v>149053.095</v>
      </c>
      <c r="G117" s="151">
        <f t="shared" si="23"/>
        <v>96.49443170714902</v>
      </c>
      <c r="H117" s="69">
        <f t="shared" si="24"/>
        <v>62.5065254639818</v>
      </c>
      <c r="I117" s="69">
        <f>I118+I119+I120+I121+I122+I123+I124+I125+I127+I128+I129+I130+I131+I126</f>
        <v>229059.40800000002</v>
      </c>
      <c r="J117" s="69">
        <f>I117-D117</f>
        <v>-9400.646999999968</v>
      </c>
      <c r="K117" s="90">
        <f>I117/D117</f>
        <v>0.9605776866905446</v>
      </c>
      <c r="L117" s="21">
        <f>G117-95</f>
        <v>1.494431707149019</v>
      </c>
    </row>
    <row r="118" spans="1:12" s="115" customFormat="1" ht="27" customHeight="1" hidden="1">
      <c r="A118" s="1" t="s">
        <v>11</v>
      </c>
      <c r="B118" s="153"/>
      <c r="C118" s="81" t="s">
        <v>110</v>
      </c>
      <c r="D118" s="136">
        <v>30301.9</v>
      </c>
      <c r="E118" s="136">
        <v>17015.111</v>
      </c>
      <c r="F118" s="69">
        <v>16106.524</v>
      </c>
      <c r="G118" s="70">
        <f t="shared" si="23"/>
        <v>94.66011711589773</v>
      </c>
      <c r="H118" s="70">
        <f t="shared" si="24"/>
        <v>53.1535118259911</v>
      </c>
      <c r="I118" s="69">
        <v>28845.2</v>
      </c>
      <c r="J118" s="69">
        <f>I118-D118</f>
        <v>-1456.7000000000007</v>
      </c>
      <c r="K118" s="71">
        <f>I118/D118</f>
        <v>0.9519271068810866</v>
      </c>
      <c r="L118" s="21"/>
    </row>
    <row r="119" spans="1:13" s="115" customFormat="1" ht="54" customHeight="1" hidden="1">
      <c r="A119" s="1" t="s">
        <v>11</v>
      </c>
      <c r="B119" s="153"/>
      <c r="C119" s="81" t="s">
        <v>180</v>
      </c>
      <c r="D119" s="136">
        <v>790</v>
      </c>
      <c r="E119" s="136">
        <v>333.7</v>
      </c>
      <c r="F119" s="136">
        <v>181.506</v>
      </c>
      <c r="G119" s="70">
        <f>F119/E119*100</f>
        <v>54.39196883428229</v>
      </c>
      <c r="H119" s="70">
        <f>F119/D119*100</f>
        <v>22.97544303797468</v>
      </c>
      <c r="I119" s="69">
        <v>239.4</v>
      </c>
      <c r="J119" s="69">
        <f aca="true" t="shared" si="25" ref="J119:J131">I119-D119</f>
        <v>-550.6</v>
      </c>
      <c r="K119" s="71">
        <f aca="true" t="shared" si="26" ref="K119:K131">I119/D119</f>
        <v>0.3030379746835443</v>
      </c>
      <c r="L119" s="21"/>
      <c r="M119" s="16"/>
    </row>
    <row r="120" spans="1:12" s="115" customFormat="1" ht="39.75" customHeight="1" hidden="1">
      <c r="A120" s="1" t="s">
        <v>11</v>
      </c>
      <c r="B120" s="153"/>
      <c r="C120" s="81" t="s">
        <v>154</v>
      </c>
      <c r="D120" s="136">
        <v>289</v>
      </c>
      <c r="E120" s="136">
        <v>40.3</v>
      </c>
      <c r="F120" s="136">
        <v>40.3</v>
      </c>
      <c r="G120" s="70">
        <f>F120/E120*100</f>
        <v>100</v>
      </c>
      <c r="H120" s="70">
        <f>F120/D120*100</f>
        <v>13.944636678200691</v>
      </c>
      <c r="I120" s="69">
        <v>40.3</v>
      </c>
      <c r="J120" s="69">
        <f t="shared" si="25"/>
        <v>-248.7</v>
      </c>
      <c r="K120" s="71">
        <f t="shared" si="26"/>
        <v>0.13944636678200692</v>
      </c>
      <c r="L120" s="21"/>
    </row>
    <row r="121" spans="1:12" s="115" customFormat="1" ht="26.25" customHeight="1" hidden="1">
      <c r="A121" s="1" t="s">
        <v>11</v>
      </c>
      <c r="B121" s="153"/>
      <c r="C121" s="81" t="s">
        <v>113</v>
      </c>
      <c r="D121" s="136">
        <v>6446.5</v>
      </c>
      <c r="E121" s="136">
        <v>2680.756</v>
      </c>
      <c r="F121" s="136">
        <v>2612.942</v>
      </c>
      <c r="G121" s="70">
        <f t="shared" si="23"/>
        <v>97.47034045619968</v>
      </c>
      <c r="H121" s="70">
        <f t="shared" si="24"/>
        <v>40.53272318312263</v>
      </c>
      <c r="I121" s="69">
        <v>4133.187</v>
      </c>
      <c r="J121" s="69">
        <f t="shared" si="25"/>
        <v>-2313.313</v>
      </c>
      <c r="K121" s="71">
        <f t="shared" si="26"/>
        <v>0.6411520980376949</v>
      </c>
      <c r="L121" s="21"/>
    </row>
    <row r="122" spans="1:12" s="16" customFormat="1" ht="27" customHeight="1" hidden="1">
      <c r="A122" s="1" t="s">
        <v>11</v>
      </c>
      <c r="B122" s="153"/>
      <c r="C122" s="81" t="s">
        <v>112</v>
      </c>
      <c r="D122" s="136">
        <v>2307.7</v>
      </c>
      <c r="E122" s="136">
        <v>2004.95</v>
      </c>
      <c r="F122" s="136">
        <v>1999.95</v>
      </c>
      <c r="G122" s="70">
        <f t="shared" si="23"/>
        <v>99.75061722237463</v>
      </c>
      <c r="H122" s="70">
        <f t="shared" si="24"/>
        <v>86.66421111929627</v>
      </c>
      <c r="I122" s="69">
        <v>2276.6</v>
      </c>
      <c r="J122" s="69">
        <f t="shared" si="25"/>
        <v>-31.09999999999991</v>
      </c>
      <c r="K122" s="71">
        <f t="shared" si="26"/>
        <v>0.9865233782554058</v>
      </c>
      <c r="L122" s="21"/>
    </row>
    <row r="123" spans="1:12" s="115" customFormat="1" ht="27" customHeight="1" hidden="1">
      <c r="A123" s="1" t="s">
        <v>11</v>
      </c>
      <c r="B123" s="153"/>
      <c r="C123" s="81" t="s">
        <v>111</v>
      </c>
      <c r="D123" s="136">
        <v>3467.81</v>
      </c>
      <c r="E123" s="136">
        <v>1928.526</v>
      </c>
      <c r="F123" s="136">
        <v>1926.47</v>
      </c>
      <c r="G123" s="70">
        <f t="shared" si="23"/>
        <v>99.89339008133673</v>
      </c>
      <c r="H123" s="70">
        <f t="shared" si="24"/>
        <v>55.55292821694383</v>
      </c>
      <c r="I123" s="69">
        <v>2813.602</v>
      </c>
      <c r="J123" s="69">
        <f t="shared" si="25"/>
        <v>-654.2080000000001</v>
      </c>
      <c r="K123" s="71">
        <f t="shared" si="26"/>
        <v>0.8113483726040354</v>
      </c>
      <c r="L123" s="21"/>
    </row>
    <row r="124" spans="1:12" s="115" customFormat="1" ht="31.5" customHeight="1" hidden="1">
      <c r="A124" s="1" t="s">
        <v>11</v>
      </c>
      <c r="B124" s="153"/>
      <c r="C124" s="81" t="s">
        <v>114</v>
      </c>
      <c r="D124" s="136">
        <v>3355.442</v>
      </c>
      <c r="E124" s="136">
        <v>1939.967</v>
      </c>
      <c r="F124" s="136">
        <v>1542.147</v>
      </c>
      <c r="G124" s="70">
        <f t="shared" si="23"/>
        <v>79.4934656104975</v>
      </c>
      <c r="H124" s="70">
        <f t="shared" si="24"/>
        <v>45.959578499643264</v>
      </c>
      <c r="I124" s="69">
        <v>2835.759</v>
      </c>
      <c r="J124" s="69">
        <f t="shared" si="25"/>
        <v>-519.683</v>
      </c>
      <c r="K124" s="71">
        <f t="shared" si="26"/>
        <v>0.8451223415573865</v>
      </c>
      <c r="L124" s="21"/>
    </row>
    <row r="125" spans="1:12" s="115" customFormat="1" ht="27" customHeight="1" hidden="1">
      <c r="A125" s="1" t="s">
        <v>11</v>
      </c>
      <c r="B125" s="153"/>
      <c r="C125" s="81" t="s">
        <v>125</v>
      </c>
      <c r="D125" s="136">
        <v>984.2</v>
      </c>
      <c r="E125" s="136">
        <v>215.5</v>
      </c>
      <c r="F125" s="136">
        <v>215.5</v>
      </c>
      <c r="G125" s="70">
        <f>F125/E125*100</f>
        <v>100</v>
      </c>
      <c r="H125" s="70">
        <f aca="true" t="shared" si="27" ref="H125:H131">F125/D125*100</f>
        <v>21.895956106482423</v>
      </c>
      <c r="I125" s="69">
        <v>704.4</v>
      </c>
      <c r="J125" s="69">
        <f t="shared" si="25"/>
        <v>-279.80000000000007</v>
      </c>
      <c r="K125" s="71">
        <f t="shared" si="26"/>
        <v>0.7157081893923999</v>
      </c>
      <c r="L125" s="21"/>
    </row>
    <row r="126" spans="1:12" s="16" customFormat="1" ht="27" customHeight="1" hidden="1">
      <c r="A126" s="1" t="s">
        <v>11</v>
      </c>
      <c r="B126" s="153"/>
      <c r="C126" s="167" t="s">
        <v>187</v>
      </c>
      <c r="D126" s="136">
        <v>494.529</v>
      </c>
      <c r="E126" s="136">
        <v>0</v>
      </c>
      <c r="F126" s="136">
        <v>0</v>
      </c>
      <c r="G126" s="70">
        <v>0</v>
      </c>
      <c r="H126" s="70">
        <f>F126/D126*100</f>
        <v>0</v>
      </c>
      <c r="I126" s="69">
        <v>494.5</v>
      </c>
      <c r="J126" s="69">
        <f>I126-D126</f>
        <v>-0.028999999999996362</v>
      </c>
      <c r="K126" s="71">
        <f>I126/D126</f>
        <v>0.999941358342989</v>
      </c>
      <c r="L126" s="21"/>
    </row>
    <row r="127" spans="1:12" s="115" customFormat="1" ht="26.25" customHeight="1" hidden="1">
      <c r="A127" s="1" t="s">
        <v>11</v>
      </c>
      <c r="B127" s="153"/>
      <c r="C127" s="81" t="s">
        <v>190</v>
      </c>
      <c r="D127" s="136">
        <v>54.4</v>
      </c>
      <c r="E127" s="136">
        <v>50.07</v>
      </c>
      <c r="F127" s="136">
        <v>50</v>
      </c>
      <c r="G127" s="70">
        <f>F127/E127*100</f>
        <v>99.86019572598363</v>
      </c>
      <c r="H127" s="70">
        <f t="shared" si="27"/>
        <v>91.91176470588236</v>
      </c>
      <c r="I127" s="69">
        <v>50</v>
      </c>
      <c r="J127" s="69">
        <f t="shared" si="25"/>
        <v>-4.399999999999999</v>
      </c>
      <c r="K127" s="71">
        <f t="shared" si="26"/>
        <v>0.9191176470588236</v>
      </c>
      <c r="L127" s="21"/>
    </row>
    <row r="128" spans="1:12" s="115" customFormat="1" ht="27" customHeight="1" hidden="1">
      <c r="A128" s="1" t="s">
        <v>11</v>
      </c>
      <c r="B128" s="153"/>
      <c r="C128" s="167" t="s">
        <v>126</v>
      </c>
      <c r="D128" s="136">
        <v>177984.716</v>
      </c>
      <c r="E128" s="136">
        <v>121262.239</v>
      </c>
      <c r="F128" s="136">
        <v>118095.937</v>
      </c>
      <c r="G128" s="70">
        <f>F128/E128*100</f>
        <v>97.3888804741598</v>
      </c>
      <c r="H128" s="70">
        <f t="shared" si="27"/>
        <v>66.35172932489327</v>
      </c>
      <c r="I128" s="69">
        <v>176305.5</v>
      </c>
      <c r="J128" s="69">
        <f t="shared" si="25"/>
        <v>-1679.2159999999858</v>
      </c>
      <c r="K128" s="71">
        <f t="shared" si="26"/>
        <v>0.9905653921429973</v>
      </c>
      <c r="L128" s="21"/>
    </row>
    <row r="129" spans="1:12" s="115" customFormat="1" ht="27" customHeight="1" hidden="1">
      <c r="A129" s="1" t="s">
        <v>11</v>
      </c>
      <c r="B129" s="153"/>
      <c r="C129" s="169" t="s">
        <v>127</v>
      </c>
      <c r="D129" s="136">
        <f>3202.4+205.758</f>
        <v>3408.158</v>
      </c>
      <c r="E129" s="136">
        <f>1441.299+25.511</f>
        <v>1466.81</v>
      </c>
      <c r="F129" s="136">
        <v>1441.299</v>
      </c>
      <c r="G129" s="70">
        <f>F129/E129*100</f>
        <v>98.26078360523857</v>
      </c>
      <c r="H129" s="70">
        <f t="shared" si="27"/>
        <v>42.289676710997554</v>
      </c>
      <c r="I129" s="69">
        <f>3186+205.76</f>
        <v>3391.76</v>
      </c>
      <c r="J129" s="69">
        <f t="shared" si="25"/>
        <v>-16.397999999999683</v>
      </c>
      <c r="K129" s="71">
        <f t="shared" si="26"/>
        <v>0.9951886033452675</v>
      </c>
      <c r="L129" s="21"/>
    </row>
    <row r="130" spans="1:12" s="115" customFormat="1" ht="27" customHeight="1" hidden="1">
      <c r="A130" s="1" t="s">
        <v>11</v>
      </c>
      <c r="B130" s="153"/>
      <c r="C130" s="167" t="s">
        <v>128</v>
      </c>
      <c r="D130" s="136">
        <v>272.2</v>
      </c>
      <c r="E130" s="136">
        <v>105.1</v>
      </c>
      <c r="F130" s="136">
        <v>105.1</v>
      </c>
      <c r="G130" s="70">
        <f>F130/E130*100</f>
        <v>100</v>
      </c>
      <c r="H130" s="70">
        <f t="shared" si="27"/>
        <v>38.61131520940485</v>
      </c>
      <c r="I130" s="69">
        <v>270.7</v>
      </c>
      <c r="J130" s="69">
        <f t="shared" si="25"/>
        <v>-1.5</v>
      </c>
      <c r="K130" s="71">
        <f t="shared" si="26"/>
        <v>0.9944893460690669</v>
      </c>
      <c r="L130" s="21"/>
    </row>
    <row r="131" spans="1:12" s="115" customFormat="1" ht="53.25" customHeight="1" hidden="1">
      <c r="A131" s="1" t="s">
        <v>11</v>
      </c>
      <c r="B131" s="153"/>
      <c r="C131" s="81" t="s">
        <v>115</v>
      </c>
      <c r="D131" s="136">
        <v>8303.5</v>
      </c>
      <c r="E131" s="136">
        <v>5425.048</v>
      </c>
      <c r="F131" s="136">
        <v>4735.421</v>
      </c>
      <c r="G131" s="70">
        <f>F131/E131*100</f>
        <v>87.28809404082692</v>
      </c>
      <c r="H131" s="70">
        <f t="shared" si="27"/>
        <v>57.02921659541158</v>
      </c>
      <c r="I131" s="69">
        <v>6658.5</v>
      </c>
      <c r="J131" s="69">
        <f t="shared" si="25"/>
        <v>-1645</v>
      </c>
      <c r="K131" s="71">
        <f t="shared" si="26"/>
        <v>0.8018907689528512</v>
      </c>
      <c r="L131" s="21"/>
    </row>
    <row r="132" spans="1:12" s="7" customFormat="1" ht="16.5" customHeight="1">
      <c r="A132" s="27"/>
      <c r="B132" s="28"/>
      <c r="C132" s="81" t="s">
        <v>40</v>
      </c>
      <c r="D132" s="136">
        <v>4643.2</v>
      </c>
      <c r="E132" s="136">
        <v>2512.441</v>
      </c>
      <c r="F132" s="137">
        <v>2158.337</v>
      </c>
      <c r="G132" s="69">
        <f aca="true" t="shared" si="28" ref="G132:G138">F132/E132*100</f>
        <v>85.90597749360084</v>
      </c>
      <c r="H132" s="69">
        <f aca="true" t="shared" si="29" ref="H132:H138">F132/D132*100</f>
        <v>46.48382580978635</v>
      </c>
      <c r="I132" s="97"/>
      <c r="J132" s="69"/>
      <c r="K132" s="71"/>
      <c r="L132" s="21">
        <f>G132-95</f>
        <v>-9.094022506399156</v>
      </c>
    </row>
    <row r="133" spans="1:12" s="7" customFormat="1" ht="28.5" customHeight="1">
      <c r="A133" s="1" t="s">
        <v>13</v>
      </c>
      <c r="B133" s="2" t="s">
        <v>14</v>
      </c>
      <c r="C133" s="2" t="s">
        <v>51</v>
      </c>
      <c r="D133" s="132">
        <f>D134+D149</f>
        <v>245327.331</v>
      </c>
      <c r="E133" s="132">
        <f>E134+E149</f>
        <v>127959.129</v>
      </c>
      <c r="F133" s="132">
        <f>F134+F149</f>
        <v>125036.861</v>
      </c>
      <c r="G133" s="70">
        <f t="shared" si="28"/>
        <v>97.7162489125727</v>
      </c>
      <c r="H133" s="70">
        <f t="shared" si="29"/>
        <v>50.967358789714304</v>
      </c>
      <c r="I133" s="100"/>
      <c r="J133" s="70"/>
      <c r="K133" s="71"/>
      <c r="L133" s="32" t="s">
        <v>77</v>
      </c>
    </row>
    <row r="134" spans="1:12" s="31" customFormat="1" ht="16.5" customHeight="1">
      <c r="A134" s="29"/>
      <c r="B134" s="30"/>
      <c r="C134" s="81" t="s">
        <v>39</v>
      </c>
      <c r="D134" s="136">
        <v>240684.131</v>
      </c>
      <c r="E134" s="136">
        <v>125615.732</v>
      </c>
      <c r="F134" s="136">
        <v>122865.527</v>
      </c>
      <c r="G134" s="69">
        <f t="shared" si="28"/>
        <v>97.81062056781231</v>
      </c>
      <c r="H134" s="69">
        <f t="shared" si="29"/>
        <v>51.048453626550064</v>
      </c>
      <c r="I134" s="69">
        <f>I135+I136+I137+I138+I139+I140+I141+I142+I144+I145+I146+I147+I148+I143</f>
        <v>232772.617</v>
      </c>
      <c r="J134" s="69">
        <f aca="true" t="shared" si="30" ref="J134:J142">I134-D134</f>
        <v>-7911.513999999996</v>
      </c>
      <c r="K134" s="90">
        <f aca="true" t="shared" si="31" ref="K134:K142">I134/D134</f>
        <v>0.9671290584587814</v>
      </c>
      <c r="L134" s="21">
        <f>G134-95</f>
        <v>2.8106205678123075</v>
      </c>
    </row>
    <row r="135" spans="1:12" s="115" customFormat="1" ht="26.25" customHeight="1" hidden="1">
      <c r="A135" s="1" t="s">
        <v>13</v>
      </c>
      <c r="B135" s="153"/>
      <c r="C135" s="81" t="s">
        <v>110</v>
      </c>
      <c r="D135" s="136">
        <v>34250.1</v>
      </c>
      <c r="E135" s="155">
        <v>19790.404</v>
      </c>
      <c r="F135" s="69">
        <v>18644.965</v>
      </c>
      <c r="G135" s="70">
        <f t="shared" si="28"/>
        <v>94.21214948416416</v>
      </c>
      <c r="H135" s="70">
        <f t="shared" si="29"/>
        <v>54.43769507242315</v>
      </c>
      <c r="I135" s="69">
        <v>32402.2</v>
      </c>
      <c r="J135" s="69">
        <f t="shared" si="30"/>
        <v>-1847.8999999999978</v>
      </c>
      <c r="K135" s="71">
        <f t="shared" si="31"/>
        <v>0.9460468728558458</v>
      </c>
      <c r="L135" s="21"/>
    </row>
    <row r="136" spans="1:14" s="115" customFormat="1" ht="54" customHeight="1" hidden="1">
      <c r="A136" s="1" t="s">
        <v>13</v>
      </c>
      <c r="B136" s="153"/>
      <c r="C136" s="81" t="s">
        <v>180</v>
      </c>
      <c r="D136" s="136">
        <v>690</v>
      </c>
      <c r="E136" s="136">
        <v>342</v>
      </c>
      <c r="F136" s="69">
        <v>165.861</v>
      </c>
      <c r="G136" s="70">
        <f t="shared" si="28"/>
        <v>48.49736842105263</v>
      </c>
      <c r="H136" s="70">
        <f t="shared" si="29"/>
        <v>24.03782608695652</v>
      </c>
      <c r="I136" s="69">
        <v>230.2</v>
      </c>
      <c r="J136" s="69">
        <f>I136-D136</f>
        <v>-459.8</v>
      </c>
      <c r="K136" s="71">
        <f>I136/D136</f>
        <v>0.3336231884057971</v>
      </c>
      <c r="L136" s="21"/>
      <c r="M136" s="16"/>
      <c r="N136" s="16"/>
    </row>
    <row r="137" spans="1:12" s="115" customFormat="1" ht="39.75" customHeight="1" hidden="1">
      <c r="A137" s="1" t="s">
        <v>13</v>
      </c>
      <c r="B137" s="153"/>
      <c r="C137" s="81" t="s">
        <v>154</v>
      </c>
      <c r="D137" s="136">
        <v>401</v>
      </c>
      <c r="E137" s="155">
        <v>141.508</v>
      </c>
      <c r="F137" s="69">
        <v>135.302</v>
      </c>
      <c r="G137" s="70">
        <f t="shared" si="28"/>
        <v>95.61438222573987</v>
      </c>
      <c r="H137" s="70">
        <f t="shared" si="29"/>
        <v>33.74114713216957</v>
      </c>
      <c r="I137" s="69">
        <v>229.3</v>
      </c>
      <c r="J137" s="69">
        <f>I137-D137</f>
        <v>-171.7</v>
      </c>
      <c r="K137" s="71">
        <f>I137/D137</f>
        <v>0.5718204488778055</v>
      </c>
      <c r="L137" s="21"/>
    </row>
    <row r="138" spans="1:12" s="115" customFormat="1" ht="26.25" customHeight="1" hidden="1">
      <c r="A138" s="1" t="s">
        <v>13</v>
      </c>
      <c r="B138" s="153"/>
      <c r="C138" s="81" t="s">
        <v>113</v>
      </c>
      <c r="D138" s="136">
        <v>4812.4</v>
      </c>
      <c r="E138" s="136">
        <v>2238.9</v>
      </c>
      <c r="F138" s="136">
        <v>2122.212</v>
      </c>
      <c r="G138" s="70">
        <f t="shared" si="28"/>
        <v>94.78815489749431</v>
      </c>
      <c r="H138" s="70">
        <f t="shared" si="29"/>
        <v>44.09882802759538</v>
      </c>
      <c r="I138" s="69">
        <v>3068.05</v>
      </c>
      <c r="J138" s="69">
        <f t="shared" si="30"/>
        <v>-1744.3499999999995</v>
      </c>
      <c r="K138" s="71">
        <f t="shared" si="31"/>
        <v>0.6375301304962182</v>
      </c>
      <c r="L138" s="21"/>
    </row>
    <row r="139" spans="1:12" s="16" customFormat="1" ht="27" customHeight="1" hidden="1">
      <c r="A139" s="1" t="s">
        <v>13</v>
      </c>
      <c r="B139" s="153"/>
      <c r="C139" s="81" t="s">
        <v>112</v>
      </c>
      <c r="D139" s="136">
        <v>2546.8</v>
      </c>
      <c r="E139" s="136">
        <v>2368.571</v>
      </c>
      <c r="F139" s="136">
        <v>2366.976</v>
      </c>
      <c r="G139" s="70">
        <f aca="true" t="shared" si="32" ref="G139:G148">F139/E139*100</f>
        <v>99.93265981893725</v>
      </c>
      <c r="H139" s="70">
        <f aca="true" t="shared" si="33" ref="H139:H148">F139/D139*100</f>
        <v>92.9392178419978</v>
      </c>
      <c r="I139" s="69">
        <v>2399.575</v>
      </c>
      <c r="J139" s="69">
        <f>I139-D139</f>
        <v>-147.22500000000036</v>
      </c>
      <c r="K139" s="71">
        <f>I139/D139</f>
        <v>0.9421921627139939</v>
      </c>
      <c r="L139" s="21"/>
    </row>
    <row r="140" spans="1:12" s="16" customFormat="1" ht="27" customHeight="1" hidden="1">
      <c r="A140" s="1" t="s">
        <v>13</v>
      </c>
      <c r="B140" s="153"/>
      <c r="C140" s="81" t="s">
        <v>111</v>
      </c>
      <c r="D140" s="136">
        <v>3487.3</v>
      </c>
      <c r="E140" s="136">
        <v>2166.826</v>
      </c>
      <c r="F140" s="136">
        <v>2124.638</v>
      </c>
      <c r="G140" s="70">
        <f t="shared" si="32"/>
        <v>98.05300471749923</v>
      </c>
      <c r="H140" s="70">
        <f t="shared" si="33"/>
        <v>60.92501362085281</v>
      </c>
      <c r="I140" s="69">
        <v>3297.296</v>
      </c>
      <c r="J140" s="69">
        <f>I140-D140</f>
        <v>-190.00400000000036</v>
      </c>
      <c r="K140" s="71">
        <f>I140/D140</f>
        <v>0.9455154417457631</v>
      </c>
      <c r="L140" s="21"/>
    </row>
    <row r="141" spans="1:12" s="115" customFormat="1" ht="26.25" customHeight="1" hidden="1">
      <c r="A141" s="1" t="s">
        <v>13</v>
      </c>
      <c r="B141" s="153"/>
      <c r="C141" s="81" t="s">
        <v>114</v>
      </c>
      <c r="D141" s="136">
        <v>3945.1</v>
      </c>
      <c r="E141" s="136">
        <v>1885.068</v>
      </c>
      <c r="F141" s="136">
        <v>1882.661</v>
      </c>
      <c r="G141" s="70">
        <f t="shared" si="32"/>
        <v>99.87231229854838</v>
      </c>
      <c r="H141" s="70">
        <f t="shared" si="33"/>
        <v>47.72150262350765</v>
      </c>
      <c r="I141" s="69">
        <v>3236.301</v>
      </c>
      <c r="J141" s="69">
        <f>I141-D141</f>
        <v>-708.799</v>
      </c>
      <c r="K141" s="71">
        <f>I141/D141</f>
        <v>0.8203343388000304</v>
      </c>
      <c r="L141" s="21"/>
    </row>
    <row r="142" spans="1:12" s="115" customFormat="1" ht="27" customHeight="1" hidden="1">
      <c r="A142" s="1" t="s">
        <v>13</v>
      </c>
      <c r="B142" s="153"/>
      <c r="C142" s="81" t="s">
        <v>125</v>
      </c>
      <c r="D142" s="136">
        <v>992.5</v>
      </c>
      <c r="E142" s="136">
        <v>354.8</v>
      </c>
      <c r="F142" s="136">
        <v>334.62</v>
      </c>
      <c r="G142" s="70">
        <f t="shared" si="32"/>
        <v>94.31228861330327</v>
      </c>
      <c r="H142" s="70">
        <f t="shared" si="33"/>
        <v>33.71486146095718</v>
      </c>
      <c r="I142" s="69">
        <v>987.5</v>
      </c>
      <c r="J142" s="69">
        <f t="shared" si="30"/>
        <v>-5</v>
      </c>
      <c r="K142" s="71">
        <f t="shared" si="31"/>
        <v>0.9949622166246851</v>
      </c>
      <c r="L142" s="21"/>
    </row>
    <row r="143" spans="1:12" s="16" customFormat="1" ht="27" customHeight="1" hidden="1">
      <c r="A143" s="1" t="s">
        <v>13</v>
      </c>
      <c r="B143" s="153"/>
      <c r="C143" s="167" t="s">
        <v>187</v>
      </c>
      <c r="D143" s="136">
        <v>1087.965</v>
      </c>
      <c r="E143" s="136">
        <v>0</v>
      </c>
      <c r="F143" s="136">
        <v>0</v>
      </c>
      <c r="G143" s="70">
        <v>0</v>
      </c>
      <c r="H143" s="70">
        <f>F143/D143*100</f>
        <v>0</v>
      </c>
      <c r="I143" s="69">
        <v>1087.965</v>
      </c>
      <c r="J143" s="69">
        <f aca="true" t="shared" si="34" ref="J143:J148">I143-D143</f>
        <v>0</v>
      </c>
      <c r="K143" s="71">
        <f aca="true" t="shared" si="35" ref="K143:K148">I143/D143</f>
        <v>1</v>
      </c>
      <c r="L143" s="21"/>
    </row>
    <row r="144" spans="1:12" s="115" customFormat="1" ht="26.25" customHeight="1" hidden="1">
      <c r="A144" s="1" t="s">
        <v>13</v>
      </c>
      <c r="B144" s="153"/>
      <c r="C144" s="81" t="s">
        <v>190</v>
      </c>
      <c r="D144" s="136">
        <v>2487.613</v>
      </c>
      <c r="E144" s="136">
        <v>949.918</v>
      </c>
      <c r="F144" s="136">
        <v>949.918</v>
      </c>
      <c r="G144" s="70">
        <f>F144/E144*100</f>
        <v>100</v>
      </c>
      <c r="H144" s="70">
        <f>F144/D144*100</f>
        <v>38.18592361432426</v>
      </c>
      <c r="I144" s="69">
        <v>2487.6</v>
      </c>
      <c r="J144" s="69">
        <f t="shared" si="34"/>
        <v>-0.012999999999919964</v>
      </c>
      <c r="K144" s="71">
        <f t="shared" si="35"/>
        <v>0.9999947741067441</v>
      </c>
      <c r="L144" s="21"/>
    </row>
    <row r="145" spans="1:12" s="115" customFormat="1" ht="27.75" customHeight="1" hidden="1">
      <c r="A145" s="1" t="s">
        <v>13</v>
      </c>
      <c r="B145" s="153"/>
      <c r="C145" s="167" t="s">
        <v>126</v>
      </c>
      <c r="D145" s="136">
        <v>176407.68</v>
      </c>
      <c r="E145" s="136">
        <v>90436.389</v>
      </c>
      <c r="F145" s="136">
        <v>89403.944</v>
      </c>
      <c r="G145" s="70">
        <f t="shared" si="32"/>
        <v>98.85837436521267</v>
      </c>
      <c r="H145" s="70">
        <f t="shared" si="33"/>
        <v>50.68030144719323</v>
      </c>
      <c r="I145" s="69">
        <f>175252.2+27.67</f>
        <v>175279.87000000002</v>
      </c>
      <c r="J145" s="69">
        <f t="shared" si="34"/>
        <v>-1127.8099999999686</v>
      </c>
      <c r="K145" s="71">
        <f t="shared" si="35"/>
        <v>0.9936067976178816</v>
      </c>
      <c r="L145" s="21"/>
    </row>
    <row r="146" spans="1:12" s="115" customFormat="1" ht="27" customHeight="1" hidden="1">
      <c r="A146" s="1" t="s">
        <v>13</v>
      </c>
      <c r="B146" s="153"/>
      <c r="C146" s="169" t="s">
        <v>127</v>
      </c>
      <c r="D146" s="136">
        <v>719.4</v>
      </c>
      <c r="E146" s="136">
        <v>359.7</v>
      </c>
      <c r="F146" s="136">
        <v>219.785</v>
      </c>
      <c r="G146" s="70">
        <f t="shared" si="32"/>
        <v>61.102307478454264</v>
      </c>
      <c r="H146" s="70">
        <f t="shared" si="33"/>
        <v>30.551153739227132</v>
      </c>
      <c r="I146" s="69">
        <v>715.56</v>
      </c>
      <c r="J146" s="69">
        <f t="shared" si="34"/>
        <v>-3.840000000000032</v>
      </c>
      <c r="K146" s="71">
        <f t="shared" si="35"/>
        <v>0.9946622185154295</v>
      </c>
      <c r="L146" s="21"/>
    </row>
    <row r="147" spans="1:12" s="115" customFormat="1" ht="27" customHeight="1" hidden="1">
      <c r="A147" s="1" t="s">
        <v>13</v>
      </c>
      <c r="B147" s="153"/>
      <c r="C147" s="167" t="s">
        <v>128</v>
      </c>
      <c r="D147" s="136">
        <v>375.6</v>
      </c>
      <c r="E147" s="136">
        <v>187.8</v>
      </c>
      <c r="F147" s="136">
        <v>187.8</v>
      </c>
      <c r="G147" s="70">
        <f t="shared" si="32"/>
        <v>100</v>
      </c>
      <c r="H147" s="70">
        <f t="shared" si="33"/>
        <v>50</v>
      </c>
      <c r="I147" s="69">
        <v>357.8</v>
      </c>
      <c r="J147" s="69">
        <f t="shared" si="34"/>
        <v>-17.80000000000001</v>
      </c>
      <c r="K147" s="71">
        <f t="shared" si="35"/>
        <v>0.9526091586794462</v>
      </c>
      <c r="L147" s="21"/>
    </row>
    <row r="148" spans="1:12" s="115" customFormat="1" ht="53.25" customHeight="1" hidden="1">
      <c r="A148" s="1" t="s">
        <v>13</v>
      </c>
      <c r="B148" s="153"/>
      <c r="C148" s="81" t="s">
        <v>115</v>
      </c>
      <c r="D148" s="136">
        <v>8480.673</v>
      </c>
      <c r="E148" s="136">
        <v>4393.849</v>
      </c>
      <c r="F148" s="136">
        <v>4326.844</v>
      </c>
      <c r="G148" s="70">
        <f t="shared" si="32"/>
        <v>98.47502724831918</v>
      </c>
      <c r="H148" s="70">
        <f t="shared" si="33"/>
        <v>51.02005465839798</v>
      </c>
      <c r="I148" s="69">
        <v>6993.4</v>
      </c>
      <c r="J148" s="69">
        <f t="shared" si="34"/>
        <v>-1487.273000000001</v>
      </c>
      <c r="K148" s="71">
        <f t="shared" si="35"/>
        <v>0.8246279511071821</v>
      </c>
      <c r="L148" s="21"/>
    </row>
    <row r="149" spans="1:12" s="7" customFormat="1" ht="16.5" customHeight="1">
      <c r="A149" s="27"/>
      <c r="B149" s="28"/>
      <c r="C149" s="81" t="s">
        <v>40</v>
      </c>
      <c r="D149" s="136">
        <v>4643.2</v>
      </c>
      <c r="E149" s="136">
        <v>2343.397</v>
      </c>
      <c r="F149" s="136">
        <v>2171.334</v>
      </c>
      <c r="G149" s="69">
        <f aca="true" t="shared" si="36" ref="G149:G158">F149/E149*100</f>
        <v>92.65753946087666</v>
      </c>
      <c r="H149" s="69">
        <f aca="true" t="shared" si="37" ref="H149:H158">F149/D149*100</f>
        <v>46.763740523776704</v>
      </c>
      <c r="I149" s="97"/>
      <c r="J149" s="69"/>
      <c r="K149" s="71"/>
      <c r="L149" s="21">
        <f>G149-95</f>
        <v>-2.342460539123337</v>
      </c>
    </row>
    <row r="150" spans="1:12" s="7" customFormat="1" ht="28.5" customHeight="1">
      <c r="A150" s="1" t="s">
        <v>15</v>
      </c>
      <c r="B150" s="2" t="s">
        <v>16</v>
      </c>
      <c r="C150" s="2" t="s">
        <v>50</v>
      </c>
      <c r="D150" s="132">
        <f>D151+D166</f>
        <v>268503.565</v>
      </c>
      <c r="E150" s="132">
        <f>E151+E166</f>
        <v>162636.977</v>
      </c>
      <c r="F150" s="132">
        <f>F151+F166</f>
        <v>159569.1</v>
      </c>
      <c r="G150" s="70">
        <f t="shared" si="36"/>
        <v>98.11366575019406</v>
      </c>
      <c r="H150" s="70">
        <f t="shared" si="37"/>
        <v>59.42904333504846</v>
      </c>
      <c r="I150" s="100"/>
      <c r="J150" s="70"/>
      <c r="K150" s="71"/>
      <c r="L150" s="32" t="s">
        <v>77</v>
      </c>
    </row>
    <row r="151" spans="1:12" s="31" customFormat="1" ht="17.25" customHeight="1">
      <c r="A151" s="29"/>
      <c r="B151" s="30"/>
      <c r="C151" s="81" t="s">
        <v>39</v>
      </c>
      <c r="D151" s="136">
        <v>264500.765</v>
      </c>
      <c r="E151" s="136">
        <v>160715.219</v>
      </c>
      <c r="F151" s="136">
        <v>157872.7</v>
      </c>
      <c r="G151" s="69">
        <f t="shared" si="36"/>
        <v>98.23133178196397</v>
      </c>
      <c r="H151" s="69">
        <f t="shared" si="37"/>
        <v>59.68704854218475</v>
      </c>
      <c r="I151" s="69">
        <f>I152+I153+I154+I155+I156+I157+I158+I159+I161+I162+I163+I164+I165+I160</f>
        <v>255897.962</v>
      </c>
      <c r="J151" s="69">
        <f aca="true" t="shared" si="38" ref="J151:J165">I151-D151</f>
        <v>-8602.803000000014</v>
      </c>
      <c r="K151" s="90">
        <f aca="true" t="shared" si="39" ref="K151:K165">I151/D151</f>
        <v>0.9674753190222342</v>
      </c>
      <c r="L151" s="21">
        <f>G151-95</f>
        <v>3.2313317819639735</v>
      </c>
    </row>
    <row r="152" spans="1:12" s="115" customFormat="1" ht="27" customHeight="1" hidden="1">
      <c r="A152" s="1" t="s">
        <v>15</v>
      </c>
      <c r="B152" s="153"/>
      <c r="C152" s="81" t="s">
        <v>110</v>
      </c>
      <c r="D152" s="136">
        <v>29427.6</v>
      </c>
      <c r="E152" s="136">
        <v>15971.1</v>
      </c>
      <c r="F152" s="69">
        <v>15021.478</v>
      </c>
      <c r="G152" s="70">
        <f t="shared" si="36"/>
        <v>94.05412275923386</v>
      </c>
      <c r="H152" s="70">
        <f t="shared" si="37"/>
        <v>51.04554228003643</v>
      </c>
      <c r="I152" s="69">
        <v>28671.4</v>
      </c>
      <c r="J152" s="69">
        <f t="shared" si="38"/>
        <v>-756.1999999999971</v>
      </c>
      <c r="K152" s="71">
        <f t="shared" si="39"/>
        <v>0.9743030352458237</v>
      </c>
      <c r="L152" s="21"/>
    </row>
    <row r="153" spans="1:14" s="115" customFormat="1" ht="54" customHeight="1" hidden="1">
      <c r="A153" s="1" t="s">
        <v>15</v>
      </c>
      <c r="B153" s="153"/>
      <c r="C153" s="81" t="s">
        <v>180</v>
      </c>
      <c r="D153" s="136">
        <v>2070</v>
      </c>
      <c r="E153" s="136">
        <v>848.33</v>
      </c>
      <c r="F153" s="69">
        <v>38.326</v>
      </c>
      <c r="G153" s="70">
        <f t="shared" si="36"/>
        <v>4.51781735881084</v>
      </c>
      <c r="H153" s="70">
        <f t="shared" si="37"/>
        <v>1.851497584541063</v>
      </c>
      <c r="I153" s="69">
        <v>38.326</v>
      </c>
      <c r="J153" s="69">
        <f t="shared" si="38"/>
        <v>-2031.674</v>
      </c>
      <c r="K153" s="71">
        <f t="shared" si="39"/>
        <v>0.01851497584541063</v>
      </c>
      <c r="L153" s="21"/>
      <c r="M153" s="16"/>
      <c r="N153" s="16"/>
    </row>
    <row r="154" spans="1:12" s="115" customFormat="1" ht="39.75" customHeight="1" hidden="1">
      <c r="A154" s="1" t="s">
        <v>15</v>
      </c>
      <c r="B154" s="153"/>
      <c r="C154" s="81" t="s">
        <v>154</v>
      </c>
      <c r="D154" s="136">
        <v>500.7</v>
      </c>
      <c r="E154" s="136">
        <v>137.575</v>
      </c>
      <c r="F154" s="69">
        <v>136.306</v>
      </c>
      <c r="G154" s="70">
        <f t="shared" si="36"/>
        <v>99.07759403961477</v>
      </c>
      <c r="H154" s="70">
        <f t="shared" si="37"/>
        <v>27.22308767725185</v>
      </c>
      <c r="I154" s="69">
        <v>138.2</v>
      </c>
      <c r="J154" s="69">
        <f t="shared" si="38"/>
        <v>-362.5</v>
      </c>
      <c r="K154" s="71">
        <f t="shared" si="39"/>
        <v>0.2760135809866187</v>
      </c>
      <c r="L154" s="21"/>
    </row>
    <row r="155" spans="1:12" s="115" customFormat="1" ht="27" customHeight="1" hidden="1">
      <c r="A155" s="1" t="s">
        <v>15</v>
      </c>
      <c r="B155" s="153"/>
      <c r="C155" s="81" t="s">
        <v>113</v>
      </c>
      <c r="D155" s="136">
        <v>10696.135</v>
      </c>
      <c r="E155" s="136">
        <v>5465.6</v>
      </c>
      <c r="F155" s="136">
        <v>5348.439</v>
      </c>
      <c r="G155" s="70">
        <f t="shared" si="36"/>
        <v>97.85639271077284</v>
      </c>
      <c r="H155" s="70">
        <f t="shared" si="37"/>
        <v>50.003473217194816</v>
      </c>
      <c r="I155" s="69">
        <v>8998.211</v>
      </c>
      <c r="J155" s="69">
        <f t="shared" si="38"/>
        <v>-1697.924000000001</v>
      </c>
      <c r="K155" s="71">
        <f t="shared" si="39"/>
        <v>0.841258174097466</v>
      </c>
      <c r="L155" s="21"/>
    </row>
    <row r="156" spans="1:12" s="16" customFormat="1" ht="27" customHeight="1" hidden="1">
      <c r="A156" s="1" t="s">
        <v>15</v>
      </c>
      <c r="B156" s="153"/>
      <c r="C156" s="81" t="s">
        <v>112</v>
      </c>
      <c r="D156" s="136">
        <v>1805.2</v>
      </c>
      <c r="E156" s="136">
        <v>998.8</v>
      </c>
      <c r="F156" s="136">
        <v>643.749</v>
      </c>
      <c r="G156" s="70">
        <f t="shared" si="36"/>
        <v>64.45224269122947</v>
      </c>
      <c r="H156" s="70">
        <f t="shared" si="37"/>
        <v>35.66081320629293</v>
      </c>
      <c r="I156" s="69">
        <v>1355.493</v>
      </c>
      <c r="J156" s="69">
        <f t="shared" si="38"/>
        <v>-449.7070000000001</v>
      </c>
      <c r="K156" s="71">
        <f t="shared" si="39"/>
        <v>0.7508824506979835</v>
      </c>
      <c r="L156" s="21"/>
    </row>
    <row r="157" spans="1:12" s="16" customFormat="1" ht="27.75" customHeight="1" hidden="1">
      <c r="A157" s="1" t="s">
        <v>15</v>
      </c>
      <c r="B157" s="153"/>
      <c r="C157" s="81" t="s">
        <v>111</v>
      </c>
      <c r="D157" s="136">
        <v>10657.973</v>
      </c>
      <c r="E157" s="136">
        <v>6767.364</v>
      </c>
      <c r="F157" s="136">
        <v>6753.294</v>
      </c>
      <c r="G157" s="70">
        <f t="shared" si="36"/>
        <v>99.79209039147297</v>
      </c>
      <c r="H157" s="70">
        <f t="shared" si="37"/>
        <v>63.36377470650376</v>
      </c>
      <c r="I157" s="69">
        <v>10599.833</v>
      </c>
      <c r="J157" s="69">
        <f t="shared" si="38"/>
        <v>-58.13999999999942</v>
      </c>
      <c r="K157" s="71">
        <f t="shared" si="39"/>
        <v>0.9945449289466206</v>
      </c>
      <c r="L157" s="21"/>
    </row>
    <row r="158" spans="1:12" s="115" customFormat="1" ht="31.5" customHeight="1" hidden="1">
      <c r="A158" s="1" t="s">
        <v>15</v>
      </c>
      <c r="B158" s="153"/>
      <c r="C158" s="81" t="s">
        <v>114</v>
      </c>
      <c r="D158" s="136">
        <v>4008.8</v>
      </c>
      <c r="E158" s="136">
        <v>2851.1</v>
      </c>
      <c r="F158" s="136">
        <v>2851.1</v>
      </c>
      <c r="G158" s="70">
        <f t="shared" si="36"/>
        <v>100</v>
      </c>
      <c r="H158" s="70">
        <f t="shared" si="37"/>
        <v>71.12103372580323</v>
      </c>
      <c r="I158" s="69">
        <v>4008.799</v>
      </c>
      <c r="J158" s="69">
        <f t="shared" si="38"/>
        <v>-0.0010000000002037268</v>
      </c>
      <c r="K158" s="71">
        <f t="shared" si="39"/>
        <v>0.9999997505487926</v>
      </c>
      <c r="L158" s="21"/>
    </row>
    <row r="159" spans="1:12" s="115" customFormat="1" ht="27" customHeight="1" hidden="1">
      <c r="A159" s="1" t="s">
        <v>15</v>
      </c>
      <c r="B159" s="153"/>
      <c r="C159" s="81" t="s">
        <v>125</v>
      </c>
      <c r="D159" s="136">
        <v>574.1</v>
      </c>
      <c r="E159" s="136">
        <v>574.1</v>
      </c>
      <c r="F159" s="136">
        <v>354.459</v>
      </c>
      <c r="G159" s="70">
        <f aca="true" t="shared" si="40" ref="G159:G167">F159/E159*100</f>
        <v>61.74168263368751</v>
      </c>
      <c r="H159" s="70">
        <f aca="true" t="shared" si="41" ref="H159:H165">F159/D159*100</f>
        <v>61.74168263368751</v>
      </c>
      <c r="I159" s="69">
        <v>567.3</v>
      </c>
      <c r="J159" s="69">
        <f t="shared" si="38"/>
        <v>-6.800000000000068</v>
      </c>
      <c r="K159" s="71">
        <f t="shared" si="39"/>
        <v>0.9881553736282876</v>
      </c>
      <c r="L159" s="21"/>
    </row>
    <row r="160" spans="1:12" s="16" customFormat="1" ht="27" customHeight="1" hidden="1">
      <c r="A160" s="1" t="s">
        <v>15</v>
      </c>
      <c r="B160" s="153"/>
      <c r="C160" s="167" t="s">
        <v>187</v>
      </c>
      <c r="D160" s="136">
        <v>593.436</v>
      </c>
      <c r="E160" s="136">
        <v>0</v>
      </c>
      <c r="F160" s="136">
        <v>0</v>
      </c>
      <c r="G160" s="70">
        <v>0</v>
      </c>
      <c r="H160" s="70">
        <f>F160/D160*100</f>
        <v>0</v>
      </c>
      <c r="I160" s="69">
        <v>593.4</v>
      </c>
      <c r="J160" s="69">
        <f>I160-D160</f>
        <v>-0.03600000000005821</v>
      </c>
      <c r="K160" s="71">
        <f>I160/D160</f>
        <v>0.9999393363395547</v>
      </c>
      <c r="L160" s="21"/>
    </row>
    <row r="161" spans="1:12" s="115" customFormat="1" ht="27" customHeight="1" hidden="1">
      <c r="A161" s="1" t="s">
        <v>15</v>
      </c>
      <c r="B161" s="153"/>
      <c r="C161" s="81" t="s">
        <v>190</v>
      </c>
      <c r="D161" s="136">
        <v>120</v>
      </c>
      <c r="E161" s="136">
        <v>60</v>
      </c>
      <c r="F161" s="136">
        <v>40</v>
      </c>
      <c r="G161" s="70">
        <f t="shared" si="40"/>
        <v>66.66666666666666</v>
      </c>
      <c r="H161" s="70">
        <f t="shared" si="41"/>
        <v>33.33333333333333</v>
      </c>
      <c r="I161" s="69">
        <v>78</v>
      </c>
      <c r="J161" s="69">
        <f t="shared" si="38"/>
        <v>-42</v>
      </c>
      <c r="K161" s="71">
        <f t="shared" si="39"/>
        <v>0.65</v>
      </c>
      <c r="L161" s="21"/>
    </row>
    <row r="162" spans="1:12" s="16" customFormat="1" ht="27" customHeight="1" hidden="1">
      <c r="A162" s="1" t="s">
        <v>15</v>
      </c>
      <c r="B162" s="153"/>
      <c r="C162" s="167" t="s">
        <v>126</v>
      </c>
      <c r="D162" s="136">
        <v>195902.321</v>
      </c>
      <c r="E162" s="136">
        <v>123925.97</v>
      </c>
      <c r="F162" s="136">
        <v>123728.996</v>
      </c>
      <c r="G162" s="70">
        <f t="shared" si="40"/>
        <v>99.84105510733545</v>
      </c>
      <c r="H162" s="70">
        <f t="shared" si="41"/>
        <v>63.158514594628</v>
      </c>
      <c r="I162" s="69">
        <v>193350.9</v>
      </c>
      <c r="J162" s="69">
        <f t="shared" si="38"/>
        <v>-2551.421000000002</v>
      </c>
      <c r="K162" s="71">
        <f t="shared" si="39"/>
        <v>0.9869760552760373</v>
      </c>
      <c r="L162" s="21"/>
    </row>
    <row r="163" spans="1:12" s="115" customFormat="1" ht="27" customHeight="1" hidden="1">
      <c r="A163" s="1" t="s">
        <v>15</v>
      </c>
      <c r="B163" s="153"/>
      <c r="C163" s="169" t="s">
        <v>127</v>
      </c>
      <c r="D163" s="136">
        <v>155.6</v>
      </c>
      <c r="E163" s="136">
        <v>0</v>
      </c>
      <c r="F163" s="136">
        <v>0</v>
      </c>
      <c r="G163" s="70">
        <v>0</v>
      </c>
      <c r="H163" s="70">
        <f t="shared" si="41"/>
        <v>0</v>
      </c>
      <c r="I163" s="69">
        <v>155.6</v>
      </c>
      <c r="J163" s="69">
        <f t="shared" si="38"/>
        <v>0</v>
      </c>
      <c r="K163" s="71">
        <f t="shared" si="39"/>
        <v>1</v>
      </c>
      <c r="L163" s="21"/>
    </row>
    <row r="164" spans="1:12" s="115" customFormat="1" ht="27" customHeight="1" hidden="1">
      <c r="A164" s="1" t="s">
        <v>15</v>
      </c>
      <c r="B164" s="153"/>
      <c r="C164" s="167" t="s">
        <v>128</v>
      </c>
      <c r="D164" s="136">
        <v>759.1</v>
      </c>
      <c r="E164" s="136">
        <v>500.1</v>
      </c>
      <c r="F164" s="136">
        <v>409.013</v>
      </c>
      <c r="G164" s="70">
        <f t="shared" si="40"/>
        <v>81.7862427514497</v>
      </c>
      <c r="H164" s="70">
        <f t="shared" si="41"/>
        <v>53.88130681069687</v>
      </c>
      <c r="I164" s="69">
        <v>683.9</v>
      </c>
      <c r="J164" s="69">
        <f t="shared" si="38"/>
        <v>-75.20000000000005</v>
      </c>
      <c r="K164" s="71">
        <f t="shared" si="39"/>
        <v>0.9009353181399025</v>
      </c>
      <c r="L164" s="21"/>
    </row>
    <row r="165" spans="1:13" s="115" customFormat="1" ht="53.25" customHeight="1" hidden="1">
      <c r="A165" s="1" t="s">
        <v>15</v>
      </c>
      <c r="B165" s="153"/>
      <c r="C165" s="81" t="s">
        <v>115</v>
      </c>
      <c r="D165" s="136">
        <v>7229.8</v>
      </c>
      <c r="E165" s="136">
        <v>2615.18</v>
      </c>
      <c r="F165" s="136">
        <v>2547.543</v>
      </c>
      <c r="G165" s="70">
        <f t="shared" si="40"/>
        <v>97.4136770700296</v>
      </c>
      <c r="H165" s="70">
        <f t="shared" si="41"/>
        <v>35.23670087692606</v>
      </c>
      <c r="I165" s="69">
        <v>6658.6</v>
      </c>
      <c r="J165" s="69">
        <f t="shared" si="38"/>
        <v>-571.1999999999998</v>
      </c>
      <c r="K165" s="71">
        <f t="shared" si="39"/>
        <v>0.9209936651083018</v>
      </c>
      <c r="L165" s="21"/>
      <c r="M165" s="16"/>
    </row>
    <row r="166" spans="1:12" s="7" customFormat="1" ht="16.5" customHeight="1">
      <c r="A166" s="27"/>
      <c r="B166" s="28"/>
      <c r="C166" s="81" t="s">
        <v>40</v>
      </c>
      <c r="D166" s="136">
        <v>4002.8</v>
      </c>
      <c r="E166" s="136">
        <v>1921.758</v>
      </c>
      <c r="F166" s="137">
        <v>1696.4</v>
      </c>
      <c r="G166" s="69">
        <f t="shared" si="40"/>
        <v>88.27334138845787</v>
      </c>
      <c r="H166" s="69">
        <f aca="true" t="shared" si="42" ref="H166:H172">F166/D166*100</f>
        <v>42.38033376636355</v>
      </c>
      <c r="I166" s="97"/>
      <c r="J166" s="69"/>
      <c r="K166" s="71"/>
      <c r="L166" s="21">
        <f>G166-95</f>
        <v>-6.726658611542135</v>
      </c>
    </row>
    <row r="167" spans="1:12" s="7" customFormat="1" ht="28.5" customHeight="1">
      <c r="A167" s="1" t="s">
        <v>17</v>
      </c>
      <c r="B167" s="2" t="s">
        <v>18</v>
      </c>
      <c r="C167" s="2" t="s">
        <v>78</v>
      </c>
      <c r="D167" s="132">
        <f>D168+D183</f>
        <v>272563.332</v>
      </c>
      <c r="E167" s="132">
        <f>E168+E183</f>
        <v>146693.674</v>
      </c>
      <c r="F167" s="132">
        <f>F168+F183</f>
        <v>145236.043</v>
      </c>
      <c r="G167" s="70">
        <f t="shared" si="40"/>
        <v>99.00634365460095</v>
      </c>
      <c r="H167" s="70">
        <f t="shared" si="42"/>
        <v>53.28524638083013</v>
      </c>
      <c r="I167" s="100"/>
      <c r="J167" s="70"/>
      <c r="K167" s="71"/>
      <c r="L167" s="32" t="s">
        <v>77</v>
      </c>
    </row>
    <row r="168" spans="1:12" s="31" customFormat="1" ht="16.5" customHeight="1">
      <c r="A168" s="29"/>
      <c r="B168" s="30"/>
      <c r="C168" s="81" t="s">
        <v>39</v>
      </c>
      <c r="D168" s="136">
        <v>268460.532</v>
      </c>
      <c r="E168" s="136">
        <v>144523.804</v>
      </c>
      <c r="F168" s="136">
        <v>143199.01</v>
      </c>
      <c r="G168" s="151">
        <f aca="true" t="shared" si="43" ref="G168:G181">F168/E168*100</f>
        <v>99.08333854816055</v>
      </c>
      <c r="H168" s="69">
        <f t="shared" si="42"/>
        <v>53.34080541865275</v>
      </c>
      <c r="I168" s="69">
        <f>I169+I170+I172+I173+I174+I175+I176+I178+I179+I180+I181+I182+I177</f>
        <v>255492.65899999999</v>
      </c>
      <c r="J168" s="69">
        <f aca="true" t="shared" si="44" ref="J168:J182">I168-D168</f>
        <v>-12967.873000000021</v>
      </c>
      <c r="K168" s="90">
        <f aca="true" t="shared" si="45" ref="K168:K177">I168/D168</f>
        <v>0.951695420912002</v>
      </c>
      <c r="L168" s="21">
        <f>G168-95</f>
        <v>4.083338548160555</v>
      </c>
    </row>
    <row r="169" spans="1:13" s="115" customFormat="1" ht="26.25" customHeight="1" hidden="1">
      <c r="A169" s="1" t="s">
        <v>17</v>
      </c>
      <c r="B169" s="153"/>
      <c r="C169" s="81" t="s">
        <v>110</v>
      </c>
      <c r="D169" s="136">
        <v>29222.5</v>
      </c>
      <c r="E169" s="136">
        <v>16247.76</v>
      </c>
      <c r="F169" s="136">
        <v>15926.957</v>
      </c>
      <c r="G169" s="70">
        <f t="shared" si="43"/>
        <v>98.02555552273053</v>
      </c>
      <c r="H169" s="70">
        <f t="shared" si="42"/>
        <v>54.502376593378386</v>
      </c>
      <c r="I169" s="69">
        <v>28128.2</v>
      </c>
      <c r="J169" s="69">
        <f t="shared" si="44"/>
        <v>-1094.2999999999993</v>
      </c>
      <c r="K169" s="71">
        <f t="shared" si="45"/>
        <v>0.962552827444606</v>
      </c>
      <c r="L169" s="21"/>
      <c r="M169" s="109"/>
    </row>
    <row r="170" spans="1:13" s="115" customFormat="1" ht="54" customHeight="1" hidden="1">
      <c r="A170" s="1" t="s">
        <v>17</v>
      </c>
      <c r="B170" s="153"/>
      <c r="C170" s="81" t="s">
        <v>180</v>
      </c>
      <c r="D170" s="136">
        <f>2010+79.636</f>
        <v>2089.636</v>
      </c>
      <c r="E170" s="136">
        <f>387.7+79.636</f>
        <v>467.336</v>
      </c>
      <c r="F170" s="136">
        <f>387.693+79.636</f>
        <v>467.32899999999995</v>
      </c>
      <c r="G170" s="70">
        <f t="shared" si="43"/>
        <v>99.99850214834721</v>
      </c>
      <c r="H170" s="70">
        <f t="shared" si="42"/>
        <v>22.36413423199064</v>
      </c>
      <c r="I170" s="69">
        <v>549.636</v>
      </c>
      <c r="J170" s="69">
        <f t="shared" si="44"/>
        <v>-1540</v>
      </c>
      <c r="K170" s="71">
        <f t="shared" si="45"/>
        <v>0.2630295419872169</v>
      </c>
      <c r="L170" s="21"/>
      <c r="M170" s="7"/>
    </row>
    <row r="171" spans="1:13" s="115" customFormat="1" ht="39.75" customHeight="1" hidden="1">
      <c r="A171" s="1" t="s">
        <v>17</v>
      </c>
      <c r="B171" s="153"/>
      <c r="C171" s="81" t="s">
        <v>154</v>
      </c>
      <c r="D171" s="136">
        <v>46</v>
      </c>
      <c r="E171" s="136">
        <v>0</v>
      </c>
      <c r="F171" s="136">
        <v>0</v>
      </c>
      <c r="G171" s="70">
        <v>0</v>
      </c>
      <c r="H171" s="70">
        <f>F171/D171*100</f>
        <v>0</v>
      </c>
      <c r="I171" s="69">
        <v>0</v>
      </c>
      <c r="J171" s="69">
        <f t="shared" si="44"/>
        <v>-46</v>
      </c>
      <c r="K171" s="71">
        <f>I171/D171</f>
        <v>0</v>
      </c>
      <c r="L171" s="21"/>
      <c r="M171" s="7"/>
    </row>
    <row r="172" spans="1:13" s="115" customFormat="1" ht="27" customHeight="1" hidden="1">
      <c r="A172" s="1" t="s">
        <v>17</v>
      </c>
      <c r="B172" s="153"/>
      <c r="C172" s="81" t="s">
        <v>113</v>
      </c>
      <c r="D172" s="136">
        <v>21978.385</v>
      </c>
      <c r="E172" s="136">
        <v>12458.434</v>
      </c>
      <c r="F172" s="136">
        <v>12248.745</v>
      </c>
      <c r="G172" s="70">
        <f t="shared" si="43"/>
        <v>98.31689119194276</v>
      </c>
      <c r="H172" s="70">
        <f t="shared" si="42"/>
        <v>55.73086921536774</v>
      </c>
      <c r="I172" s="69">
        <v>21466</v>
      </c>
      <c r="J172" s="69">
        <f t="shared" si="44"/>
        <v>-512.3849999999984</v>
      </c>
      <c r="K172" s="71">
        <f t="shared" si="45"/>
        <v>0.9766868675746649</v>
      </c>
      <c r="L172" s="21"/>
      <c r="M172" s="109"/>
    </row>
    <row r="173" spans="1:13" s="16" customFormat="1" ht="27" customHeight="1" hidden="1">
      <c r="A173" s="1" t="s">
        <v>17</v>
      </c>
      <c r="B173" s="153"/>
      <c r="C173" s="81" t="s">
        <v>112</v>
      </c>
      <c r="D173" s="136">
        <v>1794.3</v>
      </c>
      <c r="E173" s="136">
        <v>1511.807</v>
      </c>
      <c r="F173" s="136">
        <v>1347.673</v>
      </c>
      <c r="G173" s="70">
        <f t="shared" si="43"/>
        <v>89.1431908967216</v>
      </c>
      <c r="H173" s="70">
        <f aca="true" t="shared" si="46" ref="H173:H182">F173/D173*100</f>
        <v>75.10856601460179</v>
      </c>
      <c r="I173" s="69">
        <v>1749.8</v>
      </c>
      <c r="J173" s="69">
        <f t="shared" si="44"/>
        <v>-44.5</v>
      </c>
      <c r="K173" s="71">
        <f t="shared" si="45"/>
        <v>0.9751992420442512</v>
      </c>
      <c r="L173" s="21"/>
      <c r="M173" s="7"/>
    </row>
    <row r="174" spans="1:13" s="16" customFormat="1" ht="27" customHeight="1" hidden="1">
      <c r="A174" s="1" t="s">
        <v>17</v>
      </c>
      <c r="B174" s="153"/>
      <c r="C174" s="81" t="s">
        <v>111</v>
      </c>
      <c r="D174" s="136">
        <v>2416.4</v>
      </c>
      <c r="E174" s="136">
        <v>338.025</v>
      </c>
      <c r="F174" s="136">
        <v>325.256</v>
      </c>
      <c r="G174" s="70">
        <f t="shared" si="43"/>
        <v>96.22246875231122</v>
      </c>
      <c r="H174" s="70">
        <f t="shared" si="46"/>
        <v>13.460354245985762</v>
      </c>
      <c r="I174" s="69">
        <v>2405.299</v>
      </c>
      <c r="J174" s="69">
        <f t="shared" si="44"/>
        <v>-11.101000000000113</v>
      </c>
      <c r="K174" s="71">
        <f t="shared" si="45"/>
        <v>0.9954059758318159</v>
      </c>
      <c r="L174" s="21"/>
      <c r="M174" s="7"/>
    </row>
    <row r="175" spans="1:13" s="115" customFormat="1" ht="29.25" customHeight="1" hidden="1">
      <c r="A175" s="1" t="s">
        <v>17</v>
      </c>
      <c r="B175" s="153"/>
      <c r="C175" s="81" t="s">
        <v>114</v>
      </c>
      <c r="D175" s="136">
        <v>3236.7</v>
      </c>
      <c r="E175" s="136">
        <v>1331.2</v>
      </c>
      <c r="F175" s="136">
        <v>1330.836</v>
      </c>
      <c r="G175" s="171">
        <f>F175/E175*100</f>
        <v>99.97265625</v>
      </c>
      <c r="H175" s="70">
        <f t="shared" si="46"/>
        <v>41.117063675966264</v>
      </c>
      <c r="I175" s="69">
        <v>2469.238</v>
      </c>
      <c r="J175" s="69">
        <f t="shared" si="44"/>
        <v>-767.462</v>
      </c>
      <c r="K175" s="71">
        <f t="shared" si="45"/>
        <v>0.7628875088825038</v>
      </c>
      <c r="L175" s="21"/>
      <c r="M175" s="109"/>
    </row>
    <row r="176" spans="1:13" s="115" customFormat="1" ht="27" customHeight="1" hidden="1">
      <c r="A176" s="1" t="s">
        <v>17</v>
      </c>
      <c r="B176" s="153"/>
      <c r="C176" s="81" t="s">
        <v>125</v>
      </c>
      <c r="D176" s="136">
        <v>1746.2</v>
      </c>
      <c r="E176" s="136">
        <v>246</v>
      </c>
      <c r="F176" s="136">
        <v>246</v>
      </c>
      <c r="G176" s="70">
        <f t="shared" si="43"/>
        <v>100</v>
      </c>
      <c r="H176" s="70">
        <f t="shared" si="46"/>
        <v>14.087733363875845</v>
      </c>
      <c r="I176" s="69">
        <v>1746.086</v>
      </c>
      <c r="J176" s="69">
        <f t="shared" si="44"/>
        <v>-0.11400000000003274</v>
      </c>
      <c r="K176" s="71">
        <f t="shared" si="45"/>
        <v>0.9999347153819723</v>
      </c>
      <c r="L176" s="21"/>
      <c r="M176" s="109"/>
    </row>
    <row r="177" spans="1:13" s="16" customFormat="1" ht="39.75" customHeight="1" hidden="1">
      <c r="A177" s="1" t="s">
        <v>17</v>
      </c>
      <c r="B177" s="153"/>
      <c r="C177" s="81" t="s">
        <v>188</v>
      </c>
      <c r="D177" s="136">
        <f>3791.312+99</f>
        <v>3890.312</v>
      </c>
      <c r="E177" s="136">
        <v>0</v>
      </c>
      <c r="F177" s="136">
        <v>0</v>
      </c>
      <c r="G177" s="70">
        <v>0</v>
      </c>
      <c r="H177" s="70">
        <f>F177/D177*100</f>
        <v>0</v>
      </c>
      <c r="I177" s="69">
        <v>0</v>
      </c>
      <c r="J177" s="69">
        <f t="shared" si="44"/>
        <v>-3890.312</v>
      </c>
      <c r="K177" s="71">
        <f t="shared" si="45"/>
        <v>0</v>
      </c>
      <c r="L177" s="21"/>
      <c r="M177" s="7"/>
    </row>
    <row r="178" spans="1:13" s="115" customFormat="1" ht="26.25" customHeight="1" hidden="1">
      <c r="A178" s="105" t="s">
        <v>17</v>
      </c>
      <c r="B178" s="106"/>
      <c r="C178" s="107" t="s">
        <v>190</v>
      </c>
      <c r="D178" s="136">
        <v>0</v>
      </c>
      <c r="E178" s="96">
        <v>0</v>
      </c>
      <c r="F178" s="96">
        <v>0</v>
      </c>
      <c r="G178" s="100">
        <v>0</v>
      </c>
      <c r="H178" s="100">
        <v>0</v>
      </c>
      <c r="I178" s="97">
        <v>0</v>
      </c>
      <c r="J178" s="97">
        <f t="shared" si="44"/>
        <v>0</v>
      </c>
      <c r="K178" s="108">
        <v>0</v>
      </c>
      <c r="L178" s="98"/>
      <c r="M178" s="109"/>
    </row>
    <row r="179" spans="1:13" s="16" customFormat="1" ht="27" customHeight="1" hidden="1">
      <c r="A179" s="1" t="s">
        <v>17</v>
      </c>
      <c r="B179" s="153"/>
      <c r="C179" s="167" t="s">
        <v>126</v>
      </c>
      <c r="D179" s="136">
        <v>190719.099</v>
      </c>
      <c r="E179" s="136">
        <v>106225.426</v>
      </c>
      <c r="F179" s="136">
        <v>106022.652</v>
      </c>
      <c r="G179" s="70">
        <f t="shared" si="43"/>
        <v>99.80910973235353</v>
      </c>
      <c r="H179" s="70">
        <f t="shared" si="46"/>
        <v>55.59099878088246</v>
      </c>
      <c r="I179" s="69">
        <v>188032.3</v>
      </c>
      <c r="J179" s="69">
        <f t="shared" si="44"/>
        <v>-2686.798999999999</v>
      </c>
      <c r="K179" s="71">
        <f>I179/D179</f>
        <v>0.9859122709047614</v>
      </c>
      <c r="L179" s="21"/>
      <c r="M179" s="7"/>
    </row>
    <row r="180" spans="1:13" s="115" customFormat="1" ht="27" customHeight="1" hidden="1">
      <c r="A180" s="1" t="s">
        <v>17</v>
      </c>
      <c r="B180" s="153"/>
      <c r="C180" s="169" t="s">
        <v>127</v>
      </c>
      <c r="D180" s="136">
        <v>155.6</v>
      </c>
      <c r="E180" s="136">
        <v>0</v>
      </c>
      <c r="F180" s="136">
        <v>0</v>
      </c>
      <c r="G180" s="70">
        <v>0</v>
      </c>
      <c r="H180" s="70">
        <f t="shared" si="46"/>
        <v>0</v>
      </c>
      <c r="I180" s="69">
        <v>110.6</v>
      </c>
      <c r="J180" s="69">
        <f t="shared" si="44"/>
        <v>-45</v>
      </c>
      <c r="K180" s="71">
        <f>I180/D180</f>
        <v>0.7107969151670951</v>
      </c>
      <c r="L180" s="21"/>
      <c r="M180" s="109"/>
    </row>
    <row r="181" spans="1:13" s="115" customFormat="1" ht="27" customHeight="1" hidden="1">
      <c r="A181" s="1" t="s">
        <v>17</v>
      </c>
      <c r="B181" s="153"/>
      <c r="C181" s="167" t="s">
        <v>128</v>
      </c>
      <c r="D181" s="136">
        <v>1776.1</v>
      </c>
      <c r="E181" s="136">
        <v>1010.5</v>
      </c>
      <c r="F181" s="136">
        <v>971.012</v>
      </c>
      <c r="G181" s="70">
        <f t="shared" si="43"/>
        <v>96.09223156853042</v>
      </c>
      <c r="H181" s="70">
        <f t="shared" si="46"/>
        <v>54.671020775857215</v>
      </c>
      <c r="I181" s="69">
        <v>1740.6</v>
      </c>
      <c r="J181" s="69">
        <f t="shared" si="44"/>
        <v>-35.5</v>
      </c>
      <c r="K181" s="71">
        <f>I181/D181</f>
        <v>0.9800123866899386</v>
      </c>
      <c r="L181" s="21"/>
      <c r="M181" s="109"/>
    </row>
    <row r="182" spans="1:13" s="115" customFormat="1" ht="52.5" customHeight="1" hidden="1">
      <c r="A182" s="1" t="s">
        <v>17</v>
      </c>
      <c r="B182" s="153"/>
      <c r="C182" s="81" t="s">
        <v>115</v>
      </c>
      <c r="D182" s="136">
        <v>9389.305</v>
      </c>
      <c r="E182" s="136">
        <v>4687.317</v>
      </c>
      <c r="F182" s="136">
        <v>4312.552</v>
      </c>
      <c r="G182" s="70">
        <f aca="true" t="shared" si="47" ref="G182:G189">F182/E182*100</f>
        <v>92.00470119686806</v>
      </c>
      <c r="H182" s="70">
        <f t="shared" si="46"/>
        <v>45.93047089214803</v>
      </c>
      <c r="I182" s="69">
        <v>7094.9</v>
      </c>
      <c r="J182" s="69">
        <f t="shared" si="44"/>
        <v>-2294.4050000000007</v>
      </c>
      <c r="K182" s="71">
        <f>I182/D182</f>
        <v>0.7556363330406244</v>
      </c>
      <c r="L182" s="21"/>
      <c r="M182" s="109"/>
    </row>
    <row r="183" spans="1:12" s="7" customFormat="1" ht="16.5" customHeight="1">
      <c r="A183" s="27"/>
      <c r="B183" s="28"/>
      <c r="C183" s="81" t="s">
        <v>40</v>
      </c>
      <c r="D183" s="136">
        <v>4102.8</v>
      </c>
      <c r="E183" s="136">
        <v>2169.87</v>
      </c>
      <c r="F183" s="137">
        <v>2037.033</v>
      </c>
      <c r="G183" s="69">
        <f t="shared" si="47"/>
        <v>93.8781125136529</v>
      </c>
      <c r="H183" s="69">
        <f aca="true" t="shared" si="48" ref="H183:H268">F183/D183*100</f>
        <v>49.64982451009067</v>
      </c>
      <c r="I183" s="97"/>
      <c r="J183" s="69"/>
      <c r="K183" s="71"/>
      <c r="L183" s="21">
        <f>G183-95</f>
        <v>-1.1218874863471058</v>
      </c>
    </row>
    <row r="184" spans="1:12" s="7" customFormat="1" ht="28.5" customHeight="1">
      <c r="A184" s="1" t="s">
        <v>19</v>
      </c>
      <c r="B184" s="2" t="s">
        <v>20</v>
      </c>
      <c r="C184" s="2" t="s">
        <v>49</v>
      </c>
      <c r="D184" s="132">
        <f>D185+D200</f>
        <v>55906.92</v>
      </c>
      <c r="E184" s="132">
        <f>E185+E200</f>
        <v>23619.052</v>
      </c>
      <c r="F184" s="132">
        <f>F185+F200</f>
        <v>21719.281</v>
      </c>
      <c r="G184" s="70">
        <f t="shared" si="47"/>
        <v>91.9566162096599</v>
      </c>
      <c r="H184" s="70">
        <f t="shared" si="48"/>
        <v>38.84900294990316</v>
      </c>
      <c r="I184" s="100"/>
      <c r="J184" s="70"/>
      <c r="K184" s="71"/>
      <c r="L184" s="32" t="s">
        <v>77</v>
      </c>
    </row>
    <row r="185" spans="1:12" s="31" customFormat="1" ht="17.25" customHeight="1">
      <c r="A185" s="29"/>
      <c r="B185" s="30"/>
      <c r="C185" s="81" t="s">
        <v>39</v>
      </c>
      <c r="D185" s="136">
        <v>55056.92</v>
      </c>
      <c r="E185" s="136">
        <v>23083.152</v>
      </c>
      <c r="F185" s="136">
        <v>21419.98</v>
      </c>
      <c r="G185" s="69">
        <f t="shared" si="47"/>
        <v>92.794866143064</v>
      </c>
      <c r="H185" s="69">
        <f t="shared" si="48"/>
        <v>38.905154883346185</v>
      </c>
      <c r="I185" s="69">
        <f>I186+I187+I189+I190+I191+I192+I193+I195+I196+I197+I198+I199+I194</f>
        <v>49351.96000000001</v>
      </c>
      <c r="J185" s="69">
        <f aca="true" t="shared" si="49" ref="J185:J199">I185-D185</f>
        <v>-5704.959999999992</v>
      </c>
      <c r="K185" s="90">
        <f aca="true" t="shared" si="50" ref="K185:K199">I185/D185</f>
        <v>0.8963806911102185</v>
      </c>
      <c r="L185" s="21">
        <f>G185-95</f>
        <v>-2.2051338569360013</v>
      </c>
    </row>
    <row r="186" spans="1:13" s="115" customFormat="1" ht="26.25" customHeight="1" hidden="1">
      <c r="A186" s="1" t="s">
        <v>19</v>
      </c>
      <c r="B186" s="153"/>
      <c r="C186" s="81" t="s">
        <v>110</v>
      </c>
      <c r="D186" s="136">
        <v>9532.3</v>
      </c>
      <c r="E186" s="136">
        <v>4893.701</v>
      </c>
      <c r="F186" s="136">
        <v>4345.946</v>
      </c>
      <c r="G186" s="70">
        <f t="shared" si="47"/>
        <v>88.80693773485547</v>
      </c>
      <c r="H186" s="70">
        <f t="shared" si="48"/>
        <v>45.591787921068374</v>
      </c>
      <c r="I186" s="69">
        <v>9251</v>
      </c>
      <c r="J186" s="69">
        <f t="shared" si="49"/>
        <v>-281.2999999999993</v>
      </c>
      <c r="K186" s="71">
        <f t="shared" si="50"/>
        <v>0.9704898083358686</v>
      </c>
      <c r="L186" s="21"/>
      <c r="M186" s="7"/>
    </row>
    <row r="187" spans="1:13" s="115" customFormat="1" ht="54" customHeight="1" hidden="1">
      <c r="A187" s="1" t="s">
        <v>19</v>
      </c>
      <c r="B187" s="153"/>
      <c r="C187" s="81" t="s">
        <v>180</v>
      </c>
      <c r="D187" s="136">
        <v>130</v>
      </c>
      <c r="E187" s="136">
        <v>66.852</v>
      </c>
      <c r="F187" s="136">
        <v>65.686</v>
      </c>
      <c r="G187" s="70">
        <f t="shared" si="47"/>
        <v>98.2558487405014</v>
      </c>
      <c r="H187" s="70">
        <f>F187/D187*100</f>
        <v>50.52769230769232</v>
      </c>
      <c r="I187" s="69">
        <v>103.7</v>
      </c>
      <c r="J187" s="69">
        <f t="shared" si="49"/>
        <v>-26.299999999999997</v>
      </c>
      <c r="K187" s="71">
        <f t="shared" si="50"/>
        <v>0.7976923076923077</v>
      </c>
      <c r="L187" s="21"/>
      <c r="M187" s="7"/>
    </row>
    <row r="188" spans="1:13" s="115" customFormat="1" ht="39.75" customHeight="1" hidden="1">
      <c r="A188" s="1" t="s">
        <v>19</v>
      </c>
      <c r="B188" s="153"/>
      <c r="C188" s="81" t="s">
        <v>154</v>
      </c>
      <c r="D188" s="136">
        <v>32.7</v>
      </c>
      <c r="E188" s="136">
        <v>0</v>
      </c>
      <c r="F188" s="136">
        <v>0</v>
      </c>
      <c r="G188" s="70">
        <v>0</v>
      </c>
      <c r="H188" s="70">
        <f>F188/D188*100</f>
        <v>0</v>
      </c>
      <c r="I188" s="69">
        <v>0</v>
      </c>
      <c r="J188" s="69">
        <f>I188-D188</f>
        <v>-32.7</v>
      </c>
      <c r="K188" s="71">
        <f>I188/D188</f>
        <v>0</v>
      </c>
      <c r="L188" s="21"/>
      <c r="M188" s="7"/>
    </row>
    <row r="189" spans="1:13" s="115" customFormat="1" ht="27" customHeight="1" hidden="1">
      <c r="A189" s="1" t="s">
        <v>19</v>
      </c>
      <c r="B189" s="153"/>
      <c r="C189" s="81" t="s">
        <v>113</v>
      </c>
      <c r="D189" s="136">
        <v>3066.3</v>
      </c>
      <c r="E189" s="136">
        <v>1512.122</v>
      </c>
      <c r="F189" s="136">
        <v>1512.122</v>
      </c>
      <c r="G189" s="70">
        <f t="shared" si="47"/>
        <v>100</v>
      </c>
      <c r="H189" s="70">
        <f t="shared" si="48"/>
        <v>49.3142223526726</v>
      </c>
      <c r="I189" s="69">
        <v>2635.9</v>
      </c>
      <c r="J189" s="69">
        <f t="shared" si="49"/>
        <v>-430.4000000000001</v>
      </c>
      <c r="K189" s="71">
        <f t="shared" si="50"/>
        <v>0.8596353911880769</v>
      </c>
      <c r="L189" s="21"/>
      <c r="M189" s="109"/>
    </row>
    <row r="190" spans="1:13" s="16" customFormat="1" ht="27" customHeight="1" hidden="1">
      <c r="A190" s="1" t="s">
        <v>19</v>
      </c>
      <c r="B190" s="153"/>
      <c r="C190" s="81" t="s">
        <v>112</v>
      </c>
      <c r="D190" s="136">
        <v>240.4</v>
      </c>
      <c r="E190" s="136">
        <v>182.1</v>
      </c>
      <c r="F190" s="136">
        <v>163.6</v>
      </c>
      <c r="G190" s="70">
        <f aca="true" t="shared" si="51" ref="G190:G196">F190/E190*100</f>
        <v>89.8407468423943</v>
      </c>
      <c r="H190" s="70">
        <f aca="true" t="shared" si="52" ref="H190:H196">F190/D190*100</f>
        <v>68.05324459234609</v>
      </c>
      <c r="I190" s="69">
        <v>182.1</v>
      </c>
      <c r="J190" s="69">
        <f t="shared" si="49"/>
        <v>-58.30000000000001</v>
      </c>
      <c r="K190" s="71">
        <f t="shared" si="50"/>
        <v>0.7574875207986689</v>
      </c>
      <c r="L190" s="21"/>
      <c r="M190" s="7"/>
    </row>
    <row r="191" spans="1:13" s="16" customFormat="1" ht="27" customHeight="1" hidden="1">
      <c r="A191" s="1" t="s">
        <v>19</v>
      </c>
      <c r="B191" s="153"/>
      <c r="C191" s="81" t="s">
        <v>111</v>
      </c>
      <c r="D191" s="136">
        <v>209.7</v>
      </c>
      <c r="E191" s="136">
        <v>188.26</v>
      </c>
      <c r="F191" s="136">
        <v>188.26</v>
      </c>
      <c r="G191" s="70">
        <f t="shared" si="51"/>
        <v>100</v>
      </c>
      <c r="H191" s="70">
        <f t="shared" si="52"/>
        <v>89.77587029089175</v>
      </c>
      <c r="I191" s="69">
        <v>208.66</v>
      </c>
      <c r="J191" s="69">
        <f t="shared" si="49"/>
        <v>-1.039999999999992</v>
      </c>
      <c r="K191" s="71">
        <f t="shared" si="50"/>
        <v>0.9950405340963281</v>
      </c>
      <c r="L191" s="21"/>
      <c r="M191" s="7"/>
    </row>
    <row r="192" spans="1:13" s="115" customFormat="1" ht="27.75" customHeight="1" hidden="1">
      <c r="A192" s="1" t="s">
        <v>19</v>
      </c>
      <c r="B192" s="153"/>
      <c r="C192" s="81" t="s">
        <v>114</v>
      </c>
      <c r="D192" s="136">
        <v>759.8</v>
      </c>
      <c r="E192" s="136">
        <v>440.464</v>
      </c>
      <c r="F192" s="136">
        <v>440.464</v>
      </c>
      <c r="G192" s="70">
        <f t="shared" si="51"/>
        <v>100</v>
      </c>
      <c r="H192" s="70">
        <f t="shared" si="52"/>
        <v>57.97104501184522</v>
      </c>
      <c r="I192" s="69">
        <v>759.8</v>
      </c>
      <c r="J192" s="69">
        <f t="shared" si="49"/>
        <v>0</v>
      </c>
      <c r="K192" s="71">
        <f t="shared" si="50"/>
        <v>1</v>
      </c>
      <c r="L192" s="21"/>
      <c r="M192" s="109"/>
    </row>
    <row r="193" spans="1:13" s="115" customFormat="1" ht="27" customHeight="1" hidden="1">
      <c r="A193" s="1" t="s">
        <v>19</v>
      </c>
      <c r="B193" s="153"/>
      <c r="C193" s="81" t="s">
        <v>125</v>
      </c>
      <c r="D193" s="136">
        <v>64</v>
      </c>
      <c r="E193" s="136">
        <v>0</v>
      </c>
      <c r="F193" s="136">
        <v>0</v>
      </c>
      <c r="G193" s="70">
        <v>0</v>
      </c>
      <c r="H193" s="70">
        <f>F193/D193*100</f>
        <v>0</v>
      </c>
      <c r="I193" s="69">
        <v>64</v>
      </c>
      <c r="J193" s="69">
        <f t="shared" si="49"/>
        <v>0</v>
      </c>
      <c r="K193" s="71">
        <f t="shared" si="50"/>
        <v>1</v>
      </c>
      <c r="L193" s="21"/>
      <c r="M193" s="109"/>
    </row>
    <row r="194" spans="1:13" s="16" customFormat="1" ht="27.75" customHeight="1" hidden="1">
      <c r="A194" s="1" t="s">
        <v>19</v>
      </c>
      <c r="B194" s="153"/>
      <c r="C194" s="167" t="s">
        <v>187</v>
      </c>
      <c r="D194" s="136">
        <v>168.14</v>
      </c>
      <c r="E194" s="136">
        <v>0</v>
      </c>
      <c r="F194" s="136">
        <v>0</v>
      </c>
      <c r="G194" s="70">
        <v>0</v>
      </c>
      <c r="H194" s="70">
        <f>F194/D194*100</f>
        <v>0</v>
      </c>
      <c r="I194" s="69">
        <v>0</v>
      </c>
      <c r="J194" s="69">
        <f>I194-D194</f>
        <v>-168.14</v>
      </c>
      <c r="K194" s="71">
        <f>I194/D194</f>
        <v>0</v>
      </c>
      <c r="L194" s="21"/>
      <c r="M194" s="7"/>
    </row>
    <row r="195" spans="1:13" s="115" customFormat="1" ht="26.25" customHeight="1" hidden="1">
      <c r="A195" s="105" t="s">
        <v>19</v>
      </c>
      <c r="B195" s="106"/>
      <c r="C195" s="107" t="s">
        <v>190</v>
      </c>
      <c r="D195" s="136">
        <v>0</v>
      </c>
      <c r="E195" s="96">
        <v>0</v>
      </c>
      <c r="F195" s="96">
        <v>0</v>
      </c>
      <c r="G195" s="100">
        <v>0</v>
      </c>
      <c r="H195" s="100">
        <v>0</v>
      </c>
      <c r="I195" s="97">
        <v>0</v>
      </c>
      <c r="J195" s="97">
        <f t="shared" si="49"/>
        <v>0</v>
      </c>
      <c r="K195" s="108" t="e">
        <f t="shared" si="50"/>
        <v>#DIV/0!</v>
      </c>
      <c r="L195" s="98"/>
      <c r="M195" s="109"/>
    </row>
    <row r="196" spans="1:13" s="115" customFormat="1" ht="27" customHeight="1" hidden="1">
      <c r="A196" s="1" t="s">
        <v>19</v>
      </c>
      <c r="B196" s="153"/>
      <c r="C196" s="167" t="s">
        <v>126</v>
      </c>
      <c r="D196" s="136">
        <v>39674.28</v>
      </c>
      <c r="E196" s="136">
        <v>15168.103</v>
      </c>
      <c r="F196" s="136">
        <v>14072.353</v>
      </c>
      <c r="G196" s="70">
        <f t="shared" si="51"/>
        <v>92.77595886578565</v>
      </c>
      <c r="H196" s="70">
        <f t="shared" si="52"/>
        <v>35.469712367811084</v>
      </c>
      <c r="I196" s="69">
        <v>34967.5</v>
      </c>
      <c r="J196" s="69">
        <f t="shared" si="49"/>
        <v>-4706.779999999999</v>
      </c>
      <c r="K196" s="71">
        <f t="shared" si="50"/>
        <v>0.8813644507222311</v>
      </c>
      <c r="L196" s="21"/>
      <c r="M196" s="7"/>
    </row>
    <row r="197" spans="1:13" s="115" customFormat="1" ht="26.25" customHeight="1" hidden="1">
      <c r="A197" s="105" t="s">
        <v>19</v>
      </c>
      <c r="B197" s="106"/>
      <c r="C197" s="117" t="s">
        <v>127</v>
      </c>
      <c r="D197" s="96">
        <v>0</v>
      </c>
      <c r="E197" s="96">
        <v>0</v>
      </c>
      <c r="F197" s="96">
        <v>0</v>
      </c>
      <c r="G197" s="100">
        <v>0</v>
      </c>
      <c r="H197" s="100">
        <v>0</v>
      </c>
      <c r="I197" s="97">
        <v>0</v>
      </c>
      <c r="J197" s="97">
        <f t="shared" si="49"/>
        <v>0</v>
      </c>
      <c r="K197" s="108">
        <v>0</v>
      </c>
      <c r="L197" s="98"/>
      <c r="M197" s="109"/>
    </row>
    <row r="198" spans="1:13" s="115" customFormat="1" ht="27" customHeight="1" hidden="1">
      <c r="A198" s="1" t="s">
        <v>19</v>
      </c>
      <c r="B198" s="153"/>
      <c r="C198" s="167" t="s">
        <v>128</v>
      </c>
      <c r="D198" s="136">
        <v>811.8</v>
      </c>
      <c r="E198" s="136">
        <v>417.15</v>
      </c>
      <c r="F198" s="136">
        <v>417.15</v>
      </c>
      <c r="G198" s="70">
        <f aca="true" t="shared" si="53" ref="G198:G212">F198/E198*100</f>
        <v>100</v>
      </c>
      <c r="H198" s="70">
        <f>F198/D198*100</f>
        <v>51.385809312638585</v>
      </c>
      <c r="I198" s="69">
        <v>811.8</v>
      </c>
      <c r="J198" s="69">
        <f t="shared" si="49"/>
        <v>0</v>
      </c>
      <c r="K198" s="71">
        <f t="shared" si="50"/>
        <v>1</v>
      </c>
      <c r="L198" s="21"/>
      <c r="M198" s="109"/>
    </row>
    <row r="199" spans="1:13" s="115" customFormat="1" ht="53.25" customHeight="1" hidden="1">
      <c r="A199" s="1" t="s">
        <v>19</v>
      </c>
      <c r="B199" s="153"/>
      <c r="C199" s="81" t="s">
        <v>115</v>
      </c>
      <c r="D199" s="136">
        <v>367.5</v>
      </c>
      <c r="E199" s="136">
        <v>214.4</v>
      </c>
      <c r="F199" s="136">
        <v>214.4</v>
      </c>
      <c r="G199" s="70">
        <f t="shared" si="53"/>
        <v>100</v>
      </c>
      <c r="H199" s="70">
        <f>F199/D199*100</f>
        <v>58.34013605442176</v>
      </c>
      <c r="I199" s="69">
        <v>367.5</v>
      </c>
      <c r="J199" s="69">
        <f t="shared" si="49"/>
        <v>0</v>
      </c>
      <c r="K199" s="71">
        <f t="shared" si="50"/>
        <v>1</v>
      </c>
      <c r="L199" s="21"/>
      <c r="M199" s="109"/>
    </row>
    <row r="200" spans="1:12" s="7" customFormat="1" ht="16.5" customHeight="1">
      <c r="A200" s="27"/>
      <c r="B200" s="28"/>
      <c r="C200" s="81" t="s">
        <v>40</v>
      </c>
      <c r="D200" s="136">
        <v>850</v>
      </c>
      <c r="E200" s="136">
        <v>535.9</v>
      </c>
      <c r="F200" s="137">
        <v>299.301</v>
      </c>
      <c r="G200" s="69">
        <f t="shared" si="53"/>
        <v>55.85015861168129</v>
      </c>
      <c r="H200" s="69">
        <f t="shared" si="48"/>
        <v>35.211882352941174</v>
      </c>
      <c r="I200" s="97"/>
      <c r="J200" s="69"/>
      <c r="K200" s="71"/>
      <c r="L200" s="21">
        <f>G200-95</f>
        <v>-39.14984138831871</v>
      </c>
    </row>
    <row r="201" spans="1:12" s="7" customFormat="1" ht="46.5" customHeight="1">
      <c r="A201" s="1" t="s">
        <v>21</v>
      </c>
      <c r="B201" s="2" t="s">
        <v>99</v>
      </c>
      <c r="C201" s="2" t="s">
        <v>53</v>
      </c>
      <c r="D201" s="132">
        <f>D202+D205</f>
        <v>625336.473</v>
      </c>
      <c r="E201" s="132">
        <f>E202+E205</f>
        <v>372746.554</v>
      </c>
      <c r="F201" s="132">
        <f>F202+F205</f>
        <v>343716.57999999996</v>
      </c>
      <c r="G201" s="70">
        <f t="shared" si="53"/>
        <v>92.21187327193907</v>
      </c>
      <c r="H201" s="70">
        <f t="shared" si="48"/>
        <v>54.96506198511788</v>
      </c>
      <c r="I201" s="100"/>
      <c r="J201" s="70"/>
      <c r="K201" s="71"/>
      <c r="L201" s="32" t="s">
        <v>77</v>
      </c>
    </row>
    <row r="202" spans="1:12" s="31" customFormat="1" ht="17.25" customHeight="1">
      <c r="A202" s="29"/>
      <c r="B202" s="30"/>
      <c r="C202" s="81" t="s">
        <v>39</v>
      </c>
      <c r="D202" s="136">
        <v>411213.564</v>
      </c>
      <c r="E202" s="136">
        <v>225505.59</v>
      </c>
      <c r="F202" s="136">
        <v>196475.617</v>
      </c>
      <c r="G202" s="69">
        <f t="shared" si="53"/>
        <v>87.12671690311535</v>
      </c>
      <c r="H202" s="69">
        <f t="shared" si="48"/>
        <v>47.77945919118562</v>
      </c>
      <c r="I202" s="69">
        <f>I203+I204</f>
        <v>305743.54</v>
      </c>
      <c r="J202" s="69">
        <f>I202-D202</f>
        <v>-105470.02400000003</v>
      </c>
      <c r="K202" s="90">
        <f>I202/D202</f>
        <v>0.7435152114778003</v>
      </c>
      <c r="L202" s="21">
        <f>G202-95</f>
        <v>-7.873283096884649</v>
      </c>
    </row>
    <row r="203" spans="1:12" s="115" customFormat="1" ht="27" customHeight="1" hidden="1">
      <c r="A203" s="1" t="s">
        <v>21</v>
      </c>
      <c r="B203" s="153"/>
      <c r="C203" s="81" t="s">
        <v>110</v>
      </c>
      <c r="D203" s="136">
        <v>23060.2</v>
      </c>
      <c r="E203" s="136">
        <v>13730.96</v>
      </c>
      <c r="F203" s="136">
        <v>12583.329</v>
      </c>
      <c r="G203" s="70">
        <f t="shared" si="53"/>
        <v>91.64201920331864</v>
      </c>
      <c r="H203" s="70">
        <f t="shared" si="48"/>
        <v>54.56730210492536</v>
      </c>
      <c r="I203" s="69">
        <v>21867</v>
      </c>
      <c r="J203" s="69">
        <f>I203-D203</f>
        <v>-1193.2000000000007</v>
      </c>
      <c r="K203" s="71">
        <f>I203/D203</f>
        <v>0.9482571703627896</v>
      </c>
      <c r="L203" s="21"/>
    </row>
    <row r="204" spans="1:13" s="115" customFormat="1" ht="27" customHeight="1" hidden="1">
      <c r="A204" s="1" t="s">
        <v>21</v>
      </c>
      <c r="B204" s="153"/>
      <c r="C204" s="81" t="s">
        <v>185</v>
      </c>
      <c r="D204" s="136">
        <v>388153.364</v>
      </c>
      <c r="E204" s="136">
        <v>211774.63</v>
      </c>
      <c r="F204" s="136">
        <v>183892.289</v>
      </c>
      <c r="G204" s="70">
        <f t="shared" si="53"/>
        <v>86.83395598424607</v>
      </c>
      <c r="H204" s="70">
        <f t="shared" si="48"/>
        <v>47.376193550134985</v>
      </c>
      <c r="I204" s="69">
        <v>283876.54</v>
      </c>
      <c r="J204" s="69">
        <f>I204-D204</f>
        <v>-104276.82400000002</v>
      </c>
      <c r="K204" s="71">
        <f>I204/D204</f>
        <v>0.7313514871405313</v>
      </c>
      <c r="L204" s="21"/>
      <c r="M204" s="16"/>
    </row>
    <row r="205" spans="1:12" s="7" customFormat="1" ht="27.75" customHeight="1">
      <c r="A205" s="48"/>
      <c r="B205" s="49"/>
      <c r="C205" s="81" t="s">
        <v>83</v>
      </c>
      <c r="D205" s="136">
        <v>214122.909</v>
      </c>
      <c r="E205" s="136">
        <v>147240.964</v>
      </c>
      <c r="F205" s="136">
        <v>147240.963</v>
      </c>
      <c r="G205" s="69">
        <f t="shared" si="53"/>
        <v>99.99999932084116</v>
      </c>
      <c r="H205" s="69">
        <f t="shared" si="48"/>
        <v>68.76469392632806</v>
      </c>
      <c r="I205" s="97"/>
      <c r="J205" s="69"/>
      <c r="K205" s="71"/>
      <c r="L205" s="21">
        <f>G205-95</f>
        <v>4.999999320841155</v>
      </c>
    </row>
    <row r="206" spans="1:12" s="7" customFormat="1" ht="52.5" customHeight="1">
      <c r="A206" s="1" t="s">
        <v>81</v>
      </c>
      <c r="B206" s="2" t="s">
        <v>100</v>
      </c>
      <c r="C206" s="2" t="s">
        <v>82</v>
      </c>
      <c r="D206" s="132">
        <f>D207+D213</f>
        <v>740527.6259999999</v>
      </c>
      <c r="E206" s="132">
        <f>E207+E213</f>
        <v>282923.009</v>
      </c>
      <c r="F206" s="132">
        <f>F207+F213</f>
        <v>251737.618</v>
      </c>
      <c r="G206" s="171">
        <f t="shared" si="53"/>
        <v>88.97742848479318</v>
      </c>
      <c r="H206" s="70">
        <f t="shared" si="48"/>
        <v>33.99435877359152</v>
      </c>
      <c r="I206" s="100"/>
      <c r="J206" s="70"/>
      <c r="K206" s="71"/>
      <c r="L206" s="32" t="s">
        <v>77</v>
      </c>
    </row>
    <row r="207" spans="1:12" s="31" customFormat="1" ht="16.5" customHeight="1">
      <c r="A207" s="29"/>
      <c r="B207" s="30"/>
      <c r="C207" s="81" t="s">
        <v>39</v>
      </c>
      <c r="D207" s="136">
        <v>532540.326</v>
      </c>
      <c r="E207" s="136">
        <v>282923.009</v>
      </c>
      <c r="F207" s="136">
        <v>251737.618</v>
      </c>
      <c r="G207" s="69">
        <f t="shared" si="53"/>
        <v>88.97742848479318</v>
      </c>
      <c r="H207" s="69">
        <f t="shared" si="48"/>
        <v>47.271090227259144</v>
      </c>
      <c r="I207" s="69">
        <f>I208+I209+I210+I211+I212</f>
        <v>401194.8</v>
      </c>
      <c r="J207" s="69">
        <f aca="true" t="shared" si="54" ref="J207:J212">I207-D207</f>
        <v>-131345.526</v>
      </c>
      <c r="K207" s="90">
        <f aca="true" t="shared" si="55" ref="K207:K212">I207/D207</f>
        <v>0.7533604131229679</v>
      </c>
      <c r="L207" s="21">
        <f>G207-95</f>
        <v>-6.02257151520682</v>
      </c>
    </row>
    <row r="208" spans="1:12" s="118" customFormat="1" ht="26.25" customHeight="1" hidden="1">
      <c r="A208" s="1" t="s">
        <v>81</v>
      </c>
      <c r="B208" s="153"/>
      <c r="C208" s="81" t="s">
        <v>110</v>
      </c>
      <c r="D208" s="136">
        <v>13174.7</v>
      </c>
      <c r="E208" s="136">
        <v>7392.417</v>
      </c>
      <c r="F208" s="136">
        <v>6750.594</v>
      </c>
      <c r="G208" s="70">
        <f t="shared" si="53"/>
        <v>91.31781932756228</v>
      </c>
      <c r="H208" s="70">
        <f t="shared" si="48"/>
        <v>51.2390718574237</v>
      </c>
      <c r="I208" s="69">
        <v>12418.3</v>
      </c>
      <c r="J208" s="69">
        <f t="shared" si="54"/>
        <v>-756.4000000000015</v>
      </c>
      <c r="K208" s="71">
        <f t="shared" si="55"/>
        <v>0.9425869279755895</v>
      </c>
      <c r="L208" s="164"/>
    </row>
    <row r="209" spans="1:12" s="109" customFormat="1" ht="53.25" customHeight="1" hidden="1">
      <c r="A209" s="1" t="s">
        <v>81</v>
      </c>
      <c r="B209" s="153"/>
      <c r="C209" s="81" t="s">
        <v>180</v>
      </c>
      <c r="D209" s="136">
        <v>30</v>
      </c>
      <c r="E209" s="136">
        <v>2.42</v>
      </c>
      <c r="F209" s="136">
        <v>0</v>
      </c>
      <c r="G209" s="70">
        <f t="shared" si="53"/>
        <v>0</v>
      </c>
      <c r="H209" s="70">
        <f>F209/D209*100</f>
        <v>0</v>
      </c>
      <c r="I209" s="69">
        <v>30</v>
      </c>
      <c r="J209" s="69">
        <f t="shared" si="54"/>
        <v>0</v>
      </c>
      <c r="K209" s="71">
        <f t="shared" si="55"/>
        <v>1</v>
      </c>
      <c r="L209" s="21"/>
    </row>
    <row r="210" spans="1:13" s="109" customFormat="1" ht="47.25" customHeight="1" hidden="1">
      <c r="A210" s="1" t="s">
        <v>81</v>
      </c>
      <c r="B210" s="153"/>
      <c r="C210" s="81" t="s">
        <v>157</v>
      </c>
      <c r="D210" s="136">
        <v>661</v>
      </c>
      <c r="E210" s="136">
        <v>495.75</v>
      </c>
      <c r="F210" s="136">
        <v>495.75</v>
      </c>
      <c r="G210" s="70">
        <f t="shared" si="53"/>
        <v>100</v>
      </c>
      <c r="H210" s="70">
        <f t="shared" si="48"/>
        <v>75</v>
      </c>
      <c r="I210" s="69">
        <v>661</v>
      </c>
      <c r="J210" s="69">
        <f t="shared" si="54"/>
        <v>0</v>
      </c>
      <c r="K210" s="71">
        <f t="shared" si="55"/>
        <v>1</v>
      </c>
      <c r="L210" s="21"/>
      <c r="M210" s="7"/>
    </row>
    <row r="211" spans="1:12" s="109" customFormat="1" ht="40.5" customHeight="1" hidden="1">
      <c r="A211" s="1" t="s">
        <v>81</v>
      </c>
      <c r="B211" s="153"/>
      <c r="C211" s="81" t="s">
        <v>162</v>
      </c>
      <c r="D211" s="136">
        <v>346.7</v>
      </c>
      <c r="E211" s="136">
        <v>260.025</v>
      </c>
      <c r="F211" s="136">
        <v>260.009</v>
      </c>
      <c r="G211" s="70">
        <f t="shared" si="53"/>
        <v>99.99384674550525</v>
      </c>
      <c r="H211" s="70">
        <f>F211/D211*100</f>
        <v>74.99538505912894</v>
      </c>
      <c r="I211" s="69">
        <v>346.7</v>
      </c>
      <c r="J211" s="69">
        <f t="shared" si="54"/>
        <v>0</v>
      </c>
      <c r="K211" s="71">
        <f t="shared" si="55"/>
        <v>1</v>
      </c>
      <c r="L211" s="21"/>
    </row>
    <row r="212" spans="1:12" s="109" customFormat="1" ht="41.25" customHeight="1" hidden="1">
      <c r="A212" s="1" t="s">
        <v>81</v>
      </c>
      <c r="B212" s="153"/>
      <c r="C212" s="81" t="s">
        <v>189</v>
      </c>
      <c r="D212" s="136">
        <v>518327.926</v>
      </c>
      <c r="E212" s="136">
        <v>274772.397</v>
      </c>
      <c r="F212" s="136">
        <v>244231.265</v>
      </c>
      <c r="G212" s="70">
        <f t="shared" si="53"/>
        <v>88.88493446450518</v>
      </c>
      <c r="H212" s="70">
        <f>F212/D212*100</f>
        <v>47.11906357906713</v>
      </c>
      <c r="I212" s="69">
        <v>387738.8</v>
      </c>
      <c r="J212" s="69">
        <f t="shared" si="54"/>
        <v>-130589.12599999999</v>
      </c>
      <c r="K212" s="71">
        <f t="shared" si="55"/>
        <v>0.7480569356782062</v>
      </c>
      <c r="L212" s="21"/>
    </row>
    <row r="213" spans="1:12" s="7" customFormat="1" ht="27.75" customHeight="1">
      <c r="A213" s="27"/>
      <c r="B213" s="28"/>
      <c r="C213" s="81" t="s">
        <v>83</v>
      </c>
      <c r="D213" s="136">
        <v>207987.3</v>
      </c>
      <c r="E213" s="136">
        <v>0</v>
      </c>
      <c r="F213" s="136">
        <v>0</v>
      </c>
      <c r="G213" s="69">
        <v>0</v>
      </c>
      <c r="H213" s="69">
        <f t="shared" si="48"/>
        <v>0</v>
      </c>
      <c r="I213" s="97"/>
      <c r="J213" s="69"/>
      <c r="K213" s="71"/>
      <c r="L213" s="21">
        <f>G213-95</f>
        <v>-95</v>
      </c>
    </row>
    <row r="214" spans="1:12" s="7" customFormat="1" ht="40.5" customHeight="1">
      <c r="A214" s="82" t="s">
        <v>22</v>
      </c>
      <c r="B214" s="83" t="s">
        <v>101</v>
      </c>
      <c r="C214" s="2" t="s">
        <v>54</v>
      </c>
      <c r="D214" s="132">
        <f>D215+D219</f>
        <v>2159812.9000000004</v>
      </c>
      <c r="E214" s="132">
        <f>E215+E219</f>
        <v>643275.277</v>
      </c>
      <c r="F214" s="132">
        <f>F215+F219</f>
        <v>261169.33</v>
      </c>
      <c r="G214" s="70">
        <f aca="true" t="shared" si="56" ref="G214:G222">F214/E214*100</f>
        <v>40.599932771860594</v>
      </c>
      <c r="H214" s="70">
        <f t="shared" si="48"/>
        <v>12.092220117770385</v>
      </c>
      <c r="I214" s="100"/>
      <c r="J214" s="70"/>
      <c r="K214" s="71"/>
      <c r="L214" s="32" t="s">
        <v>77</v>
      </c>
    </row>
    <row r="215" spans="1:12" s="31" customFormat="1" ht="16.5" customHeight="1">
      <c r="A215" s="175"/>
      <c r="B215" s="176"/>
      <c r="C215" s="85" t="s">
        <v>39</v>
      </c>
      <c r="D215" s="136">
        <v>1054817.397</v>
      </c>
      <c r="E215" s="136">
        <v>512953.687</v>
      </c>
      <c r="F215" s="136">
        <v>192915.3</v>
      </c>
      <c r="G215" s="69">
        <f t="shared" si="56"/>
        <v>37.60871690546987</v>
      </c>
      <c r="H215" s="69">
        <f t="shared" si="48"/>
        <v>18.288975944904706</v>
      </c>
      <c r="I215" s="69">
        <f>I216+I217+I218</f>
        <v>746319.8</v>
      </c>
      <c r="J215" s="69">
        <f>I215-D215</f>
        <v>-308497.59700000007</v>
      </c>
      <c r="K215" s="90">
        <f>I215/D215</f>
        <v>0.7075345952034956</v>
      </c>
      <c r="L215" s="21">
        <f>G215-95</f>
        <v>-57.39128309453013</v>
      </c>
    </row>
    <row r="216" spans="1:13" s="115" customFormat="1" ht="26.25" customHeight="1" hidden="1">
      <c r="A216" s="1" t="s">
        <v>22</v>
      </c>
      <c r="B216" s="1"/>
      <c r="C216" s="85" t="s">
        <v>110</v>
      </c>
      <c r="D216" s="136">
        <v>12716.9</v>
      </c>
      <c r="E216" s="136">
        <v>6594.444</v>
      </c>
      <c r="F216" s="136">
        <v>6180.584</v>
      </c>
      <c r="G216" s="70">
        <f t="shared" si="56"/>
        <v>93.72411078174294</v>
      </c>
      <c r="H216" s="70">
        <f t="shared" si="48"/>
        <v>48.60134152191179</v>
      </c>
      <c r="I216" s="69">
        <v>12213.4</v>
      </c>
      <c r="J216" s="69">
        <f>I216-D216</f>
        <v>-503.5</v>
      </c>
      <c r="K216" s="71">
        <f>I216/D216</f>
        <v>0.960407017433494</v>
      </c>
      <c r="L216" s="21"/>
      <c r="M216" s="16"/>
    </row>
    <row r="217" spans="1:12" s="115" customFormat="1" ht="40.5" customHeight="1" hidden="1">
      <c r="A217" s="105" t="s">
        <v>22</v>
      </c>
      <c r="B217" s="105"/>
      <c r="C217" s="114" t="s">
        <v>163</v>
      </c>
      <c r="D217" s="96">
        <v>0</v>
      </c>
      <c r="E217" s="96">
        <v>0</v>
      </c>
      <c r="F217" s="96">
        <v>0</v>
      </c>
      <c r="G217" s="100">
        <v>0</v>
      </c>
      <c r="H217" s="100" t="e">
        <f t="shared" si="48"/>
        <v>#DIV/0!</v>
      </c>
      <c r="I217" s="97">
        <v>0</v>
      </c>
      <c r="J217" s="97">
        <f>I217-D217</f>
        <v>0</v>
      </c>
      <c r="K217" s="108" t="e">
        <f>I217/D217</f>
        <v>#DIV/0!</v>
      </c>
      <c r="L217" s="98"/>
    </row>
    <row r="218" spans="1:12" s="115" customFormat="1" ht="27.75" customHeight="1" hidden="1">
      <c r="A218" s="1" t="s">
        <v>22</v>
      </c>
      <c r="B218" s="1"/>
      <c r="C218" s="85" t="s">
        <v>126</v>
      </c>
      <c r="D218" s="136">
        <v>1042100.498</v>
      </c>
      <c r="E218" s="136">
        <v>506359.243</v>
      </c>
      <c r="F218" s="136">
        <v>186734.716</v>
      </c>
      <c r="G218" s="70">
        <f t="shared" si="56"/>
        <v>36.87791199261272</v>
      </c>
      <c r="H218" s="70">
        <f t="shared" si="48"/>
        <v>17.919069836199235</v>
      </c>
      <c r="I218" s="69">
        <v>734106.4</v>
      </c>
      <c r="J218" s="69">
        <f>I218-D218</f>
        <v>-307994.098</v>
      </c>
      <c r="K218" s="71">
        <f>I218/D218</f>
        <v>0.7044487565344202</v>
      </c>
      <c r="L218" s="21"/>
    </row>
    <row r="219" spans="1:12" s="7" customFormat="1" ht="27" customHeight="1">
      <c r="A219" s="183"/>
      <c r="B219" s="184"/>
      <c r="C219" s="85" t="s">
        <v>83</v>
      </c>
      <c r="D219" s="136">
        <v>1104995.503</v>
      </c>
      <c r="E219" s="136">
        <v>130321.59</v>
      </c>
      <c r="F219" s="136">
        <v>68254.03</v>
      </c>
      <c r="G219" s="69">
        <f t="shared" si="56"/>
        <v>52.37353994836926</v>
      </c>
      <c r="H219" s="69">
        <f t="shared" si="48"/>
        <v>6.176860431983133</v>
      </c>
      <c r="I219" s="97"/>
      <c r="J219" s="69"/>
      <c r="K219" s="71"/>
      <c r="L219" s="21">
        <f>G219-95</f>
        <v>-42.62646005163074</v>
      </c>
    </row>
    <row r="220" spans="1:12" s="7" customFormat="1" ht="37.5" customHeight="1">
      <c r="A220" s="87" t="s">
        <v>23</v>
      </c>
      <c r="B220" s="88" t="s">
        <v>102</v>
      </c>
      <c r="C220" s="2" t="s">
        <v>55</v>
      </c>
      <c r="D220" s="132">
        <f>D221+D224</f>
        <v>1038063.698</v>
      </c>
      <c r="E220" s="143">
        <f>E221+E224</f>
        <v>612449.6900000001</v>
      </c>
      <c r="F220" s="132">
        <f>F221+F224</f>
        <v>546770.054</v>
      </c>
      <c r="G220" s="171">
        <f t="shared" si="56"/>
        <v>89.2759132590956</v>
      </c>
      <c r="H220" s="70">
        <f t="shared" si="48"/>
        <v>52.672110107832715</v>
      </c>
      <c r="I220" s="100"/>
      <c r="J220" s="70"/>
      <c r="K220" s="71"/>
      <c r="L220" s="32" t="s">
        <v>77</v>
      </c>
    </row>
    <row r="221" spans="1:12" s="31" customFormat="1" ht="17.25" customHeight="1">
      <c r="A221" s="175"/>
      <c r="B221" s="176"/>
      <c r="C221" s="85" t="s">
        <v>39</v>
      </c>
      <c r="D221" s="136">
        <f>1025646.07+1091.48</f>
        <v>1026737.5499999999</v>
      </c>
      <c r="E221" s="144">
        <v>601152.14</v>
      </c>
      <c r="F221" s="136">
        <v>535508.9</v>
      </c>
      <c r="G221" s="151">
        <f t="shared" si="56"/>
        <v>89.08042812589838</v>
      </c>
      <c r="H221" s="69">
        <f t="shared" si="48"/>
        <v>52.15635680218378</v>
      </c>
      <c r="I221" s="69">
        <f>I222+I223</f>
        <v>618261.59</v>
      </c>
      <c r="J221" s="69">
        <f>I221-D221</f>
        <v>-408475.95999999996</v>
      </c>
      <c r="K221" s="90">
        <f>I221/D221</f>
        <v>0.6021612728588722</v>
      </c>
      <c r="L221" s="21">
        <f>G221-95</f>
        <v>-5.919571874101621</v>
      </c>
    </row>
    <row r="222" spans="1:12" s="115" customFormat="1" ht="26.25" customHeight="1" hidden="1">
      <c r="A222" s="119" t="s">
        <v>23</v>
      </c>
      <c r="B222" s="28"/>
      <c r="C222" s="85" t="s">
        <v>110</v>
      </c>
      <c r="D222" s="136">
        <v>13848.7</v>
      </c>
      <c r="E222" s="144">
        <v>7569.46</v>
      </c>
      <c r="F222" s="136">
        <v>6279.773</v>
      </c>
      <c r="G222" s="70">
        <f t="shared" si="56"/>
        <v>82.96196822494603</v>
      </c>
      <c r="H222" s="70">
        <f t="shared" si="48"/>
        <v>45.345577563236986</v>
      </c>
      <c r="I222" s="69">
        <v>12763.5</v>
      </c>
      <c r="J222" s="69">
        <f>I222-D222</f>
        <v>-1085.2000000000007</v>
      </c>
      <c r="K222" s="71">
        <f>I222/D222</f>
        <v>0.9216388541884797</v>
      </c>
      <c r="L222" s="21"/>
    </row>
    <row r="223" spans="1:12" s="115" customFormat="1" ht="17.25" customHeight="1" hidden="1">
      <c r="A223" s="119" t="s">
        <v>23</v>
      </c>
      <c r="B223" s="28"/>
      <c r="C223" s="85" t="s">
        <v>129</v>
      </c>
      <c r="D223" s="136">
        <v>1012888.848</v>
      </c>
      <c r="E223" s="144">
        <v>593582.68</v>
      </c>
      <c r="F223" s="136">
        <v>529229.127</v>
      </c>
      <c r="G223" s="70">
        <f aca="true" t="shared" si="57" ref="G223:G232">F223/E223*100</f>
        <v>89.15845169202038</v>
      </c>
      <c r="H223" s="70">
        <f t="shared" si="48"/>
        <v>52.24947713117678</v>
      </c>
      <c r="I223" s="69">
        <v>605498.09</v>
      </c>
      <c r="J223" s="69">
        <f>I223-D223</f>
        <v>-407390.75800000003</v>
      </c>
      <c r="K223" s="71">
        <f>I223/D223</f>
        <v>0.5977932240004284</v>
      </c>
      <c r="L223" s="21"/>
    </row>
    <row r="224" spans="1:12" s="7" customFormat="1" ht="17.25" customHeight="1">
      <c r="A224" s="183"/>
      <c r="B224" s="184"/>
      <c r="C224" s="85" t="s">
        <v>40</v>
      </c>
      <c r="D224" s="136">
        <v>11326.148</v>
      </c>
      <c r="E224" s="144">
        <v>11297.55</v>
      </c>
      <c r="F224" s="136">
        <v>11261.154</v>
      </c>
      <c r="G224" s="69">
        <f t="shared" si="57"/>
        <v>99.67784165593426</v>
      </c>
      <c r="H224" s="69">
        <f>F224/D224*100</f>
        <v>99.42615971467089</v>
      </c>
      <c r="I224" s="97"/>
      <c r="J224" s="69"/>
      <c r="K224" s="71"/>
      <c r="L224" s="21">
        <f>G224-95</f>
        <v>4.677841655934259</v>
      </c>
    </row>
    <row r="225" spans="1:12" s="7" customFormat="1" ht="66" customHeight="1">
      <c r="A225" s="75" t="s">
        <v>24</v>
      </c>
      <c r="B225" s="53" t="s">
        <v>103</v>
      </c>
      <c r="C225" s="2" t="s">
        <v>56</v>
      </c>
      <c r="D225" s="132">
        <f>D226+D229</f>
        <v>25974.893</v>
      </c>
      <c r="E225" s="132">
        <f>E226+E229</f>
        <v>13329.926</v>
      </c>
      <c r="F225" s="132">
        <f>F226+F229</f>
        <v>10880.68</v>
      </c>
      <c r="G225" s="70">
        <f t="shared" si="57"/>
        <v>81.62595951395379</v>
      </c>
      <c r="H225" s="70">
        <f t="shared" si="48"/>
        <v>41.889219716901245</v>
      </c>
      <c r="I225" s="100"/>
      <c r="J225" s="70"/>
      <c r="K225" s="71"/>
      <c r="L225" s="32" t="s">
        <v>77</v>
      </c>
    </row>
    <row r="226" spans="1:12" s="31" customFormat="1" ht="18" customHeight="1">
      <c r="A226" s="29"/>
      <c r="B226" s="54"/>
      <c r="C226" s="81" t="s">
        <v>39</v>
      </c>
      <c r="D226" s="136">
        <v>22710.4</v>
      </c>
      <c r="E226" s="136">
        <v>13329.926</v>
      </c>
      <c r="F226" s="136">
        <v>10880.68</v>
      </c>
      <c r="G226" s="152">
        <f t="shared" si="57"/>
        <v>81.62595951395379</v>
      </c>
      <c r="H226" s="69">
        <f t="shared" si="48"/>
        <v>47.91056080033817</v>
      </c>
      <c r="I226" s="69">
        <f>I227+I228</f>
        <v>16998.4</v>
      </c>
      <c r="J226" s="69">
        <f>I226-D226</f>
        <v>-5712</v>
      </c>
      <c r="K226" s="90">
        <f>I226/D226</f>
        <v>0.7484852754685078</v>
      </c>
      <c r="L226" s="21">
        <f>G226-95</f>
        <v>-13.374040486046212</v>
      </c>
    </row>
    <row r="227" spans="1:12" s="109" customFormat="1" ht="26.25" customHeight="1" hidden="1">
      <c r="A227" s="46">
        <v>951</v>
      </c>
      <c r="B227" s="150"/>
      <c r="C227" s="81" t="s">
        <v>110</v>
      </c>
      <c r="D227" s="136">
        <v>10516.4</v>
      </c>
      <c r="E227" s="136">
        <v>5692.926</v>
      </c>
      <c r="F227" s="136">
        <v>5358.285</v>
      </c>
      <c r="G227" s="70">
        <f t="shared" si="57"/>
        <v>94.12181012013856</v>
      </c>
      <c r="H227" s="70">
        <f>F227/D227*100</f>
        <v>50.95170400517287</v>
      </c>
      <c r="I227" s="69">
        <v>10260.8</v>
      </c>
      <c r="J227" s="69">
        <f>I227-D227</f>
        <v>-255.60000000000036</v>
      </c>
      <c r="K227" s="71">
        <f>I227/D227</f>
        <v>0.9756951047887109</v>
      </c>
      <c r="L227" s="21"/>
    </row>
    <row r="228" spans="1:12" s="109" customFormat="1" ht="18" customHeight="1" hidden="1">
      <c r="A228" s="46">
        <v>951</v>
      </c>
      <c r="B228" s="150"/>
      <c r="C228" s="81" t="s">
        <v>124</v>
      </c>
      <c r="D228" s="136">
        <v>12194</v>
      </c>
      <c r="E228" s="136">
        <v>7637</v>
      </c>
      <c r="F228" s="136">
        <v>5522.396</v>
      </c>
      <c r="G228" s="70">
        <f t="shared" si="57"/>
        <v>72.3110645541443</v>
      </c>
      <c r="H228" s="70">
        <f>F228/D228*100</f>
        <v>45.28781367885845</v>
      </c>
      <c r="I228" s="69">
        <v>6737.6</v>
      </c>
      <c r="J228" s="69">
        <f>I228-D228</f>
        <v>-5456.4</v>
      </c>
      <c r="K228" s="71">
        <f>I228/D228</f>
        <v>0.5525340331310481</v>
      </c>
      <c r="L228" s="21"/>
    </row>
    <row r="229" spans="1:12" s="7" customFormat="1" ht="27" customHeight="1">
      <c r="A229" s="48"/>
      <c r="B229" s="49"/>
      <c r="C229" s="81" t="s">
        <v>83</v>
      </c>
      <c r="D229" s="136">
        <v>3264.493</v>
      </c>
      <c r="E229" s="136">
        <v>0</v>
      </c>
      <c r="F229" s="136">
        <v>0</v>
      </c>
      <c r="G229" s="69">
        <v>0</v>
      </c>
      <c r="H229" s="69">
        <f>F229/D229*100</f>
        <v>0</v>
      </c>
      <c r="I229" s="97"/>
      <c r="J229" s="69"/>
      <c r="K229" s="71"/>
      <c r="L229" s="21">
        <f>G229-95</f>
        <v>-95</v>
      </c>
    </row>
    <row r="230" spans="1:12" s="7" customFormat="1" ht="40.5" customHeight="1">
      <c r="A230" s="1" t="s">
        <v>25</v>
      </c>
      <c r="B230" s="2" t="s">
        <v>104</v>
      </c>
      <c r="C230" s="2" t="s">
        <v>57</v>
      </c>
      <c r="D230" s="132">
        <f>D231+D239</f>
        <v>1197322.8599999999</v>
      </c>
      <c r="E230" s="132">
        <f>E231+E239</f>
        <v>666567.7170000001</v>
      </c>
      <c r="F230" s="132">
        <f>F231+F239</f>
        <v>641935.426</v>
      </c>
      <c r="G230" s="171">
        <f t="shared" si="57"/>
        <v>96.30460786326978</v>
      </c>
      <c r="H230" s="70">
        <f t="shared" si="48"/>
        <v>53.614229498633314</v>
      </c>
      <c r="I230" s="100"/>
      <c r="J230" s="70"/>
      <c r="K230" s="71"/>
      <c r="L230" s="32" t="s">
        <v>77</v>
      </c>
    </row>
    <row r="231" spans="1:12" s="31" customFormat="1" ht="17.25" customHeight="1">
      <c r="A231" s="29"/>
      <c r="B231" s="30"/>
      <c r="C231" s="81" t="s">
        <v>39</v>
      </c>
      <c r="D231" s="136">
        <v>1103059.4</v>
      </c>
      <c r="E231" s="136">
        <v>642936.003</v>
      </c>
      <c r="F231" s="136">
        <v>637359.664</v>
      </c>
      <c r="G231" s="151">
        <f t="shared" si="57"/>
        <v>99.13267588469455</v>
      </c>
      <c r="H231" s="69">
        <f t="shared" si="48"/>
        <v>57.781082686934184</v>
      </c>
      <c r="I231" s="69">
        <f>I232+I233+I234+I235+I236+I237+I238</f>
        <v>1036435.436</v>
      </c>
      <c r="J231" s="69">
        <f aca="true" t="shared" si="58" ref="J231:J238">I231-D231</f>
        <v>-66623.96399999992</v>
      </c>
      <c r="K231" s="90">
        <f aca="true" t="shared" si="59" ref="K231:K238">I231/D231</f>
        <v>0.9396007467956848</v>
      </c>
      <c r="L231" s="21">
        <f>G231-95</f>
        <v>4.1326758846945495</v>
      </c>
    </row>
    <row r="232" spans="1:13" s="115" customFormat="1" ht="26.25" customHeight="1" hidden="1">
      <c r="A232" s="1" t="s">
        <v>25</v>
      </c>
      <c r="B232" s="153"/>
      <c r="C232" s="81" t="s">
        <v>110</v>
      </c>
      <c r="D232" s="155">
        <v>14971.1</v>
      </c>
      <c r="E232" s="155">
        <v>8011.49</v>
      </c>
      <c r="F232" s="155">
        <v>7367.647</v>
      </c>
      <c r="G232" s="70">
        <f t="shared" si="57"/>
        <v>91.96350491606431</v>
      </c>
      <c r="H232" s="70">
        <f t="shared" si="48"/>
        <v>49.212462678093125</v>
      </c>
      <c r="I232" s="155">
        <v>14313.5</v>
      </c>
      <c r="J232" s="69">
        <f t="shared" si="58"/>
        <v>-657.6000000000004</v>
      </c>
      <c r="K232" s="71">
        <f t="shared" si="59"/>
        <v>0.9560753718831615</v>
      </c>
      <c r="L232" s="21"/>
      <c r="M232" s="109"/>
    </row>
    <row r="233" spans="1:13" s="115" customFormat="1" ht="51.75" customHeight="1" hidden="1">
      <c r="A233" s="1" t="s">
        <v>25</v>
      </c>
      <c r="B233" s="153"/>
      <c r="C233" s="81" t="s">
        <v>116</v>
      </c>
      <c r="D233" s="155">
        <v>33848.3</v>
      </c>
      <c r="E233" s="155">
        <v>20822.317</v>
      </c>
      <c r="F233" s="155">
        <v>20350.017</v>
      </c>
      <c r="G233" s="70">
        <f aca="true" t="shared" si="60" ref="G233:G238">F233/E233*100</f>
        <v>97.7317605912925</v>
      </c>
      <c r="H233" s="70">
        <f aca="true" t="shared" si="61" ref="H233:H238">F233/D233*100</f>
        <v>60.12123799422719</v>
      </c>
      <c r="I233" s="155">
        <v>33848.3</v>
      </c>
      <c r="J233" s="69">
        <f t="shared" si="58"/>
        <v>0</v>
      </c>
      <c r="K233" s="71">
        <f t="shared" si="59"/>
        <v>1</v>
      </c>
      <c r="L233" s="21"/>
      <c r="M233" s="109"/>
    </row>
    <row r="234" spans="1:13" s="115" customFormat="1" ht="27" customHeight="1" hidden="1">
      <c r="A234" s="1" t="s">
        <v>25</v>
      </c>
      <c r="B234" s="153"/>
      <c r="C234" s="81" t="s">
        <v>118</v>
      </c>
      <c r="D234" s="155">
        <v>39073.7</v>
      </c>
      <c r="E234" s="155">
        <v>23106.056</v>
      </c>
      <c r="F234" s="155">
        <v>22243.588</v>
      </c>
      <c r="G234" s="70">
        <f t="shared" si="60"/>
        <v>96.26735086247518</v>
      </c>
      <c r="H234" s="70">
        <f t="shared" si="61"/>
        <v>56.92726309512537</v>
      </c>
      <c r="I234" s="155">
        <v>27920.106</v>
      </c>
      <c r="J234" s="69">
        <f t="shared" si="58"/>
        <v>-11153.593999999997</v>
      </c>
      <c r="K234" s="71">
        <f t="shared" si="59"/>
        <v>0.7145498378704859</v>
      </c>
      <c r="L234" s="21"/>
      <c r="M234" s="7"/>
    </row>
    <row r="235" spans="1:13" s="115" customFormat="1" ht="41.25" customHeight="1" hidden="1">
      <c r="A235" s="1" t="s">
        <v>25</v>
      </c>
      <c r="B235" s="153"/>
      <c r="C235" s="81" t="s">
        <v>122</v>
      </c>
      <c r="D235" s="155">
        <v>2789.2</v>
      </c>
      <c r="E235" s="155">
        <v>1321.53</v>
      </c>
      <c r="F235" s="155">
        <v>1321.394</v>
      </c>
      <c r="G235" s="70">
        <f t="shared" si="60"/>
        <v>99.98970889801973</v>
      </c>
      <c r="H235" s="70">
        <f t="shared" si="61"/>
        <v>47.37537645202926</v>
      </c>
      <c r="I235" s="155">
        <v>2789.2</v>
      </c>
      <c r="J235" s="69">
        <f t="shared" si="58"/>
        <v>0</v>
      </c>
      <c r="K235" s="71">
        <f t="shared" si="59"/>
        <v>1</v>
      </c>
      <c r="L235" s="21"/>
      <c r="M235" s="109"/>
    </row>
    <row r="236" spans="1:13" s="115" customFormat="1" ht="41.25" customHeight="1" hidden="1">
      <c r="A236" s="1" t="s">
        <v>25</v>
      </c>
      <c r="B236" s="153"/>
      <c r="C236" s="81" t="s">
        <v>167</v>
      </c>
      <c r="D236" s="155">
        <v>936997.7</v>
      </c>
      <c r="E236" s="155">
        <v>567587.36</v>
      </c>
      <c r="F236" s="155">
        <v>567089.844</v>
      </c>
      <c r="G236" s="70">
        <f t="shared" si="60"/>
        <v>99.9123454757696</v>
      </c>
      <c r="H236" s="70">
        <f t="shared" si="61"/>
        <v>60.522010246129746</v>
      </c>
      <c r="I236" s="155">
        <v>936997.7</v>
      </c>
      <c r="J236" s="69">
        <f t="shared" si="58"/>
        <v>0</v>
      </c>
      <c r="K236" s="71">
        <f t="shared" si="59"/>
        <v>1</v>
      </c>
      <c r="L236" s="21"/>
      <c r="M236" s="109"/>
    </row>
    <row r="237" spans="1:13" s="115" customFormat="1" ht="38.25" customHeight="1" hidden="1">
      <c r="A237" s="1" t="s">
        <v>25</v>
      </c>
      <c r="B237" s="153"/>
      <c r="C237" s="81" t="s">
        <v>166</v>
      </c>
      <c r="D237" s="155">
        <v>22397.3</v>
      </c>
      <c r="E237" s="155">
        <v>3512.7</v>
      </c>
      <c r="F237" s="155">
        <v>412.625</v>
      </c>
      <c r="G237" s="70">
        <f t="shared" si="60"/>
        <v>11.746662111765879</v>
      </c>
      <c r="H237" s="70">
        <f t="shared" si="61"/>
        <v>1.8422979555571433</v>
      </c>
      <c r="I237" s="155">
        <v>1992.08</v>
      </c>
      <c r="J237" s="69">
        <f t="shared" si="58"/>
        <v>-20405.22</v>
      </c>
      <c r="K237" s="71">
        <f t="shared" si="59"/>
        <v>0.08894286364874338</v>
      </c>
      <c r="L237" s="21"/>
      <c r="M237" s="109"/>
    </row>
    <row r="238" spans="1:13" s="115" customFormat="1" ht="40.5" customHeight="1" hidden="1">
      <c r="A238" s="1" t="s">
        <v>25</v>
      </c>
      <c r="B238" s="153"/>
      <c r="C238" s="81" t="s">
        <v>193</v>
      </c>
      <c r="D238" s="155">
        <v>52982.1</v>
      </c>
      <c r="E238" s="155">
        <v>18574.55</v>
      </c>
      <c r="F238" s="155">
        <v>18574.55</v>
      </c>
      <c r="G238" s="70">
        <f t="shared" si="60"/>
        <v>100</v>
      </c>
      <c r="H238" s="70">
        <f t="shared" si="61"/>
        <v>35.058161152540194</v>
      </c>
      <c r="I238" s="155">
        <v>18574.55</v>
      </c>
      <c r="J238" s="69">
        <f t="shared" si="58"/>
        <v>-34407.55</v>
      </c>
      <c r="K238" s="71">
        <f t="shared" si="59"/>
        <v>0.35058161152540196</v>
      </c>
      <c r="L238" s="21"/>
      <c r="M238" s="109"/>
    </row>
    <row r="239" spans="1:12" s="7" customFormat="1" ht="18" customHeight="1">
      <c r="A239" s="48"/>
      <c r="B239" s="49"/>
      <c r="C239" s="81" t="s">
        <v>40</v>
      </c>
      <c r="D239" s="136">
        <v>94263.46</v>
      </c>
      <c r="E239" s="136">
        <v>23631.714</v>
      </c>
      <c r="F239" s="136">
        <v>4575.762</v>
      </c>
      <c r="G239" s="69">
        <f aca="true" t="shared" si="62" ref="G239:G247">F239/E239*100</f>
        <v>19.362802037973207</v>
      </c>
      <c r="H239" s="69">
        <f t="shared" si="48"/>
        <v>4.854226653678954</v>
      </c>
      <c r="I239" s="97"/>
      <c r="J239" s="69"/>
      <c r="K239" s="71"/>
      <c r="L239" s="21">
        <f>G239-95</f>
        <v>-75.63719796202679</v>
      </c>
    </row>
    <row r="240" spans="1:12" s="7" customFormat="1" ht="40.5" customHeight="1">
      <c r="A240" s="82" t="s">
        <v>26</v>
      </c>
      <c r="B240" s="83" t="s">
        <v>105</v>
      </c>
      <c r="C240" s="2" t="s">
        <v>58</v>
      </c>
      <c r="D240" s="132">
        <f>D241+D248</f>
        <v>123852.25499999999</v>
      </c>
      <c r="E240" s="132">
        <f>E241+E248</f>
        <v>69702.963</v>
      </c>
      <c r="F240" s="132">
        <f>F241+F248</f>
        <v>62949.746</v>
      </c>
      <c r="G240" s="70">
        <f t="shared" si="62"/>
        <v>90.3114348237965</v>
      </c>
      <c r="H240" s="70">
        <f t="shared" si="48"/>
        <v>50.826483538793866</v>
      </c>
      <c r="I240" s="100"/>
      <c r="J240" s="70"/>
      <c r="K240" s="71"/>
      <c r="L240" s="32" t="s">
        <v>77</v>
      </c>
    </row>
    <row r="241" spans="1:12" s="31" customFormat="1" ht="17.25" customHeight="1">
      <c r="A241" s="175"/>
      <c r="B241" s="176"/>
      <c r="C241" s="85" t="s">
        <v>39</v>
      </c>
      <c r="D241" s="136">
        <v>123249.855</v>
      </c>
      <c r="E241" s="136">
        <v>69702.963</v>
      </c>
      <c r="F241" s="136">
        <v>62949.746</v>
      </c>
      <c r="G241" s="69">
        <f t="shared" si="62"/>
        <v>90.3114348237965</v>
      </c>
      <c r="H241" s="69">
        <f t="shared" si="48"/>
        <v>51.07490471286964</v>
      </c>
      <c r="I241" s="69">
        <f>SUM(I242:I247)</f>
        <v>106501.22</v>
      </c>
      <c r="J241" s="69">
        <f aca="true" t="shared" si="63" ref="J241:J247">I241-D241</f>
        <v>-16748.634999999995</v>
      </c>
      <c r="K241" s="90">
        <f aca="true" t="shared" si="64" ref="K241:K247">I241/D241</f>
        <v>0.8641082782612605</v>
      </c>
      <c r="L241" s="21">
        <f>G241-95</f>
        <v>-4.688565176203497</v>
      </c>
    </row>
    <row r="242" spans="1:12" s="115" customFormat="1" ht="26.25" customHeight="1" hidden="1">
      <c r="A242" s="1" t="s">
        <v>26</v>
      </c>
      <c r="B242" s="153"/>
      <c r="C242" s="85" t="s">
        <v>110</v>
      </c>
      <c r="D242" s="136">
        <v>8807.9</v>
      </c>
      <c r="E242" s="136">
        <v>5388.723</v>
      </c>
      <c r="F242" s="136">
        <v>4661.365</v>
      </c>
      <c r="G242" s="70">
        <f t="shared" si="62"/>
        <v>86.50221954255211</v>
      </c>
      <c r="H242" s="70">
        <f t="shared" si="48"/>
        <v>52.922546804573166</v>
      </c>
      <c r="I242" s="69">
        <v>8368.5</v>
      </c>
      <c r="J242" s="69">
        <f t="shared" si="63"/>
        <v>-439.39999999999964</v>
      </c>
      <c r="K242" s="71">
        <f t="shared" si="64"/>
        <v>0.9501129667684692</v>
      </c>
      <c r="L242" s="21"/>
    </row>
    <row r="243" spans="1:13" s="115" customFormat="1" ht="53.25" customHeight="1" hidden="1">
      <c r="A243" s="1" t="s">
        <v>26</v>
      </c>
      <c r="B243" s="153"/>
      <c r="C243" s="85" t="s">
        <v>181</v>
      </c>
      <c r="D243" s="136">
        <f>4090.73+2831.1+30693.919+64258.3+7777.571+1994.9</f>
        <v>111646.51999999999</v>
      </c>
      <c r="E243" s="136">
        <f>3297.7+2123.325+18980.149+35145.05+3062.551+841.23</f>
        <v>63450.005000000005</v>
      </c>
      <c r="F243" s="136">
        <f>3297.668+334.738+18536.254+32691.649+2183.191+558.361</f>
        <v>57601.861</v>
      </c>
      <c r="G243" s="70">
        <f t="shared" si="62"/>
        <v>90.78306770819007</v>
      </c>
      <c r="H243" s="70">
        <f>F243/D243*100</f>
        <v>51.59306443228145</v>
      </c>
      <c r="I243" s="69">
        <v>97446.2</v>
      </c>
      <c r="J243" s="69">
        <f t="shared" si="63"/>
        <v>-14200.319999999992</v>
      </c>
      <c r="K243" s="71">
        <f t="shared" si="64"/>
        <v>0.8728100078712709</v>
      </c>
      <c r="L243" s="21"/>
      <c r="M243" s="16"/>
    </row>
    <row r="244" spans="1:12" s="115" customFormat="1" ht="39.75" customHeight="1" hidden="1">
      <c r="A244" s="105" t="s">
        <v>26</v>
      </c>
      <c r="B244" s="106"/>
      <c r="C244" s="114" t="s">
        <v>153</v>
      </c>
      <c r="D244" s="136"/>
      <c r="E244" s="136"/>
      <c r="F244" s="136"/>
      <c r="G244" s="70" t="e">
        <f t="shared" si="62"/>
        <v>#DIV/0!</v>
      </c>
      <c r="H244" s="100" t="e">
        <f>F244/D244*100</f>
        <v>#DIV/0!</v>
      </c>
      <c r="I244" s="97"/>
      <c r="J244" s="97">
        <f t="shared" si="63"/>
        <v>0</v>
      </c>
      <c r="K244" s="108" t="e">
        <f t="shared" si="64"/>
        <v>#DIV/0!</v>
      </c>
      <c r="L244" s="98"/>
    </row>
    <row r="245" spans="1:12" s="115" customFormat="1" ht="27.75" customHeight="1" hidden="1">
      <c r="A245" s="105" t="s">
        <v>26</v>
      </c>
      <c r="B245" s="106"/>
      <c r="C245" s="114" t="s">
        <v>151</v>
      </c>
      <c r="D245" s="136"/>
      <c r="E245" s="136"/>
      <c r="F245" s="136"/>
      <c r="G245" s="70" t="e">
        <f>F245/E245*100</f>
        <v>#DIV/0!</v>
      </c>
      <c r="H245" s="100" t="e">
        <f>F245/D245*100</f>
        <v>#DIV/0!</v>
      </c>
      <c r="I245" s="97"/>
      <c r="J245" s="97">
        <f>I245-D245</f>
        <v>0</v>
      </c>
      <c r="K245" s="108" t="e">
        <f>I245/D245</f>
        <v>#DIV/0!</v>
      </c>
      <c r="L245" s="98"/>
    </row>
    <row r="246" spans="1:12" s="115" customFormat="1" ht="39.75" customHeight="1" hidden="1">
      <c r="A246" s="105" t="s">
        <v>26</v>
      </c>
      <c r="B246" s="106"/>
      <c r="C246" s="107" t="s">
        <v>152</v>
      </c>
      <c r="D246" s="136"/>
      <c r="E246" s="136"/>
      <c r="F246" s="136"/>
      <c r="G246" s="70" t="e">
        <f>F246/E246*100</f>
        <v>#DIV/0!</v>
      </c>
      <c r="H246" s="100" t="e">
        <f>F246/D246*100</f>
        <v>#DIV/0!</v>
      </c>
      <c r="I246" s="97"/>
      <c r="J246" s="97">
        <f>I246-D246</f>
        <v>0</v>
      </c>
      <c r="K246" s="108" t="e">
        <f>I246/D246</f>
        <v>#DIV/0!</v>
      </c>
      <c r="L246" s="98"/>
    </row>
    <row r="247" spans="1:12" s="115" customFormat="1" ht="27" customHeight="1" hidden="1">
      <c r="A247" s="1" t="s">
        <v>26</v>
      </c>
      <c r="B247" s="153"/>
      <c r="C247" s="85" t="s">
        <v>128</v>
      </c>
      <c r="D247" s="136">
        <v>2795.435</v>
      </c>
      <c r="E247" s="136">
        <v>864.235</v>
      </c>
      <c r="F247" s="136">
        <v>686.52</v>
      </c>
      <c r="G247" s="70">
        <f t="shared" si="62"/>
        <v>79.43672727903869</v>
      </c>
      <c r="H247" s="70">
        <f>F247/D247*100</f>
        <v>24.55861073500189</v>
      </c>
      <c r="I247" s="69">
        <v>686.52</v>
      </c>
      <c r="J247" s="69">
        <f t="shared" si="63"/>
        <v>-2108.915</v>
      </c>
      <c r="K247" s="71">
        <f t="shared" si="64"/>
        <v>0.24558610735001887</v>
      </c>
      <c r="L247" s="21"/>
    </row>
    <row r="248" spans="1:12" s="7" customFormat="1" ht="17.25" customHeight="1">
      <c r="A248" s="183"/>
      <c r="B248" s="184"/>
      <c r="C248" s="85" t="s">
        <v>40</v>
      </c>
      <c r="D248" s="136">
        <v>602.4</v>
      </c>
      <c r="E248" s="136">
        <v>0</v>
      </c>
      <c r="F248" s="136">
        <v>0</v>
      </c>
      <c r="G248" s="69">
        <v>0</v>
      </c>
      <c r="H248" s="69">
        <f t="shared" si="48"/>
        <v>0</v>
      </c>
      <c r="I248" s="97"/>
      <c r="J248" s="69"/>
      <c r="K248" s="71"/>
      <c r="L248" s="21">
        <f>G248-95</f>
        <v>-95</v>
      </c>
    </row>
    <row r="249" spans="1:12" s="7" customFormat="1" ht="40.5" customHeight="1">
      <c r="A249" s="75" t="s">
        <v>27</v>
      </c>
      <c r="B249" s="53" t="s">
        <v>106</v>
      </c>
      <c r="C249" s="2" t="s">
        <v>59</v>
      </c>
      <c r="D249" s="132">
        <f>D250</f>
        <v>19556.448</v>
      </c>
      <c r="E249" s="132">
        <f>E250</f>
        <v>8027.192</v>
      </c>
      <c r="F249" s="132">
        <f>F250</f>
        <v>7728.26</v>
      </c>
      <c r="G249" s="171">
        <f>F249/E249*100</f>
        <v>96.27600784932017</v>
      </c>
      <c r="H249" s="70">
        <f t="shared" si="48"/>
        <v>39.51770791914769</v>
      </c>
      <c r="I249" s="100"/>
      <c r="J249" s="70"/>
      <c r="K249" s="71"/>
      <c r="L249" s="32" t="s">
        <v>77</v>
      </c>
    </row>
    <row r="250" spans="1:12" s="31" customFormat="1" ht="17.25" customHeight="1">
      <c r="A250" s="29"/>
      <c r="B250" s="30"/>
      <c r="C250" s="81" t="s">
        <v>91</v>
      </c>
      <c r="D250" s="136">
        <v>19556.448</v>
      </c>
      <c r="E250" s="136">
        <v>8027.192</v>
      </c>
      <c r="F250" s="136">
        <v>7728.26</v>
      </c>
      <c r="G250" s="69">
        <f>F250/E250*100</f>
        <v>96.27600784932017</v>
      </c>
      <c r="H250" s="69">
        <f t="shared" si="48"/>
        <v>39.51770791914769</v>
      </c>
      <c r="I250" s="69">
        <f>I251+I252+I253</f>
        <v>13384.416</v>
      </c>
      <c r="J250" s="69">
        <f>I250-D250</f>
        <v>-6172.032000000001</v>
      </c>
      <c r="K250" s="90">
        <f>I250/D250</f>
        <v>0.6843991301487877</v>
      </c>
      <c r="L250" s="21">
        <f>G250-95</f>
        <v>1.276007849320166</v>
      </c>
    </row>
    <row r="251" spans="1:12" s="115" customFormat="1" ht="26.25" customHeight="1" hidden="1">
      <c r="A251" s="46">
        <v>965</v>
      </c>
      <c r="B251" s="150"/>
      <c r="C251" s="81" t="s">
        <v>110</v>
      </c>
      <c r="D251" s="136">
        <v>10364.3</v>
      </c>
      <c r="E251" s="136">
        <v>5665.792</v>
      </c>
      <c r="F251" s="136">
        <v>5617.624</v>
      </c>
      <c r="G251" s="70">
        <f>F251/E251*100</f>
        <v>99.1498452467016</v>
      </c>
      <c r="H251" s="70">
        <f t="shared" si="48"/>
        <v>54.20167305076079</v>
      </c>
      <c r="I251" s="69">
        <v>9871.7</v>
      </c>
      <c r="J251" s="69">
        <f>I251-D251</f>
        <v>-492.59999999999854</v>
      </c>
      <c r="K251" s="71">
        <f>I251/D251</f>
        <v>0.9524714645465686</v>
      </c>
      <c r="L251" s="21"/>
    </row>
    <row r="252" spans="1:13" s="115" customFormat="1" ht="54" customHeight="1" hidden="1">
      <c r="A252" s="46">
        <v>965</v>
      </c>
      <c r="B252" s="150"/>
      <c r="C252" s="81" t="s">
        <v>182</v>
      </c>
      <c r="D252" s="136">
        <f>3790.9+4238.548</f>
        <v>8029.448</v>
      </c>
      <c r="E252" s="136">
        <v>1997.6</v>
      </c>
      <c r="F252" s="136">
        <v>1791.22</v>
      </c>
      <c r="G252" s="70">
        <f>F252/E252*100</f>
        <v>89.66860232278735</v>
      </c>
      <c r="H252" s="70">
        <f t="shared" si="48"/>
        <v>22.3081337596308</v>
      </c>
      <c r="I252" s="69">
        <v>3193.3</v>
      </c>
      <c r="J252" s="69">
        <f>I252-D252</f>
        <v>-4836.148</v>
      </c>
      <c r="K252" s="71">
        <f>I252/D252</f>
        <v>0.3976985715580947</v>
      </c>
      <c r="L252" s="21"/>
      <c r="M252" s="16"/>
    </row>
    <row r="253" spans="1:12" s="115" customFormat="1" ht="27" customHeight="1" hidden="1">
      <c r="A253" s="46">
        <v>965</v>
      </c>
      <c r="B253" s="150"/>
      <c r="C253" s="81" t="s">
        <v>186</v>
      </c>
      <c r="D253" s="136">
        <v>1162.7</v>
      </c>
      <c r="E253" s="136">
        <v>363.8</v>
      </c>
      <c r="F253" s="136">
        <v>319.416</v>
      </c>
      <c r="G253" s="70">
        <f>F253/E253*100</f>
        <v>87.79989004947774</v>
      </c>
      <c r="H253" s="70">
        <f t="shared" si="48"/>
        <v>27.47191880966715</v>
      </c>
      <c r="I253" s="69">
        <v>319.416</v>
      </c>
      <c r="J253" s="69">
        <f>I253-D253</f>
        <v>-843.2840000000001</v>
      </c>
      <c r="K253" s="71">
        <f>I253/D253</f>
        <v>0.2747191880966715</v>
      </c>
      <c r="L253" s="21"/>
    </row>
    <row r="254" spans="1:12" s="7" customFormat="1" ht="27" customHeight="1">
      <c r="A254" s="82" t="s">
        <v>28</v>
      </c>
      <c r="B254" s="83" t="s">
        <v>29</v>
      </c>
      <c r="C254" s="2" t="s">
        <v>60</v>
      </c>
      <c r="D254" s="132">
        <f>D255+D267+D268</f>
        <v>489005.95399999997</v>
      </c>
      <c r="E254" s="132">
        <f>E255+E267+E268</f>
        <v>235300.10499999998</v>
      </c>
      <c r="F254" s="132">
        <f>F255+F267+F268</f>
        <v>209511.353</v>
      </c>
      <c r="G254" s="171">
        <f aca="true" t="shared" si="65" ref="G254:G306">F254/E254*100</f>
        <v>89.04005928939131</v>
      </c>
      <c r="H254" s="70">
        <f t="shared" si="48"/>
        <v>42.844335797187455</v>
      </c>
      <c r="I254" s="100"/>
      <c r="J254" s="70"/>
      <c r="K254" s="71"/>
      <c r="L254" s="32" t="s">
        <v>77</v>
      </c>
    </row>
    <row r="255" spans="1:12" s="31" customFormat="1" ht="16.5" customHeight="1">
      <c r="A255" s="175"/>
      <c r="B255" s="176"/>
      <c r="C255" s="85" t="s">
        <v>39</v>
      </c>
      <c r="D255" s="136">
        <v>486479.354</v>
      </c>
      <c r="E255" s="136">
        <v>234342.294</v>
      </c>
      <c r="F255" s="136">
        <v>208789.893</v>
      </c>
      <c r="G255" s="151">
        <f t="shared" si="65"/>
        <v>89.096120651614</v>
      </c>
      <c r="H255" s="69">
        <f t="shared" si="48"/>
        <v>42.91855168842376</v>
      </c>
      <c r="I255" s="69">
        <f>I256+I257+I258+I259+I260+I261+I264+I262+I263+I265+I266</f>
        <v>432403.396</v>
      </c>
      <c r="J255" s="69">
        <f aca="true" t="shared" si="66" ref="J255:J266">I255-D255</f>
        <v>-54075.957999999984</v>
      </c>
      <c r="K255" s="90">
        <f aca="true" t="shared" si="67" ref="K255:K266">I255/D255</f>
        <v>0.888842234402408</v>
      </c>
      <c r="L255" s="21">
        <f>G255-95</f>
        <v>-5.903879348385999</v>
      </c>
    </row>
    <row r="256" spans="1:13" s="115" customFormat="1" ht="26.25" customHeight="1" hidden="1">
      <c r="A256" s="1" t="s">
        <v>28</v>
      </c>
      <c r="B256" s="153"/>
      <c r="C256" s="85" t="s">
        <v>110</v>
      </c>
      <c r="D256" s="155">
        <v>199785.091</v>
      </c>
      <c r="E256" s="155">
        <v>98158.792</v>
      </c>
      <c r="F256" s="154">
        <v>96004.189</v>
      </c>
      <c r="G256" s="70">
        <f t="shared" si="65"/>
        <v>97.80498215585212</v>
      </c>
      <c r="H256" s="70">
        <f t="shared" si="48"/>
        <v>48.05373039572808</v>
      </c>
      <c r="I256" s="155">
        <v>190932.5</v>
      </c>
      <c r="J256" s="69">
        <f t="shared" si="66"/>
        <v>-8852.590999999986</v>
      </c>
      <c r="K256" s="71">
        <f t="shared" si="67"/>
        <v>0.9556894312999563</v>
      </c>
      <c r="L256" s="21"/>
      <c r="M256" s="16"/>
    </row>
    <row r="257" spans="1:13" s="115" customFormat="1" ht="52.5" customHeight="1" hidden="1">
      <c r="A257" s="1" t="s">
        <v>28</v>
      </c>
      <c r="B257" s="153"/>
      <c r="C257" s="85" t="s">
        <v>147</v>
      </c>
      <c r="D257" s="155">
        <v>8425.1</v>
      </c>
      <c r="E257" s="155">
        <v>4957.544</v>
      </c>
      <c r="F257" s="155">
        <v>4957.544</v>
      </c>
      <c r="G257" s="70">
        <f aca="true" t="shared" si="68" ref="G257:G265">F257/E257*100</f>
        <v>100</v>
      </c>
      <c r="H257" s="70">
        <f aca="true" t="shared" si="69" ref="H257:H265">F257/D257*100</f>
        <v>58.84255379758103</v>
      </c>
      <c r="I257" s="155">
        <v>8425.1</v>
      </c>
      <c r="J257" s="69">
        <f t="shared" si="66"/>
        <v>0</v>
      </c>
      <c r="K257" s="71">
        <f t="shared" si="67"/>
        <v>1</v>
      </c>
      <c r="L257" s="21"/>
      <c r="M257" s="16"/>
    </row>
    <row r="258" spans="1:12" s="115" customFormat="1" ht="27.75" customHeight="1" hidden="1">
      <c r="A258" s="1" t="s">
        <v>28</v>
      </c>
      <c r="B258" s="153"/>
      <c r="C258" s="85" t="s">
        <v>148</v>
      </c>
      <c r="D258" s="155">
        <v>114148.103</v>
      </c>
      <c r="E258" s="155">
        <v>60714.426</v>
      </c>
      <c r="F258" s="154">
        <v>54871.911</v>
      </c>
      <c r="G258" s="70">
        <f>F258/E258*100</f>
        <v>90.37705635230743</v>
      </c>
      <c r="H258" s="70">
        <f>F258/D258*100</f>
        <v>48.07080412015257</v>
      </c>
      <c r="I258" s="155">
        <v>105283.8</v>
      </c>
      <c r="J258" s="69">
        <f>I258-D258</f>
        <v>-8864.303</v>
      </c>
      <c r="K258" s="71">
        <f>I258/D258</f>
        <v>0.922343843068509</v>
      </c>
      <c r="L258" s="21"/>
    </row>
    <row r="259" spans="1:13" s="115" customFormat="1" ht="39" customHeight="1" hidden="1">
      <c r="A259" s="1" t="s">
        <v>28</v>
      </c>
      <c r="B259" s="153"/>
      <c r="C259" s="85" t="s">
        <v>117</v>
      </c>
      <c r="D259" s="155">
        <v>4812</v>
      </c>
      <c r="E259" s="155">
        <v>4714.028</v>
      </c>
      <c r="F259" s="155">
        <v>4714.028</v>
      </c>
      <c r="G259" s="70">
        <f t="shared" si="68"/>
        <v>100</v>
      </c>
      <c r="H259" s="70">
        <f t="shared" si="69"/>
        <v>97.96400665004157</v>
      </c>
      <c r="I259" s="155">
        <v>4812</v>
      </c>
      <c r="J259" s="69">
        <f t="shared" si="66"/>
        <v>0</v>
      </c>
      <c r="K259" s="71">
        <f t="shared" si="67"/>
        <v>1</v>
      </c>
      <c r="L259" s="21"/>
      <c r="M259" s="16"/>
    </row>
    <row r="260" spans="1:13" s="115" customFormat="1" ht="40.5" customHeight="1" hidden="1">
      <c r="A260" s="1" t="s">
        <v>28</v>
      </c>
      <c r="B260" s="153"/>
      <c r="C260" s="85" t="s">
        <v>149</v>
      </c>
      <c r="D260" s="155">
        <v>2969.2</v>
      </c>
      <c r="E260" s="155">
        <v>1181.359</v>
      </c>
      <c r="F260" s="154">
        <v>1181.349</v>
      </c>
      <c r="G260" s="70">
        <f t="shared" si="68"/>
        <v>99.99915351726276</v>
      </c>
      <c r="H260" s="70">
        <f t="shared" si="69"/>
        <v>39.78677758318739</v>
      </c>
      <c r="I260" s="155">
        <v>1835.8</v>
      </c>
      <c r="J260" s="69">
        <f t="shared" si="66"/>
        <v>-1133.3999999999999</v>
      </c>
      <c r="K260" s="71">
        <f t="shared" si="67"/>
        <v>0.6182810184561498</v>
      </c>
      <c r="L260" s="21"/>
      <c r="M260" s="16"/>
    </row>
    <row r="261" spans="1:12" s="109" customFormat="1" ht="67.5" customHeight="1" hidden="1">
      <c r="A261" s="1" t="s">
        <v>28</v>
      </c>
      <c r="B261" s="153"/>
      <c r="C261" s="156" t="s">
        <v>150</v>
      </c>
      <c r="D261" s="155">
        <v>46917.4</v>
      </c>
      <c r="E261" s="155">
        <v>19286.91</v>
      </c>
      <c r="F261" s="154">
        <v>4816.56</v>
      </c>
      <c r="G261" s="70">
        <f t="shared" si="68"/>
        <v>24.973207216708122</v>
      </c>
      <c r="H261" s="70">
        <f t="shared" si="69"/>
        <v>10.266042022788987</v>
      </c>
      <c r="I261" s="155">
        <v>29787.4</v>
      </c>
      <c r="J261" s="69">
        <f t="shared" si="66"/>
        <v>-17130</v>
      </c>
      <c r="K261" s="71">
        <f t="shared" si="67"/>
        <v>0.6348902539356401</v>
      </c>
      <c r="L261" s="21"/>
    </row>
    <row r="262" spans="1:12" s="109" customFormat="1" ht="67.5" customHeight="1" hidden="1">
      <c r="A262" s="1" t="s">
        <v>28</v>
      </c>
      <c r="B262" s="153"/>
      <c r="C262" s="172" t="s">
        <v>194</v>
      </c>
      <c r="D262" s="155">
        <f>5600.672+350</f>
        <v>5950.672</v>
      </c>
      <c r="E262" s="155">
        <f>2785.463+0</f>
        <v>2785.463</v>
      </c>
      <c r="F262" s="155">
        <f>2785.463+0</f>
        <v>2785.463</v>
      </c>
      <c r="G262" s="70">
        <f t="shared" si="68"/>
        <v>100</v>
      </c>
      <c r="H262" s="70">
        <f t="shared" si="69"/>
        <v>46.809217513585025</v>
      </c>
      <c r="I262" s="155">
        <f>3885.463+0</f>
        <v>3885.463</v>
      </c>
      <c r="J262" s="69">
        <f t="shared" si="66"/>
        <v>-2065.2089999999994</v>
      </c>
      <c r="K262" s="71">
        <f t="shared" si="67"/>
        <v>0.65294524719225</v>
      </c>
      <c r="L262" s="21"/>
    </row>
    <row r="263" spans="1:12" s="109" customFormat="1" ht="27" customHeight="1" hidden="1">
      <c r="A263" s="1" t="s">
        <v>28</v>
      </c>
      <c r="B263" s="153"/>
      <c r="C263" s="85" t="s">
        <v>176</v>
      </c>
      <c r="D263" s="155">
        <v>13524.988</v>
      </c>
      <c r="E263" s="155">
        <v>5227.907</v>
      </c>
      <c r="F263" s="155">
        <v>5010.984</v>
      </c>
      <c r="G263" s="70">
        <f t="shared" si="68"/>
        <v>95.85067217148277</v>
      </c>
      <c r="H263" s="70">
        <f t="shared" si="69"/>
        <v>37.04982215141337</v>
      </c>
      <c r="I263" s="155">
        <v>9268.5</v>
      </c>
      <c r="J263" s="69">
        <f t="shared" si="66"/>
        <v>-4256.487999999999</v>
      </c>
      <c r="K263" s="71">
        <f t="shared" si="67"/>
        <v>0.6852871144876432</v>
      </c>
      <c r="L263" s="21"/>
    </row>
    <row r="264" spans="1:12" s="109" customFormat="1" ht="39" customHeight="1" hidden="1">
      <c r="A264" s="1" t="s">
        <v>28</v>
      </c>
      <c r="B264" s="153"/>
      <c r="C264" s="81" t="s">
        <v>154</v>
      </c>
      <c r="D264" s="155">
        <v>363.2</v>
      </c>
      <c r="E264" s="155">
        <v>234.233</v>
      </c>
      <c r="F264" s="155">
        <v>234.233</v>
      </c>
      <c r="G264" s="70">
        <f>F264/E264*100</f>
        <v>100</v>
      </c>
      <c r="H264" s="70">
        <f>F264/D264*100</f>
        <v>64.49146475770925</v>
      </c>
      <c r="I264" s="155">
        <v>234.233</v>
      </c>
      <c r="J264" s="69">
        <f>I264-D264</f>
        <v>-128.96699999999998</v>
      </c>
      <c r="K264" s="71">
        <f>I264/D264</f>
        <v>0.6449146475770925</v>
      </c>
      <c r="L264" s="21"/>
    </row>
    <row r="265" spans="1:14" s="109" customFormat="1" ht="26.25" customHeight="1" hidden="1">
      <c r="A265" s="1" t="s">
        <v>28</v>
      </c>
      <c r="B265" s="153"/>
      <c r="C265" s="85" t="s">
        <v>183</v>
      </c>
      <c r="D265" s="155">
        <v>3250</v>
      </c>
      <c r="E265" s="155">
        <v>1289.331</v>
      </c>
      <c r="F265" s="155">
        <v>1289.331</v>
      </c>
      <c r="G265" s="70">
        <f t="shared" si="68"/>
        <v>100</v>
      </c>
      <c r="H265" s="70">
        <f t="shared" si="69"/>
        <v>39.67172307692308</v>
      </c>
      <c r="I265" s="155">
        <v>1994.6</v>
      </c>
      <c r="J265" s="69">
        <f t="shared" si="66"/>
        <v>-1255.4</v>
      </c>
      <c r="K265" s="71">
        <f t="shared" si="67"/>
        <v>0.6137230769230769</v>
      </c>
      <c r="L265" s="21"/>
      <c r="M265" s="7"/>
      <c r="N265" s="7"/>
    </row>
    <row r="266" spans="1:14" s="115" customFormat="1" ht="52.5" customHeight="1" hidden="1">
      <c r="A266" s="1" t="s">
        <v>28</v>
      </c>
      <c r="B266" s="153"/>
      <c r="C266" s="85" t="s">
        <v>146</v>
      </c>
      <c r="D266" s="69">
        <v>86333.6</v>
      </c>
      <c r="E266" s="69">
        <v>35792.302</v>
      </c>
      <c r="F266" s="69">
        <v>32924.301</v>
      </c>
      <c r="G266" s="70">
        <f t="shared" si="65"/>
        <v>91.9871010252428</v>
      </c>
      <c r="H266" s="70">
        <f t="shared" si="48"/>
        <v>38.13613818953455</v>
      </c>
      <c r="I266" s="155">
        <v>75944</v>
      </c>
      <c r="J266" s="69">
        <f t="shared" si="66"/>
        <v>-10389.600000000006</v>
      </c>
      <c r="K266" s="71">
        <f t="shared" si="67"/>
        <v>0.8796575145713835</v>
      </c>
      <c r="L266" s="21"/>
      <c r="M266" s="16"/>
      <c r="N266" s="16"/>
    </row>
    <row r="267" spans="1:12" s="7" customFormat="1" ht="16.5" customHeight="1">
      <c r="A267" s="181"/>
      <c r="B267" s="182"/>
      <c r="C267" s="85" t="s">
        <v>40</v>
      </c>
      <c r="D267" s="136">
        <v>2526.6</v>
      </c>
      <c r="E267" s="136">
        <v>957.811</v>
      </c>
      <c r="F267" s="136">
        <v>721.46</v>
      </c>
      <c r="G267" s="69">
        <f t="shared" si="65"/>
        <v>75.32383737501449</v>
      </c>
      <c r="H267" s="69">
        <f t="shared" si="48"/>
        <v>28.554579276498064</v>
      </c>
      <c r="I267" s="97"/>
      <c r="J267" s="69"/>
      <c r="K267" s="71"/>
      <c r="L267" s="21">
        <f>G267-95</f>
        <v>-19.67616262498551</v>
      </c>
    </row>
    <row r="268" spans="1:12" s="125" customFormat="1" ht="27.75" customHeight="1" hidden="1">
      <c r="A268" s="183"/>
      <c r="B268" s="184"/>
      <c r="C268" s="123" t="s">
        <v>83</v>
      </c>
      <c r="D268" s="136"/>
      <c r="E268" s="136"/>
      <c r="F268" s="136"/>
      <c r="G268" s="70" t="e">
        <f t="shared" si="65"/>
        <v>#DIV/0!</v>
      </c>
      <c r="H268" s="110" t="e">
        <f t="shared" si="48"/>
        <v>#DIV/0!</v>
      </c>
      <c r="I268" s="97"/>
      <c r="J268" s="111"/>
      <c r="K268" s="112"/>
      <c r="L268" s="113" t="e">
        <f>G268-95</f>
        <v>#DIV/0!</v>
      </c>
    </row>
    <row r="269" spans="1:12" s="7" customFormat="1" ht="40.5" customHeight="1">
      <c r="A269" s="82" t="s">
        <v>30</v>
      </c>
      <c r="B269" s="83" t="s">
        <v>107</v>
      </c>
      <c r="C269" s="2" t="s">
        <v>61</v>
      </c>
      <c r="D269" s="132">
        <f>D270+D276+D275</f>
        <v>756928.233</v>
      </c>
      <c r="E269" s="132">
        <f>E270+E276+E275</f>
        <v>363274.56799999997</v>
      </c>
      <c r="F269" s="132">
        <f>F270+F276+F275</f>
        <v>324364.18</v>
      </c>
      <c r="G269" s="171">
        <f t="shared" si="65"/>
        <v>89.28898650565597</v>
      </c>
      <c r="H269" s="70">
        <f aca="true" t="shared" si="70" ref="H269:H306">F269/D269*100</f>
        <v>42.85269935227796</v>
      </c>
      <c r="I269" s="100"/>
      <c r="J269" s="70"/>
      <c r="K269" s="71"/>
      <c r="L269" s="32" t="s">
        <v>77</v>
      </c>
    </row>
    <row r="270" spans="1:12" s="31" customFormat="1" ht="17.25" customHeight="1">
      <c r="A270" s="29"/>
      <c r="B270" s="30"/>
      <c r="C270" s="85" t="s">
        <v>39</v>
      </c>
      <c r="D270" s="136">
        <v>672519.417</v>
      </c>
      <c r="E270" s="136">
        <v>357925.502</v>
      </c>
      <c r="F270" s="136">
        <v>323786.85</v>
      </c>
      <c r="G270" s="69">
        <f t="shared" si="65"/>
        <v>90.46207889372465</v>
      </c>
      <c r="H270" s="69">
        <f t="shared" si="70"/>
        <v>48.145353400257285</v>
      </c>
      <c r="I270" s="69">
        <f>I271+I272+I273+I274</f>
        <v>553195.2919999999</v>
      </c>
      <c r="J270" s="69">
        <f>I270-D270</f>
        <v>-119324.12500000012</v>
      </c>
      <c r="K270" s="90">
        <f>I270/D270</f>
        <v>0.8225714797465838</v>
      </c>
      <c r="L270" s="21">
        <f>G270-95</f>
        <v>-4.537921106275348</v>
      </c>
    </row>
    <row r="271" spans="1:12" s="115" customFormat="1" ht="26.25" customHeight="1" hidden="1">
      <c r="A271" s="1" t="s">
        <v>30</v>
      </c>
      <c r="B271" s="153"/>
      <c r="C271" s="85" t="s">
        <v>110</v>
      </c>
      <c r="D271" s="69">
        <v>6627.4</v>
      </c>
      <c r="E271" s="69">
        <v>3843.606</v>
      </c>
      <c r="F271" s="69">
        <v>3617.05</v>
      </c>
      <c r="G271" s="70">
        <f t="shared" si="65"/>
        <v>94.1056393397242</v>
      </c>
      <c r="H271" s="70">
        <f t="shared" si="70"/>
        <v>54.57720976551891</v>
      </c>
      <c r="I271" s="155">
        <v>6493.1</v>
      </c>
      <c r="J271" s="69">
        <f>I271-D271</f>
        <v>-134.29999999999927</v>
      </c>
      <c r="K271" s="71">
        <f>I271/D271</f>
        <v>0.9797356429368984</v>
      </c>
      <c r="L271" s="21"/>
    </row>
    <row r="272" spans="1:12" s="115" customFormat="1" ht="27" customHeight="1" hidden="1">
      <c r="A272" s="1" t="s">
        <v>30</v>
      </c>
      <c r="B272" s="153"/>
      <c r="C272" s="85" t="s">
        <v>118</v>
      </c>
      <c r="D272" s="69">
        <v>663111.917</v>
      </c>
      <c r="E272" s="69">
        <v>351301.795</v>
      </c>
      <c r="F272" s="69">
        <v>318074.82</v>
      </c>
      <c r="G272" s="70">
        <f>F272/E272*100</f>
        <v>90.54175769298305</v>
      </c>
      <c r="H272" s="70">
        <f>F272/D272*100</f>
        <v>47.9669889570089</v>
      </c>
      <c r="I272" s="155">
        <v>544587.786</v>
      </c>
      <c r="J272" s="69">
        <f>I272-D272</f>
        <v>-118524.13100000005</v>
      </c>
      <c r="K272" s="71">
        <f>I272/D272</f>
        <v>0.8212607435314723</v>
      </c>
      <c r="L272" s="21"/>
    </row>
    <row r="273" spans="1:12" s="16" customFormat="1" ht="38.25" customHeight="1" hidden="1">
      <c r="A273" s="1" t="s">
        <v>30</v>
      </c>
      <c r="B273" s="153"/>
      <c r="C273" s="85" t="s">
        <v>119</v>
      </c>
      <c r="D273" s="69">
        <v>2578.2</v>
      </c>
      <c r="E273" s="69">
        <v>2578.2</v>
      </c>
      <c r="F273" s="69">
        <v>1901.579</v>
      </c>
      <c r="G273" s="70">
        <f>F273/E273*100</f>
        <v>73.75607012644481</v>
      </c>
      <c r="H273" s="70">
        <f>F273/D273*100</f>
        <v>73.75607012644481</v>
      </c>
      <c r="I273" s="155">
        <v>1921.005</v>
      </c>
      <c r="J273" s="69">
        <f>I273-D273</f>
        <v>-657.1949999999997</v>
      </c>
      <c r="K273" s="71">
        <f>I273/D273</f>
        <v>0.7450954154060974</v>
      </c>
      <c r="L273" s="21"/>
    </row>
    <row r="274" spans="1:12" s="115" customFormat="1" ht="37.5" customHeight="1" hidden="1">
      <c r="A274" s="1" t="s">
        <v>30</v>
      </c>
      <c r="B274" s="153"/>
      <c r="C274" s="85" t="s">
        <v>121</v>
      </c>
      <c r="D274" s="69">
        <v>201.9</v>
      </c>
      <c r="E274" s="69">
        <v>201.9</v>
      </c>
      <c r="F274" s="69">
        <v>193.401</v>
      </c>
      <c r="G274" s="70">
        <f>F274/E274*100</f>
        <v>95.79049034175334</v>
      </c>
      <c r="H274" s="70">
        <f>F274/D274*100</f>
        <v>95.79049034175334</v>
      </c>
      <c r="I274" s="155">
        <v>193.401</v>
      </c>
      <c r="J274" s="69">
        <f>I274-D274</f>
        <v>-8.498999999999995</v>
      </c>
      <c r="K274" s="71">
        <f>I274/D274</f>
        <v>0.9579049034175334</v>
      </c>
      <c r="L274" s="21"/>
    </row>
    <row r="275" spans="1:12" s="121" customFormat="1" ht="17.25" customHeight="1" hidden="1">
      <c r="A275" s="122"/>
      <c r="B275" s="120"/>
      <c r="C275" s="123" t="s">
        <v>40</v>
      </c>
      <c r="D275" s="136"/>
      <c r="E275" s="69">
        <v>0</v>
      </c>
      <c r="F275" s="136">
        <v>0</v>
      </c>
      <c r="G275" s="69">
        <v>0</v>
      </c>
      <c r="H275" s="111" t="e">
        <f>F275/D275*100</f>
        <v>#DIV/0!</v>
      </c>
      <c r="I275" s="129"/>
      <c r="J275" s="111"/>
      <c r="K275" s="124"/>
      <c r="L275" s="113"/>
    </row>
    <row r="276" spans="1:12" s="7" customFormat="1" ht="27.75" customHeight="1">
      <c r="A276" s="48"/>
      <c r="B276" s="49"/>
      <c r="C276" s="85" t="s">
        <v>83</v>
      </c>
      <c r="D276" s="136">
        <v>84408.816</v>
      </c>
      <c r="E276" s="136">
        <v>5349.066</v>
      </c>
      <c r="F276" s="136">
        <v>577.33</v>
      </c>
      <c r="G276" s="69">
        <f t="shared" si="65"/>
        <v>10.79309920647829</v>
      </c>
      <c r="H276" s="69">
        <f t="shared" si="70"/>
        <v>0.6839688404111722</v>
      </c>
      <c r="I276" s="97"/>
      <c r="J276" s="69"/>
      <c r="K276" s="71"/>
      <c r="L276" s="21">
        <f>G276-95</f>
        <v>-84.20690079352171</v>
      </c>
    </row>
    <row r="277" spans="1:12" s="7" customFormat="1" ht="28.5" customHeight="1">
      <c r="A277" s="75" t="s">
        <v>31</v>
      </c>
      <c r="B277" s="53" t="s">
        <v>32</v>
      </c>
      <c r="C277" s="2" t="s">
        <v>62</v>
      </c>
      <c r="D277" s="132">
        <f>D278</f>
        <v>23787.4</v>
      </c>
      <c r="E277" s="132">
        <f>E278</f>
        <v>14130.45</v>
      </c>
      <c r="F277" s="132">
        <f>F278</f>
        <v>13151.689</v>
      </c>
      <c r="G277" s="70">
        <f t="shared" si="65"/>
        <v>93.0733911517326</v>
      </c>
      <c r="H277" s="70">
        <f t="shared" si="70"/>
        <v>55.28846784432094</v>
      </c>
      <c r="I277" s="100"/>
      <c r="J277" s="70"/>
      <c r="K277" s="71"/>
      <c r="L277" s="32" t="s">
        <v>77</v>
      </c>
    </row>
    <row r="278" spans="1:12" s="31" customFormat="1" ht="18" customHeight="1">
      <c r="A278" s="29"/>
      <c r="B278" s="30"/>
      <c r="C278" s="81" t="s">
        <v>39</v>
      </c>
      <c r="D278" s="136">
        <v>23787.4</v>
      </c>
      <c r="E278" s="136">
        <v>14130.45</v>
      </c>
      <c r="F278" s="136">
        <v>13151.689</v>
      </c>
      <c r="G278" s="69">
        <f t="shared" si="65"/>
        <v>93.0733911517326</v>
      </c>
      <c r="H278" s="69">
        <f t="shared" si="70"/>
        <v>55.28846784432094</v>
      </c>
      <c r="I278" s="69">
        <f>I279</f>
        <v>22216.8</v>
      </c>
      <c r="J278" s="69">
        <f>I278-D278</f>
        <v>-1570.6000000000022</v>
      </c>
      <c r="K278" s="90">
        <f>I278/D278</f>
        <v>0.9339734481280004</v>
      </c>
      <c r="L278" s="21">
        <f>G278-95</f>
        <v>-1.9266088482674064</v>
      </c>
    </row>
    <row r="279" spans="1:12" s="115" customFormat="1" ht="27.75" customHeight="1" hidden="1">
      <c r="A279" s="46">
        <v>977</v>
      </c>
      <c r="B279" s="150"/>
      <c r="C279" s="81" t="s">
        <v>130</v>
      </c>
      <c r="D279" s="136">
        <v>23787.4</v>
      </c>
      <c r="E279" s="136">
        <v>14130.45</v>
      </c>
      <c r="F279" s="136">
        <v>13151.689</v>
      </c>
      <c r="G279" s="70">
        <f t="shared" si="65"/>
        <v>93.0733911517326</v>
      </c>
      <c r="H279" s="70">
        <f t="shared" si="70"/>
        <v>55.28846784432094</v>
      </c>
      <c r="I279" s="69">
        <v>22216.8</v>
      </c>
      <c r="J279" s="69">
        <f>I279-D279</f>
        <v>-1570.6000000000022</v>
      </c>
      <c r="K279" s="71">
        <f>I279/D279</f>
        <v>0.9339734481280004</v>
      </c>
      <c r="L279" s="21"/>
    </row>
    <row r="280" spans="1:12" s="7" customFormat="1" ht="28.5" customHeight="1">
      <c r="A280" s="1" t="s">
        <v>33</v>
      </c>
      <c r="B280" s="2" t="s">
        <v>34</v>
      </c>
      <c r="C280" s="2" t="s">
        <v>63</v>
      </c>
      <c r="D280" s="132">
        <f>D281</f>
        <v>4904.3</v>
      </c>
      <c r="E280" s="132">
        <f>E281</f>
        <v>2416.395</v>
      </c>
      <c r="F280" s="132">
        <f>F281</f>
        <v>1975.507</v>
      </c>
      <c r="G280" s="70">
        <f t="shared" si="65"/>
        <v>81.75430755319391</v>
      </c>
      <c r="H280" s="70">
        <f t="shared" si="70"/>
        <v>40.28112064922619</v>
      </c>
      <c r="I280" s="70"/>
      <c r="J280" s="70"/>
      <c r="K280" s="71"/>
      <c r="L280" s="32" t="s">
        <v>77</v>
      </c>
    </row>
    <row r="281" spans="1:12" s="31" customFormat="1" ht="18" customHeight="1">
      <c r="A281" s="29"/>
      <c r="B281" s="30"/>
      <c r="C281" s="81" t="s">
        <v>39</v>
      </c>
      <c r="D281" s="136">
        <v>4904.3</v>
      </c>
      <c r="E281" s="136">
        <v>2416.395</v>
      </c>
      <c r="F281" s="136">
        <v>1975.507</v>
      </c>
      <c r="G281" s="69">
        <f t="shared" si="65"/>
        <v>81.75430755319391</v>
      </c>
      <c r="H281" s="69">
        <f t="shared" si="70"/>
        <v>40.28112064922619</v>
      </c>
      <c r="I281" s="69">
        <f>I282</f>
        <v>4835.2</v>
      </c>
      <c r="J281" s="69">
        <f>I281-D281</f>
        <v>-69.10000000000036</v>
      </c>
      <c r="K281" s="90">
        <f>I281/D281</f>
        <v>0.9859103235935811</v>
      </c>
      <c r="L281" s="21">
        <f>G281-95</f>
        <v>-13.245692446806089</v>
      </c>
    </row>
    <row r="282" spans="1:12" s="115" customFormat="1" ht="27" customHeight="1" hidden="1">
      <c r="A282" s="46">
        <v>978</v>
      </c>
      <c r="B282" s="149"/>
      <c r="C282" s="81" t="s">
        <v>131</v>
      </c>
      <c r="D282" s="136">
        <v>4904.3</v>
      </c>
      <c r="E282" s="136">
        <v>2416.395</v>
      </c>
      <c r="F282" s="136">
        <v>1975.507</v>
      </c>
      <c r="G282" s="70">
        <f>F282/E282*100</f>
        <v>81.75430755319391</v>
      </c>
      <c r="H282" s="70">
        <f>F282/D282*100</f>
        <v>40.28112064922619</v>
      </c>
      <c r="I282" s="69">
        <v>4835.2</v>
      </c>
      <c r="J282" s="69">
        <f>I282-D282</f>
        <v>-69.10000000000036</v>
      </c>
      <c r="K282" s="71">
        <f>I282/D282</f>
        <v>0.9859103235935811</v>
      </c>
      <c r="L282" s="21"/>
    </row>
    <row r="283" spans="1:12" s="7" customFormat="1" ht="30" customHeight="1">
      <c r="A283" s="1" t="s">
        <v>35</v>
      </c>
      <c r="B283" s="2" t="s">
        <v>36</v>
      </c>
      <c r="C283" s="2" t="s">
        <v>155</v>
      </c>
      <c r="D283" s="132">
        <f>D284</f>
        <v>145671.905</v>
      </c>
      <c r="E283" s="132">
        <f>E284</f>
        <v>81709.755</v>
      </c>
      <c r="F283" s="132">
        <f>F284</f>
        <v>71617.684</v>
      </c>
      <c r="G283" s="70">
        <f t="shared" si="65"/>
        <v>87.64887864368212</v>
      </c>
      <c r="H283" s="70">
        <f t="shared" si="70"/>
        <v>49.163690143270934</v>
      </c>
      <c r="I283" s="97"/>
      <c r="J283" s="70"/>
      <c r="K283" s="71"/>
      <c r="L283" s="32" t="s">
        <v>77</v>
      </c>
    </row>
    <row r="284" spans="1:12" s="31" customFormat="1" ht="17.25" customHeight="1">
      <c r="A284" s="29"/>
      <c r="B284" s="30"/>
      <c r="C284" s="81" t="s">
        <v>39</v>
      </c>
      <c r="D284" s="136">
        <v>145671.905</v>
      </c>
      <c r="E284" s="136">
        <v>81709.755</v>
      </c>
      <c r="F284" s="136">
        <v>71617.684</v>
      </c>
      <c r="G284" s="69">
        <f t="shared" si="65"/>
        <v>87.64887864368212</v>
      </c>
      <c r="H284" s="69">
        <f t="shared" si="70"/>
        <v>49.163690143270934</v>
      </c>
      <c r="I284" s="69">
        <f>I285</f>
        <v>135034</v>
      </c>
      <c r="J284" s="69">
        <f>I284-D284</f>
        <v>-10637.904999999999</v>
      </c>
      <c r="K284" s="90">
        <f>I284/D284</f>
        <v>0.9269735300022335</v>
      </c>
      <c r="L284" s="21">
        <f>G284-95</f>
        <v>-7.351121356317876</v>
      </c>
    </row>
    <row r="285" spans="1:13" s="115" customFormat="1" ht="27" customHeight="1" hidden="1">
      <c r="A285" s="46">
        <v>985</v>
      </c>
      <c r="B285" s="150"/>
      <c r="C285" s="81" t="s">
        <v>132</v>
      </c>
      <c r="D285" s="136">
        <v>145671.905</v>
      </c>
      <c r="E285" s="136">
        <v>81709.755</v>
      </c>
      <c r="F285" s="136">
        <v>71617.684</v>
      </c>
      <c r="G285" s="70">
        <f t="shared" si="65"/>
        <v>87.64887864368212</v>
      </c>
      <c r="H285" s="70">
        <f t="shared" si="70"/>
        <v>49.163690143270934</v>
      </c>
      <c r="I285" s="69">
        <v>135034</v>
      </c>
      <c r="J285" s="69">
        <f>I285-D285</f>
        <v>-10637.904999999999</v>
      </c>
      <c r="K285" s="71">
        <f>I285/D285</f>
        <v>0.9269735300022335</v>
      </c>
      <c r="L285" s="21"/>
      <c r="M285" s="16"/>
    </row>
    <row r="286" spans="1:12" s="11" customFormat="1" ht="40.5" customHeight="1">
      <c r="A286" s="82" t="s">
        <v>37</v>
      </c>
      <c r="B286" s="83" t="s">
        <v>108</v>
      </c>
      <c r="C286" s="2" t="s">
        <v>65</v>
      </c>
      <c r="D286" s="132">
        <f>D287+D290+D291</f>
        <v>1805498.862</v>
      </c>
      <c r="E286" s="132">
        <f>E287+E290+E291</f>
        <v>1295079.744</v>
      </c>
      <c r="F286" s="132">
        <f>F287+F290+F291</f>
        <v>541062.98</v>
      </c>
      <c r="G286" s="70">
        <f t="shared" si="65"/>
        <v>41.778352453329695</v>
      </c>
      <c r="H286" s="70">
        <f t="shared" si="70"/>
        <v>29.967506011089363</v>
      </c>
      <c r="I286" s="97"/>
      <c r="J286" s="70"/>
      <c r="K286" s="71"/>
      <c r="L286" s="32" t="s">
        <v>77</v>
      </c>
    </row>
    <row r="287" spans="1:12" s="31" customFormat="1" ht="16.5" customHeight="1">
      <c r="A287" s="175"/>
      <c r="B287" s="176"/>
      <c r="C287" s="85" t="s">
        <v>39</v>
      </c>
      <c r="D287" s="136">
        <v>582768.43</v>
      </c>
      <c r="E287" s="136">
        <v>344884.305</v>
      </c>
      <c r="F287" s="136">
        <v>287873.35</v>
      </c>
      <c r="G287" s="69">
        <f t="shared" si="65"/>
        <v>83.46954205411</v>
      </c>
      <c r="H287" s="69">
        <f t="shared" si="70"/>
        <v>49.39755401643839</v>
      </c>
      <c r="I287" s="69">
        <f>I288+I289</f>
        <v>414828.18</v>
      </c>
      <c r="J287" s="69">
        <f>I287-D287</f>
        <v>-167940.25000000006</v>
      </c>
      <c r="K287" s="90">
        <f>I287/D287</f>
        <v>0.7118233566632975</v>
      </c>
      <c r="L287" s="21">
        <f>G287-95</f>
        <v>-11.530457945890006</v>
      </c>
    </row>
    <row r="288" spans="1:12" s="115" customFormat="1" ht="26.25" customHeight="1" hidden="1">
      <c r="A288" s="1" t="s">
        <v>37</v>
      </c>
      <c r="B288" s="153"/>
      <c r="C288" s="85" t="s">
        <v>110</v>
      </c>
      <c r="D288" s="136">
        <v>20708</v>
      </c>
      <c r="E288" s="136">
        <v>11464.576</v>
      </c>
      <c r="F288" s="136">
        <v>10440.39</v>
      </c>
      <c r="G288" s="70">
        <f t="shared" si="65"/>
        <v>91.06651654627262</v>
      </c>
      <c r="H288" s="70">
        <f t="shared" si="70"/>
        <v>50.417181765501255</v>
      </c>
      <c r="I288" s="69">
        <v>19211.6</v>
      </c>
      <c r="J288" s="69">
        <f>I288-D288</f>
        <v>-1496.4000000000015</v>
      </c>
      <c r="K288" s="71">
        <f>I288/D288</f>
        <v>0.9277380722426115</v>
      </c>
      <c r="L288" s="21"/>
    </row>
    <row r="289" spans="1:12" s="115" customFormat="1" ht="26.25" customHeight="1" hidden="1">
      <c r="A289" s="1" t="s">
        <v>37</v>
      </c>
      <c r="B289" s="153"/>
      <c r="C289" s="85" t="s">
        <v>191</v>
      </c>
      <c r="D289" s="136">
        <v>562060.425</v>
      </c>
      <c r="E289" s="136">
        <v>333419.727</v>
      </c>
      <c r="F289" s="136">
        <v>277432.96</v>
      </c>
      <c r="G289" s="70">
        <f>F289/E289*100</f>
        <v>83.20832198389989</v>
      </c>
      <c r="H289" s="70">
        <f>F289/D289*100</f>
        <v>49.35998829663198</v>
      </c>
      <c r="I289" s="69">
        <v>395616.58</v>
      </c>
      <c r="J289" s="69">
        <f>I289-D289</f>
        <v>-166443.84500000003</v>
      </c>
      <c r="K289" s="71">
        <f>I289/D289</f>
        <v>0.7038684141478204</v>
      </c>
      <c r="L289" s="21"/>
    </row>
    <row r="290" spans="1:12" s="7" customFormat="1" ht="17.25" customHeight="1">
      <c r="A290" s="181"/>
      <c r="B290" s="182"/>
      <c r="C290" s="85" t="s">
        <v>40</v>
      </c>
      <c r="D290" s="136">
        <v>757391.325</v>
      </c>
      <c r="E290" s="136">
        <v>681844.022</v>
      </c>
      <c r="F290" s="136">
        <v>142813.704</v>
      </c>
      <c r="G290" s="69">
        <f t="shared" si="65"/>
        <v>20.945216118650666</v>
      </c>
      <c r="H290" s="69">
        <f t="shared" si="70"/>
        <v>18.85599943991965</v>
      </c>
      <c r="I290" s="97"/>
      <c r="J290" s="69"/>
      <c r="K290" s="71"/>
      <c r="L290" s="21">
        <f>G290-95</f>
        <v>-74.05478388134934</v>
      </c>
    </row>
    <row r="291" spans="1:12" s="7" customFormat="1" ht="27" customHeight="1">
      <c r="A291" s="183"/>
      <c r="B291" s="184"/>
      <c r="C291" s="85" t="s">
        <v>83</v>
      </c>
      <c r="D291" s="136">
        <f>327767.319+24626.016+112945.772</f>
        <v>465339.107</v>
      </c>
      <c r="E291" s="136">
        <v>268351.417</v>
      </c>
      <c r="F291" s="136">
        <v>110375.926</v>
      </c>
      <c r="G291" s="69">
        <f t="shared" si="65"/>
        <v>41.13111353535353</v>
      </c>
      <c r="H291" s="69">
        <f t="shared" si="70"/>
        <v>23.719460569644323</v>
      </c>
      <c r="I291" s="97"/>
      <c r="J291" s="69"/>
      <c r="K291" s="71"/>
      <c r="L291" s="21">
        <f>G291-95</f>
        <v>-53.86888646464647</v>
      </c>
    </row>
    <row r="292" spans="1:12" s="7" customFormat="1" ht="40.5" customHeight="1">
      <c r="A292" s="75" t="s">
        <v>38</v>
      </c>
      <c r="B292" s="53" t="s">
        <v>109</v>
      </c>
      <c r="C292" s="2" t="s">
        <v>64</v>
      </c>
      <c r="D292" s="132">
        <f>D293</f>
        <v>61472.522</v>
      </c>
      <c r="E292" s="132">
        <f>E293</f>
        <v>36840.792</v>
      </c>
      <c r="F292" s="132">
        <f>F293</f>
        <v>35603.59</v>
      </c>
      <c r="G292" s="70">
        <f t="shared" si="65"/>
        <v>96.64176057887136</v>
      </c>
      <c r="H292" s="70">
        <f t="shared" si="70"/>
        <v>57.91789378675565</v>
      </c>
      <c r="I292" s="100"/>
      <c r="J292" s="70"/>
      <c r="K292" s="71"/>
      <c r="L292" s="32" t="s">
        <v>77</v>
      </c>
    </row>
    <row r="293" spans="1:12" s="31" customFormat="1" ht="17.25" customHeight="1">
      <c r="A293" s="191"/>
      <c r="B293" s="192"/>
      <c r="C293" s="81" t="s">
        <v>39</v>
      </c>
      <c r="D293" s="136">
        <v>61472.522</v>
      </c>
      <c r="E293" s="136">
        <v>36840.792</v>
      </c>
      <c r="F293" s="136">
        <v>35603.59</v>
      </c>
      <c r="G293" s="69">
        <f t="shared" si="65"/>
        <v>96.64176057887136</v>
      </c>
      <c r="H293" s="69">
        <f t="shared" si="70"/>
        <v>57.91789378675565</v>
      </c>
      <c r="I293" s="69">
        <f>I294+I295</f>
        <v>57316.600000000006</v>
      </c>
      <c r="J293" s="69">
        <f>I293-D293</f>
        <v>-4155.921999999991</v>
      </c>
      <c r="K293" s="90">
        <f>I293/D293</f>
        <v>0.9323938263017745</v>
      </c>
      <c r="L293" s="21">
        <f>G293-95</f>
        <v>1.6417605788713558</v>
      </c>
    </row>
    <row r="294" spans="1:12" s="109" customFormat="1" ht="28.5" customHeight="1" hidden="1">
      <c r="A294" s="46">
        <v>992</v>
      </c>
      <c r="B294" s="150"/>
      <c r="C294" s="81" t="s">
        <v>110</v>
      </c>
      <c r="D294" s="136">
        <v>49188.5</v>
      </c>
      <c r="E294" s="136">
        <v>26752.705</v>
      </c>
      <c r="F294" s="136">
        <v>25711.072</v>
      </c>
      <c r="G294" s="70">
        <f t="shared" si="65"/>
        <v>96.10643858256576</v>
      </c>
      <c r="H294" s="70">
        <f t="shared" si="70"/>
        <v>52.27049411956046</v>
      </c>
      <c r="I294" s="69">
        <v>46559.8</v>
      </c>
      <c r="J294" s="69">
        <f>I294-D294</f>
        <v>-2628.699999999997</v>
      </c>
      <c r="K294" s="71">
        <f>I294/D294</f>
        <v>0.9465586468381838</v>
      </c>
      <c r="L294" s="21"/>
    </row>
    <row r="295" spans="1:13" s="109" customFormat="1" ht="27" customHeight="1" hidden="1">
      <c r="A295" s="46">
        <v>992</v>
      </c>
      <c r="B295" s="150"/>
      <c r="C295" s="81" t="s">
        <v>156</v>
      </c>
      <c r="D295" s="136">
        <v>12284.022</v>
      </c>
      <c r="E295" s="136">
        <v>10088.087</v>
      </c>
      <c r="F295" s="136">
        <v>9892.519</v>
      </c>
      <c r="G295" s="70">
        <f t="shared" si="65"/>
        <v>98.06139657598116</v>
      </c>
      <c r="H295" s="70">
        <f t="shared" si="70"/>
        <v>80.53159624754824</v>
      </c>
      <c r="I295" s="69">
        <v>10756.8</v>
      </c>
      <c r="J295" s="69">
        <f>I295-D295</f>
        <v>-1527.2220000000016</v>
      </c>
      <c r="K295" s="71">
        <f>I295/D295</f>
        <v>0.8756741073892572</v>
      </c>
      <c r="L295" s="21"/>
      <c r="M295" s="7"/>
    </row>
    <row r="296" spans="1:12" s="15" customFormat="1" ht="18" customHeight="1">
      <c r="A296" s="191" t="s">
        <v>89</v>
      </c>
      <c r="B296" s="198"/>
      <c r="C296" s="199"/>
      <c r="D296" s="132">
        <v>241.612</v>
      </c>
      <c r="E296" s="8" t="s">
        <v>77</v>
      </c>
      <c r="F296" s="8" t="s">
        <v>77</v>
      </c>
      <c r="G296" s="8" t="s">
        <v>77</v>
      </c>
      <c r="H296" s="8" t="s">
        <v>77</v>
      </c>
      <c r="I296" s="99"/>
      <c r="J296" s="8"/>
      <c r="K296" s="34"/>
      <c r="L296" s="8" t="s">
        <v>77</v>
      </c>
    </row>
    <row r="297" spans="1:12" ht="29.25" customHeight="1">
      <c r="A297" s="194" t="s">
        <v>73</v>
      </c>
      <c r="B297" s="195"/>
      <c r="C297" s="196"/>
      <c r="D297" s="139">
        <f>D299+D300+D301</f>
        <v>23131144.365000002</v>
      </c>
      <c r="E297" s="139">
        <f>E299+E300+E301</f>
        <v>13251710.02</v>
      </c>
      <c r="F297" s="139">
        <f>F299+F300+F301</f>
        <v>10906750.577</v>
      </c>
      <c r="G297" s="72">
        <f t="shared" si="65"/>
        <v>82.30447663387672</v>
      </c>
      <c r="H297" s="72">
        <f t="shared" si="70"/>
        <v>47.15179847955611</v>
      </c>
      <c r="I297" s="72"/>
      <c r="J297" s="72"/>
      <c r="K297" s="73"/>
      <c r="L297" s="57" t="s">
        <v>77</v>
      </c>
    </row>
    <row r="298" spans="1:12" ht="15.75" customHeight="1">
      <c r="A298" s="180"/>
      <c r="B298" s="180"/>
      <c r="C298" s="58" t="s">
        <v>71</v>
      </c>
      <c r="D298" s="76"/>
      <c r="E298" s="76"/>
      <c r="F298" s="76"/>
      <c r="G298" s="72"/>
      <c r="H298" s="72"/>
      <c r="I298" s="76"/>
      <c r="J298" s="76"/>
      <c r="K298" s="78"/>
      <c r="L298" s="59"/>
    </row>
    <row r="299" spans="1:12" ht="20.25" customHeight="1">
      <c r="A299" s="180"/>
      <c r="B299" s="180"/>
      <c r="C299" s="60" t="s">
        <v>39</v>
      </c>
      <c r="D299" s="139">
        <f>D7+D12+D23+D27+D32+D39+D49+D56+D66+D83+D100+D117+D134+D151+D168+D185+D202+D207+D215+D221+D226+D231+D241+D250+D255+D270+D278+D281+D284+D287+D293</f>
        <v>14626728.15</v>
      </c>
      <c r="E299" s="139">
        <f>E7+E12+E23+E27+E32+E39+E49+E56+E66+E83+E100+E117+E134+E151+E168+E185+E202+E207+E215+E221+E226+E231+E241+E250+E255+E270+E278+E281+E284+E287+E293</f>
        <v>8347460.072999999</v>
      </c>
      <c r="F299" s="139">
        <f>F7+F12+F23+F27+F32+F39+F49+F56+F66+F83+F100+F117+F134+F151+F168+F185+F202+F207+F215+F221+F226+F231+F241+F250+F255+F270+F278+F281+F284+F287+F293</f>
        <v>7498867.175</v>
      </c>
      <c r="G299" s="72">
        <f t="shared" si="65"/>
        <v>89.83411851534592</v>
      </c>
      <c r="H299" s="72">
        <f t="shared" si="70"/>
        <v>51.268247403640984</v>
      </c>
      <c r="I299" s="139">
        <f>I7+I12+I23+I27+I32+I39+I49+I56+I66+I83+I100+I117+I134+I151+I168+I185+I202+I207+I215+I221+I226+I231+I241+I250+I255+I270+I278+I281+I284+I287+I293</f>
        <v>12511521.856999999</v>
      </c>
      <c r="J299" s="72">
        <f>I299-D299</f>
        <v>-2115206.2930000015</v>
      </c>
      <c r="K299" s="73">
        <f>I299/D299</f>
        <v>0.8553875978750585</v>
      </c>
      <c r="L299" s="61">
        <f>G299-95</f>
        <v>-5.165881484654079</v>
      </c>
    </row>
    <row r="300" spans="1:12" ht="18.75" customHeight="1">
      <c r="A300" s="180"/>
      <c r="B300" s="180"/>
      <c r="C300" s="60" t="s">
        <v>40</v>
      </c>
      <c r="D300" s="139">
        <f>D36+D63+D81+D98+D115+D132+D149+D166+D183+D200+D224+D239+D248+D267+D290+D275</f>
        <v>5255556.402000001</v>
      </c>
      <c r="E300" s="139">
        <f>E36+E63+E81+E98+E115+E132+E149+E166+E183+E200+E224+E239+E248+E267+E290+E275</f>
        <v>3718554.8979999996</v>
      </c>
      <c r="F300" s="139">
        <f>F36+F63+F81+F98+F115+F132+F149+F166+F183+F200+F224+F239+F248+F267+F290+F275</f>
        <v>2675343.3559999997</v>
      </c>
      <c r="G300" s="72">
        <f t="shared" si="65"/>
        <v>71.94578080422896</v>
      </c>
      <c r="H300" s="72">
        <f t="shared" si="70"/>
        <v>50.90504508679421</v>
      </c>
      <c r="I300" s="72"/>
      <c r="J300" s="72"/>
      <c r="K300" s="73"/>
      <c r="L300" s="61">
        <f>G300-95</f>
        <v>-23.05421919577104</v>
      </c>
    </row>
    <row r="301" spans="1:12" ht="31.5" customHeight="1">
      <c r="A301" s="180"/>
      <c r="B301" s="180"/>
      <c r="C301" s="62" t="s">
        <v>83</v>
      </c>
      <c r="D301" s="139">
        <f>D37+D47+D54+D64+D205+D213+D219+D229+D268+D276+D291+D296</f>
        <v>3248859.813</v>
      </c>
      <c r="E301" s="139">
        <f>E37+E47+E54+E64+E205+E213+E219+E229+E268+E276+E291</f>
        <v>1185695.049</v>
      </c>
      <c r="F301" s="139">
        <f>F37+F47+F54+F64+F205+F213+F219+F229+F268+F276+F291</f>
        <v>732540.046</v>
      </c>
      <c r="G301" s="72">
        <f t="shared" si="65"/>
        <v>61.78148813371658</v>
      </c>
      <c r="H301" s="72">
        <f t="shared" si="70"/>
        <v>22.547604026151312</v>
      </c>
      <c r="I301" s="72"/>
      <c r="J301" s="72"/>
      <c r="K301" s="73"/>
      <c r="L301" s="61">
        <f>G301-95</f>
        <v>-33.21851186628342</v>
      </c>
    </row>
    <row r="302" spans="1:12" ht="26.25" customHeight="1">
      <c r="A302" s="177" t="s">
        <v>72</v>
      </c>
      <c r="B302" s="178"/>
      <c r="C302" s="179"/>
      <c r="D302" s="140">
        <f>D304+D305+D306</f>
        <v>23496898.574</v>
      </c>
      <c r="E302" s="140">
        <f>E304+E305+E306</f>
        <v>13545628.038</v>
      </c>
      <c r="F302" s="140">
        <f>F304+F305+F306</f>
        <v>11157389.526</v>
      </c>
      <c r="G302" s="92">
        <f t="shared" si="65"/>
        <v>82.3689347935718</v>
      </c>
      <c r="H302" s="92">
        <f t="shared" si="70"/>
        <v>47.48452009894606</v>
      </c>
      <c r="I302" s="92"/>
      <c r="J302" s="92"/>
      <c r="K302" s="79"/>
      <c r="L302" s="63" t="s">
        <v>77</v>
      </c>
    </row>
    <row r="303" spans="1:12" ht="14.25" customHeight="1">
      <c r="A303" s="193"/>
      <c r="B303" s="193"/>
      <c r="C303" s="64" t="s">
        <v>71</v>
      </c>
      <c r="D303" s="141"/>
      <c r="E303" s="141"/>
      <c r="F303" s="141"/>
      <c r="G303" s="92"/>
      <c r="H303" s="92"/>
      <c r="I303" s="141"/>
      <c r="J303" s="95"/>
      <c r="K303" s="80"/>
      <c r="L303" s="65"/>
    </row>
    <row r="304" spans="1:12" ht="30.75" customHeight="1">
      <c r="A304" s="193"/>
      <c r="B304" s="193"/>
      <c r="C304" s="66" t="s">
        <v>80</v>
      </c>
      <c r="D304" s="142">
        <f>D299+D20+D21+D18+D19</f>
        <v>14992482.359000001</v>
      </c>
      <c r="E304" s="142">
        <f>E299+E20+E21+E18+E19</f>
        <v>8641378.091</v>
      </c>
      <c r="F304" s="142">
        <f>F299+F20+F21+F18+F19</f>
        <v>7749506.124</v>
      </c>
      <c r="G304" s="92">
        <f t="shared" si="65"/>
        <v>89.67905399338</v>
      </c>
      <c r="H304" s="92">
        <f t="shared" si="70"/>
        <v>51.68927958983366</v>
      </c>
      <c r="I304" s="142">
        <f>I299+I20+I21+I18+I19</f>
        <v>12762160.856999999</v>
      </c>
      <c r="J304" s="72">
        <f>I304-D304</f>
        <v>-2230321.502000002</v>
      </c>
      <c r="K304" s="73">
        <f>I304/D304</f>
        <v>0.8512373435836569</v>
      </c>
      <c r="L304" s="67">
        <f>G304-95</f>
        <v>-5.320946006620005</v>
      </c>
    </row>
    <row r="305" spans="1:12" ht="18.75" customHeight="1">
      <c r="A305" s="193"/>
      <c r="B305" s="193"/>
      <c r="C305" s="66" t="s">
        <v>40</v>
      </c>
      <c r="D305" s="142">
        <f aca="true" t="shared" si="71" ref="D305:F306">D300</f>
        <v>5255556.402000001</v>
      </c>
      <c r="E305" s="142">
        <f t="shared" si="71"/>
        <v>3718554.8979999996</v>
      </c>
      <c r="F305" s="142">
        <f t="shared" si="71"/>
        <v>2675343.3559999997</v>
      </c>
      <c r="G305" s="92">
        <f t="shared" si="65"/>
        <v>71.94578080422896</v>
      </c>
      <c r="H305" s="92">
        <f t="shared" si="70"/>
        <v>50.90504508679421</v>
      </c>
      <c r="I305" s="92"/>
      <c r="J305" s="92"/>
      <c r="K305" s="79"/>
      <c r="L305" s="67">
        <f>G305-95</f>
        <v>-23.05421919577104</v>
      </c>
    </row>
    <row r="306" spans="1:12" ht="31.5" customHeight="1">
      <c r="A306" s="193"/>
      <c r="B306" s="193"/>
      <c r="C306" s="68" t="s">
        <v>83</v>
      </c>
      <c r="D306" s="142">
        <f>D301</f>
        <v>3248859.813</v>
      </c>
      <c r="E306" s="142">
        <f t="shared" si="71"/>
        <v>1185695.049</v>
      </c>
      <c r="F306" s="142">
        <f t="shared" si="71"/>
        <v>732540.046</v>
      </c>
      <c r="G306" s="92">
        <f t="shared" si="65"/>
        <v>61.78148813371658</v>
      </c>
      <c r="H306" s="92">
        <f t="shared" si="70"/>
        <v>22.547604026151312</v>
      </c>
      <c r="I306" s="102"/>
      <c r="J306" s="92"/>
      <c r="K306" s="79"/>
      <c r="L306" s="67">
        <f>G306-95</f>
        <v>-33.21851186628342</v>
      </c>
    </row>
    <row r="307" spans="1:12" ht="10.5" customHeight="1">
      <c r="A307" s="10"/>
      <c r="B307" s="3"/>
      <c r="C307" s="3"/>
      <c r="D307" s="17"/>
      <c r="E307" s="18"/>
      <c r="F307" s="55"/>
      <c r="G307" s="18"/>
      <c r="H307" s="18"/>
      <c r="I307" s="130"/>
      <c r="J307" s="18"/>
      <c r="K307" s="20"/>
      <c r="L307" s="18"/>
    </row>
    <row r="308" spans="1:20" s="12" customFormat="1" ht="15.75" customHeight="1">
      <c r="A308" s="189" t="s">
        <v>136</v>
      </c>
      <c r="B308" s="190"/>
      <c r="C308" s="190"/>
      <c r="D308" s="190"/>
      <c r="E308" s="190"/>
      <c r="F308" s="190"/>
      <c r="G308" s="190"/>
      <c r="H308" s="190"/>
      <c r="I308" s="190"/>
      <c r="J308" s="197"/>
      <c r="K308" s="197"/>
      <c r="L308" s="197"/>
      <c r="M308" s="14"/>
      <c r="N308" s="14"/>
      <c r="O308" s="14"/>
      <c r="P308" s="14"/>
      <c r="Q308" s="14"/>
      <c r="R308" s="14"/>
      <c r="S308" s="14"/>
      <c r="T308" s="14"/>
    </row>
    <row r="309" spans="1:12" s="22" customFormat="1" ht="15.75" customHeight="1">
      <c r="A309" s="189" t="s">
        <v>175</v>
      </c>
      <c r="B309" s="190"/>
      <c r="C309" s="190"/>
      <c r="D309" s="190"/>
      <c r="E309" s="190"/>
      <c r="F309" s="190"/>
      <c r="G309" s="190"/>
      <c r="H309" s="190"/>
      <c r="I309" s="190"/>
      <c r="J309" s="35"/>
      <c r="K309" s="35"/>
      <c r="L309" s="35"/>
    </row>
    <row r="310" spans="1:12" s="12" customFormat="1" ht="12.75">
      <c r="A310" s="37"/>
      <c r="B310" s="13"/>
      <c r="C310" s="13"/>
      <c r="D310" s="23"/>
      <c r="E310" s="23"/>
      <c r="F310" s="56"/>
      <c r="G310" s="23"/>
      <c r="H310" s="23"/>
      <c r="I310" s="131"/>
      <c r="J310" s="23"/>
      <c r="K310" s="24"/>
      <c r="L310" s="23"/>
    </row>
    <row r="311" spans="1:12" s="12" customFormat="1" ht="12.75">
      <c r="A311" s="37"/>
      <c r="B311" s="13"/>
      <c r="C311" s="13"/>
      <c r="D311" s="23"/>
      <c r="E311" s="23"/>
      <c r="F311" s="56"/>
      <c r="G311" s="23"/>
      <c r="H311" s="23"/>
      <c r="I311" s="131"/>
      <c r="J311" s="23"/>
      <c r="K311" s="24"/>
      <c r="L311" s="23"/>
    </row>
    <row r="312" spans="1:12" s="12" customFormat="1" ht="12.75">
      <c r="A312" s="37"/>
      <c r="B312" s="13"/>
      <c r="C312" s="13"/>
      <c r="D312" s="23"/>
      <c r="E312" s="23"/>
      <c r="F312" s="56"/>
      <c r="G312" s="23"/>
      <c r="H312" s="23"/>
      <c r="I312" s="131"/>
      <c r="J312" s="23"/>
      <c r="K312" s="24"/>
      <c r="L312" s="23"/>
    </row>
    <row r="313" spans="1:12" s="12" customFormat="1" ht="12.75">
      <c r="A313" s="37"/>
      <c r="B313" s="13"/>
      <c r="C313" s="13"/>
      <c r="D313" s="23"/>
      <c r="E313" s="23"/>
      <c r="F313" s="56"/>
      <c r="G313" s="23"/>
      <c r="H313" s="23"/>
      <c r="I313" s="131"/>
      <c r="J313" s="23"/>
      <c r="K313" s="24"/>
      <c r="L313" s="23"/>
    </row>
    <row r="314" spans="1:12" s="12" customFormat="1" ht="12.75">
      <c r="A314" s="37"/>
      <c r="B314" s="13"/>
      <c r="C314" s="13"/>
      <c r="D314" s="23"/>
      <c r="E314" s="23"/>
      <c r="F314" s="56"/>
      <c r="G314" s="23"/>
      <c r="H314" s="23"/>
      <c r="I314" s="131"/>
      <c r="J314" s="23"/>
      <c r="K314" s="24"/>
      <c r="L314" s="23"/>
    </row>
    <row r="315" spans="1:12" s="12" customFormat="1" ht="12.75">
      <c r="A315" s="37"/>
      <c r="B315" s="13"/>
      <c r="C315" s="13"/>
      <c r="D315" s="23"/>
      <c r="E315" s="23"/>
      <c r="F315" s="56"/>
      <c r="G315" s="23"/>
      <c r="H315" s="23"/>
      <c r="I315" s="131"/>
      <c r="J315" s="23"/>
      <c r="K315" s="24"/>
      <c r="L315" s="23"/>
    </row>
    <row r="316" spans="1:12" s="12" customFormat="1" ht="12.75">
      <c r="A316" s="37"/>
      <c r="B316" s="13"/>
      <c r="C316" s="13"/>
      <c r="D316" s="23"/>
      <c r="E316" s="23"/>
      <c r="F316" s="56"/>
      <c r="G316" s="23"/>
      <c r="H316" s="23"/>
      <c r="I316" s="131"/>
      <c r="J316" s="23"/>
      <c r="K316" s="24"/>
      <c r="L316" s="23"/>
    </row>
    <row r="317" spans="1:12" s="12" customFormat="1" ht="12.75">
      <c r="A317" s="37"/>
      <c r="B317" s="13"/>
      <c r="C317" s="13"/>
      <c r="D317" s="23"/>
      <c r="E317" s="23"/>
      <c r="F317" s="56"/>
      <c r="G317" s="23"/>
      <c r="H317" s="23"/>
      <c r="I317" s="131"/>
      <c r="J317" s="23"/>
      <c r="K317" s="24"/>
      <c r="L317" s="23"/>
    </row>
    <row r="318" spans="1:12" s="12" customFormat="1" ht="12.75">
      <c r="A318" s="37"/>
      <c r="B318" s="13"/>
      <c r="C318" s="13"/>
      <c r="D318" s="23"/>
      <c r="E318" s="23"/>
      <c r="F318" s="56"/>
      <c r="G318" s="23"/>
      <c r="H318" s="23"/>
      <c r="I318" s="131"/>
      <c r="J318" s="23"/>
      <c r="K318" s="24"/>
      <c r="L318" s="23"/>
    </row>
    <row r="319" spans="1:12" s="12" customFormat="1" ht="12.75">
      <c r="A319" s="37"/>
      <c r="B319" s="13"/>
      <c r="C319" s="13"/>
      <c r="D319" s="23"/>
      <c r="E319" s="23"/>
      <c r="F319" s="56"/>
      <c r="G319" s="23"/>
      <c r="H319" s="23"/>
      <c r="I319" s="131"/>
      <c r="J319" s="23"/>
      <c r="K319" s="24"/>
      <c r="L319" s="23"/>
    </row>
    <row r="320" spans="1:12" s="12" customFormat="1" ht="12.75">
      <c r="A320" s="37"/>
      <c r="B320" s="13"/>
      <c r="C320" s="13"/>
      <c r="D320" s="23"/>
      <c r="E320" s="23"/>
      <c r="F320" s="56"/>
      <c r="G320" s="23"/>
      <c r="H320" s="23"/>
      <c r="I320" s="131"/>
      <c r="J320" s="23"/>
      <c r="K320" s="24"/>
      <c r="L320" s="23"/>
    </row>
    <row r="321" spans="1:12" s="12" customFormat="1" ht="12.75">
      <c r="A321" s="37"/>
      <c r="B321" s="13"/>
      <c r="C321" s="13"/>
      <c r="D321" s="23"/>
      <c r="E321" s="23"/>
      <c r="F321" s="56"/>
      <c r="G321" s="23"/>
      <c r="H321" s="23"/>
      <c r="I321" s="131"/>
      <c r="J321" s="23"/>
      <c r="K321" s="24"/>
      <c r="L321" s="23"/>
    </row>
    <row r="322" spans="1:12" s="12" customFormat="1" ht="12.75">
      <c r="A322" s="37"/>
      <c r="B322" s="13"/>
      <c r="C322" s="13"/>
      <c r="D322" s="23"/>
      <c r="E322" s="23"/>
      <c r="F322" s="56"/>
      <c r="G322" s="23"/>
      <c r="H322" s="23"/>
      <c r="I322" s="131"/>
      <c r="J322" s="23"/>
      <c r="K322" s="24"/>
      <c r="L322" s="23"/>
    </row>
    <row r="323" spans="1:12" s="12" customFormat="1" ht="12.75">
      <c r="A323" s="37"/>
      <c r="B323" s="13"/>
      <c r="C323" s="13"/>
      <c r="D323" s="23"/>
      <c r="E323" s="23"/>
      <c r="F323" s="56"/>
      <c r="G323" s="23"/>
      <c r="H323" s="23"/>
      <c r="I323" s="131"/>
      <c r="J323" s="23"/>
      <c r="K323" s="24"/>
      <c r="L323" s="23"/>
    </row>
    <row r="324" spans="1:12" s="12" customFormat="1" ht="12.75">
      <c r="A324" s="37"/>
      <c r="B324" s="13"/>
      <c r="C324" s="13"/>
      <c r="D324" s="23"/>
      <c r="E324" s="23"/>
      <c r="F324" s="56"/>
      <c r="G324" s="23"/>
      <c r="H324" s="23"/>
      <c r="I324" s="131"/>
      <c r="J324" s="23"/>
      <c r="K324" s="24"/>
      <c r="L324" s="23"/>
    </row>
    <row r="325" spans="1:12" s="12" customFormat="1" ht="12.75">
      <c r="A325" s="37"/>
      <c r="B325" s="13"/>
      <c r="C325" s="13"/>
      <c r="D325" s="23"/>
      <c r="E325" s="23"/>
      <c r="F325" s="56"/>
      <c r="G325" s="23"/>
      <c r="H325" s="23"/>
      <c r="I325" s="131"/>
      <c r="J325" s="23"/>
      <c r="K325" s="24"/>
      <c r="L325" s="23"/>
    </row>
    <row r="326" spans="1:12" s="12" customFormat="1" ht="12.75">
      <c r="A326" s="37"/>
      <c r="B326" s="13"/>
      <c r="C326" s="13"/>
      <c r="D326" s="23"/>
      <c r="E326" s="23"/>
      <c r="F326" s="56"/>
      <c r="G326" s="23"/>
      <c r="H326" s="23"/>
      <c r="I326" s="131"/>
      <c r="J326" s="23"/>
      <c r="K326" s="24"/>
      <c r="L326" s="23"/>
    </row>
    <row r="327" spans="1:12" s="12" customFormat="1" ht="12.75">
      <c r="A327" s="37"/>
      <c r="B327" s="13"/>
      <c r="C327" s="13"/>
      <c r="D327" s="23"/>
      <c r="E327" s="23"/>
      <c r="F327" s="56"/>
      <c r="G327" s="23"/>
      <c r="H327" s="23"/>
      <c r="I327" s="131"/>
      <c r="J327" s="23"/>
      <c r="K327" s="24"/>
      <c r="L327" s="23"/>
    </row>
    <row r="328" spans="1:12" s="12" customFormat="1" ht="12.75">
      <c r="A328" s="37"/>
      <c r="B328" s="13"/>
      <c r="C328" s="13"/>
      <c r="D328" s="23"/>
      <c r="E328" s="23"/>
      <c r="F328" s="56"/>
      <c r="G328" s="23"/>
      <c r="H328" s="23"/>
      <c r="I328" s="131"/>
      <c r="J328" s="23"/>
      <c r="K328" s="24"/>
      <c r="L328" s="23"/>
    </row>
    <row r="329" spans="1:12" s="12" customFormat="1" ht="12.75">
      <c r="A329" s="37"/>
      <c r="B329" s="13"/>
      <c r="C329" s="13"/>
      <c r="D329" s="23"/>
      <c r="E329" s="23"/>
      <c r="F329" s="56"/>
      <c r="G329" s="23"/>
      <c r="H329" s="23"/>
      <c r="I329" s="131"/>
      <c r="J329" s="23"/>
      <c r="K329" s="24"/>
      <c r="L329" s="23"/>
    </row>
    <row r="330" spans="1:12" s="12" customFormat="1" ht="12.75">
      <c r="A330" s="37"/>
      <c r="B330" s="13"/>
      <c r="C330" s="13"/>
      <c r="D330" s="23"/>
      <c r="E330" s="23"/>
      <c r="F330" s="56"/>
      <c r="G330" s="23"/>
      <c r="H330" s="23"/>
      <c r="I330" s="131"/>
      <c r="J330" s="23"/>
      <c r="K330" s="24"/>
      <c r="L330" s="23"/>
    </row>
    <row r="331" spans="1:12" s="12" customFormat="1" ht="12.75">
      <c r="A331" s="37"/>
      <c r="B331" s="13"/>
      <c r="C331" s="13"/>
      <c r="D331" s="23"/>
      <c r="E331" s="23"/>
      <c r="F331" s="56"/>
      <c r="G331" s="23"/>
      <c r="H331" s="23"/>
      <c r="I331" s="131"/>
      <c r="J331" s="23"/>
      <c r="K331" s="24"/>
      <c r="L331" s="23"/>
    </row>
    <row r="332" spans="1:12" s="12" customFormat="1" ht="12.75">
      <c r="A332" s="37"/>
      <c r="B332" s="13"/>
      <c r="C332" s="13"/>
      <c r="D332" s="23"/>
      <c r="E332" s="23"/>
      <c r="F332" s="56"/>
      <c r="G332" s="23"/>
      <c r="H332" s="23"/>
      <c r="I332" s="131"/>
      <c r="J332" s="23"/>
      <c r="K332" s="24"/>
      <c r="L332" s="23"/>
    </row>
    <row r="333" spans="1:12" s="12" customFormat="1" ht="12.75">
      <c r="A333" s="37"/>
      <c r="B333" s="13"/>
      <c r="C333" s="13"/>
      <c r="D333" s="23"/>
      <c r="E333" s="23"/>
      <c r="F333" s="56"/>
      <c r="G333" s="23"/>
      <c r="H333" s="23"/>
      <c r="I333" s="131"/>
      <c r="J333" s="23"/>
      <c r="K333" s="24"/>
      <c r="L333" s="23"/>
    </row>
    <row r="334" spans="1:12" s="12" customFormat="1" ht="12.75">
      <c r="A334" s="37"/>
      <c r="B334" s="13"/>
      <c r="C334" s="13"/>
      <c r="D334" s="23"/>
      <c r="E334" s="23"/>
      <c r="F334" s="56"/>
      <c r="G334" s="23"/>
      <c r="H334" s="23"/>
      <c r="I334" s="131"/>
      <c r="J334" s="23"/>
      <c r="K334" s="24"/>
      <c r="L334" s="23"/>
    </row>
    <row r="335" spans="1:12" s="12" customFormat="1" ht="12.75">
      <c r="A335" s="37"/>
      <c r="B335" s="13"/>
      <c r="C335" s="13"/>
      <c r="D335" s="23"/>
      <c r="E335" s="23"/>
      <c r="F335" s="56"/>
      <c r="G335" s="23"/>
      <c r="H335" s="23"/>
      <c r="I335" s="131"/>
      <c r="J335" s="23"/>
      <c r="K335" s="24"/>
      <c r="L335" s="23"/>
    </row>
    <row r="336" spans="1:12" s="12" customFormat="1" ht="12.75">
      <c r="A336" s="37"/>
      <c r="B336" s="13"/>
      <c r="C336" s="13"/>
      <c r="D336" s="23"/>
      <c r="E336" s="23"/>
      <c r="F336" s="56"/>
      <c r="G336" s="23"/>
      <c r="H336" s="23"/>
      <c r="I336" s="131"/>
      <c r="J336" s="23"/>
      <c r="K336" s="24"/>
      <c r="L336" s="23"/>
    </row>
    <row r="337" spans="1:12" s="12" customFormat="1" ht="12.75">
      <c r="A337" s="37"/>
      <c r="B337" s="13"/>
      <c r="C337" s="13"/>
      <c r="D337" s="23"/>
      <c r="E337" s="23"/>
      <c r="F337" s="56"/>
      <c r="G337" s="23"/>
      <c r="H337" s="23"/>
      <c r="I337" s="131"/>
      <c r="J337" s="23"/>
      <c r="K337" s="24"/>
      <c r="L337" s="23"/>
    </row>
    <row r="338" spans="1:12" s="12" customFormat="1" ht="12.75">
      <c r="A338" s="37"/>
      <c r="B338" s="13"/>
      <c r="C338" s="13"/>
      <c r="D338" s="23"/>
      <c r="E338" s="23"/>
      <c r="F338" s="56"/>
      <c r="G338" s="23"/>
      <c r="H338" s="23"/>
      <c r="I338" s="131"/>
      <c r="J338" s="23"/>
      <c r="K338" s="24"/>
      <c r="L338" s="23"/>
    </row>
    <row r="339" spans="1:12" s="12" customFormat="1" ht="12.75">
      <c r="A339" s="37"/>
      <c r="B339" s="13"/>
      <c r="C339" s="13"/>
      <c r="D339" s="23"/>
      <c r="E339" s="23"/>
      <c r="F339" s="56"/>
      <c r="G339" s="23"/>
      <c r="H339" s="23"/>
      <c r="I339" s="131"/>
      <c r="J339" s="23"/>
      <c r="K339" s="24"/>
      <c r="L339" s="23"/>
    </row>
    <row r="340" spans="1:12" s="12" customFormat="1" ht="12.75">
      <c r="A340" s="37"/>
      <c r="B340" s="13"/>
      <c r="C340" s="13"/>
      <c r="D340" s="23"/>
      <c r="E340" s="23"/>
      <c r="F340" s="56"/>
      <c r="G340" s="23"/>
      <c r="H340" s="23"/>
      <c r="I340" s="131"/>
      <c r="J340" s="23"/>
      <c r="K340" s="24"/>
      <c r="L340" s="23"/>
    </row>
    <row r="341" spans="1:12" s="12" customFormat="1" ht="12.75">
      <c r="A341" s="37"/>
      <c r="B341" s="13"/>
      <c r="C341" s="13"/>
      <c r="D341" s="23"/>
      <c r="E341" s="23"/>
      <c r="F341" s="56"/>
      <c r="G341" s="23"/>
      <c r="H341" s="23"/>
      <c r="I341" s="131"/>
      <c r="J341" s="23"/>
      <c r="K341" s="24"/>
      <c r="L341" s="23"/>
    </row>
    <row r="342" spans="1:12" s="12" customFormat="1" ht="12.75">
      <c r="A342" s="37"/>
      <c r="B342" s="13"/>
      <c r="C342" s="13"/>
      <c r="D342" s="23"/>
      <c r="E342" s="23"/>
      <c r="F342" s="56"/>
      <c r="G342" s="23"/>
      <c r="H342" s="23"/>
      <c r="I342" s="131"/>
      <c r="J342" s="23"/>
      <c r="K342" s="24"/>
      <c r="L342" s="23"/>
    </row>
    <row r="343" spans="1:12" s="12" customFormat="1" ht="12.75">
      <c r="A343" s="37"/>
      <c r="B343" s="13"/>
      <c r="C343" s="13"/>
      <c r="D343" s="23"/>
      <c r="E343" s="23"/>
      <c r="F343" s="56"/>
      <c r="G343" s="23"/>
      <c r="H343" s="23"/>
      <c r="I343" s="131"/>
      <c r="J343" s="23"/>
      <c r="K343" s="24"/>
      <c r="L343" s="23"/>
    </row>
    <row r="344" spans="1:12" s="12" customFormat="1" ht="12.75">
      <c r="A344" s="37"/>
      <c r="B344" s="13"/>
      <c r="C344" s="13"/>
      <c r="D344" s="23"/>
      <c r="E344" s="23"/>
      <c r="F344" s="56"/>
      <c r="G344" s="23"/>
      <c r="H344" s="23"/>
      <c r="I344" s="131"/>
      <c r="J344" s="23"/>
      <c r="K344" s="24"/>
      <c r="L344" s="23"/>
    </row>
    <row r="345" spans="1:12" s="12" customFormat="1" ht="12.75">
      <c r="A345" s="37"/>
      <c r="B345" s="13"/>
      <c r="C345" s="13"/>
      <c r="D345" s="23"/>
      <c r="E345" s="23"/>
      <c r="F345" s="56"/>
      <c r="G345" s="23"/>
      <c r="H345" s="23"/>
      <c r="I345" s="131"/>
      <c r="J345" s="23"/>
      <c r="K345" s="24"/>
      <c r="L345" s="23"/>
    </row>
    <row r="346" spans="1:12" s="12" customFormat="1" ht="12.75">
      <c r="A346" s="37"/>
      <c r="B346" s="13"/>
      <c r="C346" s="13"/>
      <c r="D346" s="23"/>
      <c r="E346" s="23"/>
      <c r="F346" s="56"/>
      <c r="G346" s="23"/>
      <c r="H346" s="23"/>
      <c r="I346" s="131"/>
      <c r="J346" s="23"/>
      <c r="K346" s="24"/>
      <c r="L346" s="23"/>
    </row>
    <row r="347" spans="1:12" s="12" customFormat="1" ht="12.75">
      <c r="A347" s="37"/>
      <c r="B347" s="13"/>
      <c r="C347" s="13"/>
      <c r="D347" s="23"/>
      <c r="E347" s="23"/>
      <c r="F347" s="56"/>
      <c r="G347" s="23"/>
      <c r="H347" s="23"/>
      <c r="I347" s="131"/>
      <c r="J347" s="23"/>
      <c r="K347" s="24"/>
      <c r="L347" s="23"/>
    </row>
    <row r="348" spans="1:12" s="12" customFormat="1" ht="12.75">
      <c r="A348" s="37"/>
      <c r="B348" s="13"/>
      <c r="C348" s="13"/>
      <c r="D348" s="23"/>
      <c r="E348" s="23"/>
      <c r="F348" s="56"/>
      <c r="G348" s="23"/>
      <c r="H348" s="23"/>
      <c r="I348" s="131"/>
      <c r="J348" s="23"/>
      <c r="K348" s="24"/>
      <c r="L348" s="23"/>
    </row>
    <row r="349" spans="1:12" s="12" customFormat="1" ht="12.75">
      <c r="A349" s="37"/>
      <c r="B349" s="13"/>
      <c r="C349" s="13"/>
      <c r="D349" s="23"/>
      <c r="E349" s="23"/>
      <c r="F349" s="56"/>
      <c r="G349" s="23"/>
      <c r="H349" s="23"/>
      <c r="I349" s="131"/>
      <c r="J349" s="23"/>
      <c r="K349" s="24"/>
      <c r="L349" s="23"/>
    </row>
    <row r="350" spans="1:12" s="12" customFormat="1" ht="12.75">
      <c r="A350" s="37"/>
      <c r="B350" s="13"/>
      <c r="C350" s="13"/>
      <c r="D350" s="23"/>
      <c r="E350" s="23"/>
      <c r="F350" s="56"/>
      <c r="G350" s="23"/>
      <c r="H350" s="23"/>
      <c r="I350" s="131"/>
      <c r="J350" s="23"/>
      <c r="K350" s="24"/>
      <c r="L350" s="23"/>
    </row>
    <row r="351" spans="1:12" s="12" customFormat="1" ht="12.75">
      <c r="A351" s="37"/>
      <c r="B351" s="13"/>
      <c r="C351" s="13"/>
      <c r="D351" s="23"/>
      <c r="E351" s="23"/>
      <c r="F351" s="56"/>
      <c r="G351" s="23"/>
      <c r="H351" s="23"/>
      <c r="I351" s="131"/>
      <c r="J351" s="23"/>
      <c r="K351" s="24"/>
      <c r="L351" s="23"/>
    </row>
    <row r="352" spans="1:12" s="12" customFormat="1" ht="12.75">
      <c r="A352" s="37"/>
      <c r="B352" s="13"/>
      <c r="C352" s="13"/>
      <c r="D352" s="23"/>
      <c r="E352" s="23"/>
      <c r="F352" s="56"/>
      <c r="G352" s="23"/>
      <c r="H352" s="23"/>
      <c r="I352" s="131"/>
      <c r="J352" s="23"/>
      <c r="K352" s="24"/>
      <c r="L352" s="23"/>
    </row>
    <row r="353" spans="1:12" s="12" customFormat="1" ht="12.75">
      <c r="A353" s="37"/>
      <c r="B353" s="13"/>
      <c r="C353" s="13"/>
      <c r="D353" s="23"/>
      <c r="E353" s="23"/>
      <c r="F353" s="56"/>
      <c r="G353" s="23"/>
      <c r="H353" s="23"/>
      <c r="I353" s="131"/>
      <c r="J353" s="23"/>
      <c r="K353" s="24"/>
      <c r="L353" s="23"/>
    </row>
    <row r="354" spans="1:12" s="12" customFormat="1" ht="12.75">
      <c r="A354" s="37"/>
      <c r="B354" s="13"/>
      <c r="C354" s="13"/>
      <c r="D354" s="23"/>
      <c r="E354" s="23"/>
      <c r="F354" s="56"/>
      <c r="G354" s="23"/>
      <c r="H354" s="23"/>
      <c r="I354" s="131"/>
      <c r="J354" s="23"/>
      <c r="K354" s="24"/>
      <c r="L354" s="23"/>
    </row>
    <row r="355" spans="1:12" s="12" customFormat="1" ht="12.75">
      <c r="A355" s="37"/>
      <c r="B355" s="13"/>
      <c r="C355" s="13"/>
      <c r="D355" s="23"/>
      <c r="E355" s="23"/>
      <c r="F355" s="56"/>
      <c r="G355" s="23"/>
      <c r="H355" s="23"/>
      <c r="I355" s="131"/>
      <c r="J355" s="23"/>
      <c r="K355" s="24"/>
      <c r="L355" s="23"/>
    </row>
    <row r="356" spans="1:12" s="12" customFormat="1" ht="12.75">
      <c r="A356" s="37"/>
      <c r="B356" s="13"/>
      <c r="C356" s="13"/>
      <c r="D356" s="23"/>
      <c r="E356" s="23"/>
      <c r="F356" s="56"/>
      <c r="G356" s="23"/>
      <c r="H356" s="23"/>
      <c r="I356" s="131"/>
      <c r="J356" s="23"/>
      <c r="K356" s="24"/>
      <c r="L356" s="23"/>
    </row>
    <row r="357" spans="1:12" s="12" customFormat="1" ht="12.75">
      <c r="A357" s="37"/>
      <c r="B357" s="13"/>
      <c r="C357" s="13"/>
      <c r="D357" s="23"/>
      <c r="E357" s="23"/>
      <c r="F357" s="56"/>
      <c r="G357" s="23"/>
      <c r="H357" s="23"/>
      <c r="I357" s="131"/>
      <c r="J357" s="23"/>
      <c r="K357" s="24"/>
      <c r="L357" s="23"/>
    </row>
    <row r="358" spans="1:12" s="12" customFormat="1" ht="12.75">
      <c r="A358" s="37"/>
      <c r="B358" s="13"/>
      <c r="C358" s="13"/>
      <c r="D358" s="23"/>
      <c r="E358" s="23"/>
      <c r="F358" s="56"/>
      <c r="G358" s="23"/>
      <c r="H358" s="23"/>
      <c r="I358" s="131"/>
      <c r="J358" s="23"/>
      <c r="K358" s="24"/>
      <c r="L358" s="23"/>
    </row>
    <row r="359" spans="1:12" s="12" customFormat="1" ht="12.75">
      <c r="A359" s="37"/>
      <c r="B359" s="13"/>
      <c r="C359" s="13"/>
      <c r="D359" s="23"/>
      <c r="E359" s="23"/>
      <c r="F359" s="56"/>
      <c r="G359" s="23"/>
      <c r="H359" s="23"/>
      <c r="I359" s="131"/>
      <c r="J359" s="23"/>
      <c r="K359" s="24"/>
      <c r="L359" s="23"/>
    </row>
    <row r="360" spans="1:12" s="12" customFormat="1" ht="12.75">
      <c r="A360" s="37"/>
      <c r="B360" s="13"/>
      <c r="C360" s="13"/>
      <c r="D360" s="23"/>
      <c r="E360" s="23"/>
      <c r="F360" s="56"/>
      <c r="G360" s="23"/>
      <c r="H360" s="23"/>
      <c r="I360" s="131"/>
      <c r="J360" s="23"/>
      <c r="K360" s="24"/>
      <c r="L360" s="23"/>
    </row>
    <row r="361" spans="1:12" s="12" customFormat="1" ht="12.75">
      <c r="A361" s="37"/>
      <c r="B361" s="13"/>
      <c r="C361" s="13"/>
      <c r="D361" s="23"/>
      <c r="E361" s="23"/>
      <c r="F361" s="56"/>
      <c r="G361" s="23"/>
      <c r="H361" s="23"/>
      <c r="I361" s="131"/>
      <c r="J361" s="23"/>
      <c r="K361" s="24"/>
      <c r="L361" s="23"/>
    </row>
    <row r="362" spans="1:12" s="12" customFormat="1" ht="12.75">
      <c r="A362" s="37"/>
      <c r="B362" s="13"/>
      <c r="C362" s="13"/>
      <c r="D362" s="23"/>
      <c r="E362" s="23"/>
      <c r="F362" s="56"/>
      <c r="G362" s="23"/>
      <c r="H362" s="23"/>
      <c r="I362" s="131"/>
      <c r="J362" s="23"/>
      <c r="K362" s="24"/>
      <c r="L362" s="23"/>
    </row>
    <row r="363" spans="1:12" s="12" customFormat="1" ht="12.75">
      <c r="A363" s="37"/>
      <c r="B363" s="13"/>
      <c r="C363" s="13"/>
      <c r="D363" s="23"/>
      <c r="E363" s="23"/>
      <c r="F363" s="56"/>
      <c r="G363" s="23"/>
      <c r="H363" s="23"/>
      <c r="I363" s="131"/>
      <c r="J363" s="23"/>
      <c r="K363" s="24"/>
      <c r="L363" s="23"/>
    </row>
    <row r="364" spans="1:12" s="12" customFormat="1" ht="12.75">
      <c r="A364" s="37"/>
      <c r="B364" s="13"/>
      <c r="C364" s="13"/>
      <c r="D364" s="23"/>
      <c r="E364" s="23"/>
      <c r="F364" s="56"/>
      <c r="G364" s="23"/>
      <c r="H364" s="23"/>
      <c r="I364" s="131"/>
      <c r="J364" s="23"/>
      <c r="K364" s="24"/>
      <c r="L364" s="23"/>
    </row>
    <row r="365" spans="1:12" s="12" customFormat="1" ht="12.75">
      <c r="A365" s="37"/>
      <c r="B365" s="13"/>
      <c r="C365" s="13"/>
      <c r="D365" s="23"/>
      <c r="E365" s="23"/>
      <c r="F365" s="56"/>
      <c r="G365" s="23"/>
      <c r="H365" s="23"/>
      <c r="I365" s="131"/>
      <c r="J365" s="23"/>
      <c r="K365" s="24"/>
      <c r="L365" s="23"/>
    </row>
    <row r="366" spans="1:12" s="12" customFormat="1" ht="12.75">
      <c r="A366" s="37"/>
      <c r="B366" s="13"/>
      <c r="C366" s="13"/>
      <c r="D366" s="23"/>
      <c r="E366" s="23"/>
      <c r="F366" s="56"/>
      <c r="G366" s="23"/>
      <c r="H366" s="23"/>
      <c r="I366" s="131"/>
      <c r="J366" s="23"/>
      <c r="K366" s="24"/>
      <c r="L366" s="23"/>
    </row>
    <row r="367" spans="1:12" s="12" customFormat="1" ht="12.75">
      <c r="A367" s="37"/>
      <c r="B367" s="13"/>
      <c r="C367" s="13"/>
      <c r="D367" s="23"/>
      <c r="E367" s="23"/>
      <c r="F367" s="56"/>
      <c r="G367" s="23"/>
      <c r="H367" s="23"/>
      <c r="I367" s="131"/>
      <c r="J367" s="23"/>
      <c r="K367" s="24"/>
      <c r="L367" s="23"/>
    </row>
    <row r="368" spans="4:12" ht="12.75">
      <c r="D368" s="23"/>
      <c r="E368" s="23"/>
      <c r="F368" s="56"/>
      <c r="G368" s="23"/>
      <c r="H368" s="23"/>
      <c r="I368" s="131"/>
      <c r="J368" s="23"/>
      <c r="K368" s="24"/>
      <c r="L368" s="23"/>
    </row>
    <row r="369" spans="4:12" ht="12.75">
      <c r="D369" s="23"/>
      <c r="E369" s="23"/>
      <c r="F369" s="56"/>
      <c r="G369" s="23"/>
      <c r="H369" s="23"/>
      <c r="I369" s="131"/>
      <c r="J369" s="23"/>
      <c r="K369" s="24"/>
      <c r="L369" s="23"/>
    </row>
    <row r="370" spans="4:12" ht="12.75">
      <c r="D370" s="23"/>
      <c r="E370" s="23"/>
      <c r="F370" s="56"/>
      <c r="G370" s="23"/>
      <c r="H370" s="23"/>
      <c r="I370" s="131"/>
      <c r="J370" s="23"/>
      <c r="K370" s="24"/>
      <c r="L370" s="23"/>
    </row>
    <row r="371" spans="4:12" ht="12.75">
      <c r="D371" s="23"/>
      <c r="E371" s="23"/>
      <c r="F371" s="56"/>
      <c r="G371" s="23"/>
      <c r="H371" s="23"/>
      <c r="I371" s="131"/>
      <c r="J371" s="23"/>
      <c r="K371" s="24"/>
      <c r="L371" s="23"/>
    </row>
    <row r="372" spans="4:12" ht="12.75">
      <c r="D372" s="23"/>
      <c r="E372" s="23"/>
      <c r="F372" s="56"/>
      <c r="G372" s="23"/>
      <c r="H372" s="23"/>
      <c r="I372" s="131"/>
      <c r="J372" s="23"/>
      <c r="K372" s="24"/>
      <c r="L372" s="23"/>
    </row>
    <row r="373" spans="4:12" ht="12.75">
      <c r="D373" s="23"/>
      <c r="E373" s="23"/>
      <c r="F373" s="56"/>
      <c r="G373" s="23"/>
      <c r="H373" s="23"/>
      <c r="I373" s="131"/>
      <c r="J373" s="23"/>
      <c r="K373" s="24"/>
      <c r="L373" s="23"/>
    </row>
    <row r="374" spans="4:12" ht="12.75">
      <c r="D374" s="23"/>
      <c r="E374" s="23"/>
      <c r="F374" s="56"/>
      <c r="G374" s="23"/>
      <c r="H374" s="23"/>
      <c r="I374" s="131"/>
      <c r="J374" s="23"/>
      <c r="K374" s="24"/>
      <c r="L374" s="23"/>
    </row>
  </sheetData>
  <sheetProtection password="CE2E" sheet="1" objects="1" scenarios="1"/>
  <mergeCells count="24">
    <mergeCell ref="A309:I309"/>
    <mergeCell ref="A287:B287"/>
    <mergeCell ref="A290:B291"/>
    <mergeCell ref="A293:B293"/>
    <mergeCell ref="A303:B306"/>
    <mergeCell ref="A297:C297"/>
    <mergeCell ref="A308:L308"/>
    <mergeCell ref="A296:C296"/>
    <mergeCell ref="A3:L3"/>
    <mergeCell ref="A219:B219"/>
    <mergeCell ref="A12:B12"/>
    <mergeCell ref="A248:B248"/>
    <mergeCell ref="A255:B255"/>
    <mergeCell ref="A267:B268"/>
    <mergeCell ref="A47:B47"/>
    <mergeCell ref="A56:B56"/>
    <mergeCell ref="A221:B221"/>
    <mergeCell ref="A224:B224"/>
    <mergeCell ref="A215:B215"/>
    <mergeCell ref="A39:B39"/>
    <mergeCell ref="A302:C302"/>
    <mergeCell ref="A298:B301"/>
    <mergeCell ref="A63:B64"/>
    <mergeCell ref="A241:B241"/>
  </mergeCells>
  <printOptions/>
  <pageMargins left="0.27" right="0.4" top="0.1968503937007874" bottom="0.15748031496062992" header="0.31496062992125984" footer="0.3937007874015748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2012-08-14T09:26:06Z</cp:lastPrinted>
  <dcterms:created xsi:type="dcterms:W3CDTF">2002-03-11T10:22:12Z</dcterms:created>
  <dcterms:modified xsi:type="dcterms:W3CDTF">2012-08-15T07:00:02Z</dcterms:modified>
  <cp:category/>
  <cp:version/>
  <cp:contentType/>
  <cp:contentStatus/>
</cp:coreProperties>
</file>