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3000" windowWidth="15480" windowHeight="9288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источникам'!$A$1:$L$350</definedName>
  </definedNames>
  <calcPr fullCalcOnLoad="1" refMode="R1C1"/>
</workbook>
</file>

<file path=xl/sharedStrings.xml><?xml version="1.0" encoding="utf-8"?>
<sst xmlns="http://schemas.openxmlformats.org/spreadsheetml/2006/main" count="625" uniqueCount="229">
  <si>
    <t>КВСР</t>
  </si>
  <si>
    <t>915</t>
  </si>
  <si>
    <t>920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</si>
  <si>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</si>
  <si>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</si>
  <si>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</si>
  <si>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</si>
  <si>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</si>
  <si>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</si>
  <si>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</si>
  <si>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</si>
  <si>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</si>
  <si>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</si>
  <si>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</si>
  <si>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</si>
  <si>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</si>
  <si>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</si>
  <si>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</si>
  <si>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</si>
  <si>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</si>
  <si>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</si>
  <si>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</si>
  <si>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</si>
  <si>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</si>
  <si>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</si>
  <si>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</si>
  <si>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</si>
  <si>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</si>
  <si>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</si>
  <si>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</si>
  <si>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</si>
  <si>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</si>
  <si>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</si>
  <si>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</si>
  <si>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</si>
  <si>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</si>
  <si>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</si>
  <si>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</si>
  <si>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</si>
  <si>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</si>
  <si>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</si>
  <si>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</si>
  <si>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</si>
  <si>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</si>
  <si>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</si>
  <si>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</si>
  <si>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</si>
  <si>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</si>
  <si>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</si>
  <si>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</si>
  <si>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</si>
  <si>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</si>
  <si>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</si>
  <si>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</si>
  <si>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</si>
  <si>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</si>
  <si>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</si>
  <si>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</si>
  <si>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</si>
  <si>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</si>
  <si>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</si>
  <si>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</si>
  <si>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</si>
  <si>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</si>
  <si>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</si>
  <si>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</si>
  <si>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</si>
  <si>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</si>
  <si>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</si>
  <si>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</si>
  <si>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</si>
  <si>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</si>
  <si>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</si>
  <si>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</si>
  <si>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</si>
  <si>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</si>
  <si>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</si>
  <si>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</si>
  <si>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</si>
  <si>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</si>
  <si>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</si>
  <si>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</si>
  <si>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</si>
  <si>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</si>
  <si>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</si>
  <si>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</si>
  <si>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</si>
  <si>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</si>
  <si>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</si>
  <si>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</si>
  <si>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</si>
  <si>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</si>
  <si>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</si>
  <si>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</si>
  <si>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</si>
  <si>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</si>
  <si>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</si>
  <si>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</si>
  <si>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</si>
  <si>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</si>
  <si>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</si>
  <si>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</si>
  <si>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</si>
  <si>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</si>
  <si>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</si>
  <si>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</si>
  <si>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</si>
  <si>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</si>
  <si>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</si>
  <si>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</si>
  <si>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</si>
  <si>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</si>
  <si>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</si>
  <si>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</si>
  <si>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</si>
  <si>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</si>
  <si>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</si>
  <si>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</si>
  <si>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</si>
  <si>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</si>
  <si>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</si>
  <si>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</si>
  <si>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</si>
  <si>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</si>
  <si>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</si>
  <si>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</si>
  <si>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</si>
  <si>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</si>
  <si>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</si>
  <si>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</si>
  <si>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</si>
  <si>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</si>
  <si>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</si>
  <si>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</si>
  <si>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</si>
  <si>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</si>
  <si>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</si>
  <si>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</si>
  <si>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</si>
  <si>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</si>
  <si>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</si>
  <si>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</si>
  <si>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</si>
  <si>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</si>
  <si>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</si>
  <si>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</si>
  <si>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</si>
  <si>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</si>
  <si>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</si>
  <si>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</si>
  <si>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</si>
  <si>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</si>
  <si>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</si>
  <si>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</si>
  <si>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</si>
  <si>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</si>
  <si>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</si>
  <si>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</si>
  <si>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</si>
  <si>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</si>
  <si>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</si>
  <si>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</si>
  <si>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</si>
  <si>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</si>
  <si>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</si>
  <si>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</si>
  <si>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</si>
  <si>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</si>
  <si>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</si>
  <si>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</si>
  <si>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</si>
  <si>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</si>
  <si>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</si>
  <si>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</si>
  <si>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</si>
  <si>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</si>
  <si>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</si>
  <si>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</si>
  <si>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Ассигнования 2014 года</t>
  </si>
  <si>
    <t>Мероприятия по развитию автоматизированных систем в сфере управления финансами</t>
  </si>
  <si>
    <t>Средства на исполнение решений судов, вступивших в законную силу</t>
  </si>
  <si>
    <t>Резервный фонд администрации города</t>
  </si>
  <si>
    <t xml:space="preserve">Резерв на мероприятия, направленные на решение отдельных вопросов местного значения в микрорайонах города </t>
  </si>
  <si>
    <t>средства на повышение ФОТ работников муниц.учреждений города Перми и работников, осуществляющих технич.обеспечение ОМСУ</t>
  </si>
  <si>
    <t>средства на повышение ФОТ муниц.служащих города Перми, пенcий и компенсац.выплат депутатам Пермской городской Думы</t>
  </si>
  <si>
    <t>Отклонение от установленного уровня выполнения плана (95%)*</t>
  </si>
  <si>
    <t>Итого по КВСР 942 в т.ч.:</t>
  </si>
  <si>
    <t>942</t>
  </si>
  <si>
    <t>Управление капитального строительства администрации г.Перми</t>
  </si>
  <si>
    <t>Кассовый расход на 01.01.2015</t>
  </si>
  <si>
    <t>Оперативный анализ исполнения бюджета города Перми по расходам на 1 января 2015 года</t>
  </si>
  <si>
    <t xml:space="preserve"> * -  расчётный уровень установлен исходя из 95,0 % исполнения плана по расходам за 2014 год.</t>
  </si>
  <si>
    <t>Кассовый план 2014 года</t>
  </si>
  <si>
    <t>%  выполнения кассового плана 2014 года</t>
  </si>
  <si>
    <t>расходы местного бюджета, в том числе:</t>
  </si>
  <si>
    <t>Приобретение в собственность муниципального образования помещения для размещения МФЦ по ул. М.Толбухина, 15</t>
  </si>
  <si>
    <t>расходы, переданные из краевого бюджета на выполнение полномочий городского округа, в том числе:</t>
  </si>
  <si>
    <t>Строительство спортивного зала в МАОУ "СОШ № 12"</t>
  </si>
  <si>
    <t>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</si>
  <si>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Строительство нового корпуса МБОУ "Гимназия № 11 им. С.П.Дягилева" - софинансируемый проект</t>
  </si>
  <si>
    <t>Приведение имущественных комплексов образовательных организаций в соответствие с требованиями действующего законодательства</t>
  </si>
  <si>
    <t>Субсидии на благоустройство придомовых территорий многоквартирных домов, находящихся в общей долевой собственности собственников помещений многоквартирных домов города Перми</t>
  </si>
  <si>
    <t>Строительство источников противопожарного водоснабжения</t>
  </si>
  <si>
    <t>Субсидия собственникам помещений для проведения капитального ремонта фасадов многоквартирных домов центральных улиц города Перми</t>
  </si>
  <si>
    <t>Обеспечение возмещения расходов по проведению капитального ремонта общего имущества в многоквартирных домах в части муниципальной доли собственности</t>
  </si>
  <si>
    <t>Обеспечение мероприятий по капитальному ремонту многоквартирных домов</t>
  </si>
  <si>
    <t>Резервный фонд администрации города Перми</t>
  </si>
  <si>
    <t>Расширение и реконструкция (2 очередь) канализации</t>
  </si>
  <si>
    <t>Строительство резервуара для воды емкостью 5000 кубических метров на территории насосной станции "Заречная" города Перми</t>
  </si>
  <si>
    <t>Строительство газопроводов в микрорайонах индивидуальной застройки города Перми</t>
  </si>
  <si>
    <t>Строительство сетей водоснабжения и водоотведения микрорайона "Заозерье" для земельных участков многодетных семей</t>
  </si>
  <si>
    <t>Строительство канализационной сети в микрорайоне Кислотные дачи Орджоникидзевского района города Перми</t>
  </si>
  <si>
    <t>Капитальный ремонт набережной реки Камы</t>
  </si>
  <si>
    <t>Капитальный ремонт автомобильных дорог и искусственных дорожных сооружений</t>
  </si>
  <si>
    <t>Проектно-изыскательские работы по строительству транспортной инфраструктуры на земельных участках, предоставляемых на бесплатной основе многодетным семьям</t>
  </si>
  <si>
    <t>Капитальный ремонт объектов ритуального назначения</t>
  </si>
  <si>
    <t>Строительство кладбища Восточное с крематорием</t>
  </si>
  <si>
    <t>Субсидии на возмещение недополученных доходов хозяйствующим субъектам, осуществляющим пассажирские перевозки городским электрическим транспортом отдельных категорий граждан</t>
  </si>
  <si>
    <t>Субсидия на иные цели, направляемая на расходы, связанные с предоставлением дополнительной меры социальной поддержки для отдельных категорий граждан в сфере транспорта</t>
  </si>
  <si>
    <t>Субсидия на закупку автобусов на газомоторном топливе</t>
  </si>
  <si>
    <t>Мероприятия по обеспечению безопасности дорожного движения на автомобильных дорогах местного значения, в том числе на объектах улично-дорожной сети, в границах городского округа</t>
  </si>
  <si>
    <t>Разработка (актуализация) и реализация проектов организации дорожного движения и развитие комплекса технических средств видеонаблюдения и управления дорожным движением</t>
  </si>
  <si>
    <t>Исполнение судебных решений о предоставлении благоустроенного жилья</t>
  </si>
  <si>
    <t>Переселение граждан города Перми из непригодного для проживания и аварийного жилищного фонда</t>
  </si>
  <si>
    <t>Обеспечение мероприятий по переселению граждан из аварийного жилищного фонда</t>
  </si>
  <si>
    <t>Обеспечение молодых семей первичной финансовой поддержкой в приобретении (строительстве) отдельного благоустроенного жилья</t>
  </si>
  <si>
    <t>расходы по выполнению госполномочий, в том числе:</t>
  </si>
  <si>
    <t>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</si>
  <si>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Строительство (реконструкция) и приведение в нормативное состояние автомобильных дорог муниципального значения Пермского края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</si>
</sst>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30"/>
      <name val="Times New Roman"/>
      <family val="1"/>
    </font>
    <font>
      <i/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60"/>
      <name val="Times New Roman"/>
      <family val="1"/>
    </font>
    <font>
      <sz val="9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70C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C00000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sz val="9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64" fillId="0" borderId="0" xfId="0" applyFont="1" applyFill="1" applyAlignment="1">
      <alignment/>
    </xf>
    <xf numFmtId="171" fontId="65" fillId="0" borderId="0" xfId="0" applyNumberFormat="1" applyFont="1" applyFill="1" applyAlignment="1">
      <alignment horizontal="right"/>
    </xf>
    <xf numFmtId="0" fontId="65" fillId="33" borderId="11" xfId="0" applyFont="1" applyFill="1" applyBorder="1" applyAlignment="1">
      <alignment horizontal="left"/>
    </xf>
    <xf numFmtId="0" fontId="64" fillId="33" borderId="0" xfId="0" applyFont="1" applyFill="1" applyBorder="1" applyAlignment="1" applyProtection="1">
      <alignment/>
      <protection/>
    </xf>
    <xf numFmtId="0" fontId="64" fillId="33" borderId="0" xfId="0" applyFont="1" applyFill="1" applyAlignment="1">
      <alignment/>
    </xf>
    <xf numFmtId="49" fontId="66" fillId="0" borderId="10" xfId="0" applyNumberFormat="1" applyFont="1" applyFill="1" applyBorder="1" applyAlignment="1">
      <alignment horizontal="center" vertical="center" wrapText="1"/>
    </xf>
    <xf numFmtId="49" fontId="67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68" fillId="33" borderId="0" xfId="0" applyFont="1" applyFill="1" applyAlignment="1">
      <alignment/>
    </xf>
    <xf numFmtId="10" fontId="69" fillId="0" borderId="0" xfId="0" applyNumberFormat="1" applyFont="1" applyFill="1" applyAlignment="1">
      <alignment/>
    </xf>
    <xf numFmtId="166" fontId="67" fillId="0" borderId="0" xfId="0" applyNumberFormat="1" applyFont="1" applyFill="1" applyAlignment="1">
      <alignment/>
    </xf>
    <xf numFmtId="10" fontId="66" fillId="0" borderId="0" xfId="0" applyNumberFormat="1" applyFont="1" applyFill="1" applyAlignment="1">
      <alignment/>
    </xf>
    <xf numFmtId="10" fontId="66" fillId="0" borderId="10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left"/>
    </xf>
    <xf numFmtId="0" fontId="67" fillId="33" borderId="11" xfId="0" applyFont="1" applyFill="1" applyBorder="1" applyAlignment="1">
      <alignment horizontal="left"/>
    </xf>
    <xf numFmtId="10" fontId="66" fillId="33" borderId="11" xfId="0" applyNumberFormat="1" applyFont="1" applyFill="1" applyBorder="1" applyAlignment="1">
      <alignment horizontal="left"/>
    </xf>
    <xf numFmtId="0" fontId="68" fillId="0" borderId="0" xfId="0" applyFont="1" applyBorder="1" applyAlignment="1" applyProtection="1">
      <alignment/>
      <protection/>
    </xf>
    <xf numFmtId="0" fontId="68" fillId="0" borderId="0" xfId="0" applyFont="1" applyFill="1" applyBorder="1" applyAlignment="1" applyProtection="1">
      <alignment/>
      <protection/>
    </xf>
    <xf numFmtId="0" fontId="68" fillId="33" borderId="0" xfId="0" applyFont="1" applyFill="1" applyBorder="1" applyAlignment="1" applyProtection="1">
      <alignment/>
      <protection/>
    </xf>
    <xf numFmtId="10" fontId="69" fillId="33" borderId="0" xfId="0" applyNumberFormat="1" applyFont="1" applyFill="1" applyBorder="1" applyAlignment="1" applyProtection="1">
      <alignment/>
      <protection/>
    </xf>
    <xf numFmtId="10" fontId="69" fillId="33" borderId="0" xfId="0" applyNumberFormat="1" applyFont="1" applyFill="1" applyAlignment="1">
      <alignment/>
    </xf>
    <xf numFmtId="171" fontId="3" fillId="4" borderId="10" xfId="0" applyNumberFormat="1" applyFont="1" applyFill="1" applyBorder="1" applyAlignment="1">
      <alignment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166" fontId="66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49" fontId="66" fillId="0" borderId="16" xfId="0" applyNumberFormat="1" applyFont="1" applyFill="1" applyBorder="1" applyAlignment="1">
      <alignment horizontal="center" vertical="center" wrapText="1"/>
    </xf>
    <xf numFmtId="49" fontId="67" fillId="0" borderId="17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171" fontId="4" fillId="4" borderId="10" xfId="0" applyNumberFormat="1" applyFont="1" applyFill="1" applyBorder="1" applyAlignment="1">
      <alignment horizontal="center" vertical="center"/>
    </xf>
    <xf numFmtId="171" fontId="0" fillId="4" borderId="21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vertical="center"/>
    </xf>
    <xf numFmtId="171" fontId="7" fillId="4" borderId="10" xfId="0" applyNumberFormat="1" applyFont="1" applyFill="1" applyBorder="1" applyAlignment="1">
      <alignment horizontal="center" vertical="center"/>
    </xf>
    <xf numFmtId="171" fontId="13" fillId="4" borderId="21" xfId="0" applyNumberFormat="1" applyFont="1" applyFill="1" applyBorder="1" applyAlignment="1">
      <alignment horizontal="left"/>
    </xf>
    <xf numFmtId="171" fontId="7" fillId="4" borderId="10" xfId="0" applyNumberFormat="1" applyFont="1" applyFill="1" applyBorder="1" applyAlignment="1">
      <alignment vertical="center"/>
    </xf>
    <xf numFmtId="171" fontId="8" fillId="0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1" fontId="4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4" fillId="4" borderId="10" xfId="0" applyNumberFormat="1" applyFont="1" applyFill="1" applyBorder="1" applyAlignment="1">
      <alignment horizontal="right" vertical="center" wrapText="1"/>
    </xf>
    <xf numFmtId="171" fontId="0" fillId="4" borderId="22" xfId="0" applyNumberFormat="1" applyFont="1" applyFill="1" applyBorder="1" applyAlignment="1">
      <alignment horizontal="left" vertical="center" wrapText="1"/>
    </xf>
    <xf numFmtId="171" fontId="0" fillId="4" borderId="22" xfId="0" applyNumberFormat="1" applyFont="1" applyFill="1" applyBorder="1" applyAlignment="1">
      <alignment horizontal="left"/>
    </xf>
    <xf numFmtId="171" fontId="7" fillId="4" borderId="10" xfId="0" applyNumberFormat="1" applyFont="1" applyFill="1" applyBorder="1" applyAlignment="1">
      <alignment horizontal="right" vertical="center" wrapText="1"/>
    </xf>
    <xf numFmtId="171" fontId="3" fillId="4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 quotePrefix="1">
      <alignment horizontal="right" vertical="center" wrapText="1"/>
    </xf>
    <xf numFmtId="171" fontId="13" fillId="4" borderId="22" xfId="0" applyNumberFormat="1" applyFont="1" applyFill="1" applyBorder="1" applyAlignment="1">
      <alignment horizontal="left" vertical="center" wrapText="1"/>
    </xf>
    <xf numFmtId="171" fontId="13" fillId="4" borderId="22" xfId="0" applyNumberFormat="1" applyFont="1" applyFill="1" applyBorder="1" applyAlignment="1">
      <alignment horizontal="left"/>
    </xf>
    <xf numFmtId="49" fontId="66" fillId="0" borderId="19" xfId="0" applyNumberFormat="1" applyFont="1" applyFill="1" applyBorder="1" applyAlignment="1">
      <alignment horizontal="center" vertical="center" wrapText="1"/>
    </xf>
    <xf numFmtId="49" fontId="67" fillId="0" borderId="19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49" fontId="3" fillId="34" borderId="21" xfId="0" applyNumberFormat="1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171" fontId="66" fillId="0" borderId="10" xfId="0" applyNumberFormat="1" applyFont="1" applyFill="1" applyBorder="1" applyAlignment="1">
      <alignment horizontal="right" vertical="center" wrapText="1" indent="1"/>
    </xf>
    <xf numFmtId="171" fontId="67" fillId="0" borderId="10" xfId="60" applyNumberFormat="1" applyFont="1" applyFill="1" applyBorder="1" applyAlignment="1">
      <alignment horizontal="right" vertical="center" wrapText="1" indent="1"/>
    </xf>
    <xf numFmtId="171" fontId="72" fillId="0" borderId="10" xfId="0" applyNumberFormat="1" applyFont="1" applyFill="1" applyBorder="1" applyAlignment="1">
      <alignment horizontal="right" vertical="center" wrapText="1" indent="1"/>
    </xf>
    <xf numFmtId="171" fontId="67" fillId="4" borderId="10" xfId="0" applyNumberFormat="1" applyFont="1" applyFill="1" applyBorder="1" applyAlignment="1">
      <alignment horizontal="right" vertical="center" wrapText="1" indent="1"/>
    </xf>
    <xf numFmtId="171" fontId="67" fillId="4" borderId="10" xfId="0" applyNumberFormat="1" applyFont="1" applyFill="1" applyBorder="1" applyAlignment="1">
      <alignment horizontal="right" vertical="center"/>
    </xf>
    <xf numFmtId="171" fontId="67" fillId="4" borderId="10" xfId="0" applyNumberFormat="1" applyFont="1" applyFill="1" applyBorder="1" applyAlignment="1">
      <alignment horizontal="right" vertical="center" indent="1"/>
    </xf>
    <xf numFmtId="171" fontId="67" fillId="0" borderId="10" xfId="0" applyNumberFormat="1" applyFont="1" applyFill="1" applyBorder="1" applyAlignment="1">
      <alignment horizontal="right" vertical="center" wrapText="1" indent="1"/>
    </xf>
    <xf numFmtId="171" fontId="67" fillId="0" borderId="10" xfId="0" applyNumberFormat="1" applyFont="1" applyFill="1" applyBorder="1" applyAlignment="1">
      <alignment horizontal="right" vertical="center"/>
    </xf>
    <xf numFmtId="171" fontId="67" fillId="0" borderId="10" xfId="0" applyNumberFormat="1" applyFont="1" applyFill="1" applyBorder="1" applyAlignment="1">
      <alignment horizontal="right" vertical="center" indent="1"/>
    </xf>
    <xf numFmtId="171" fontId="73" fillId="0" borderId="10" xfId="0" applyNumberFormat="1" applyFont="1" applyFill="1" applyBorder="1" applyAlignment="1">
      <alignment horizontal="right" vertical="center" wrapText="1" indent="1"/>
    </xf>
    <xf numFmtId="171" fontId="67" fillId="0" borderId="10" xfId="0" applyNumberFormat="1" applyFont="1" applyFill="1" applyBorder="1" applyAlignment="1">
      <alignment vertical="center" wrapText="1"/>
    </xf>
    <xf numFmtId="171" fontId="67" fillId="0" borderId="10" xfId="0" applyNumberFormat="1" applyFont="1" applyFill="1" applyBorder="1" applyAlignment="1">
      <alignment horizontal="right" vertical="center" wrapText="1"/>
    </xf>
    <xf numFmtId="171" fontId="67" fillId="0" borderId="10" xfId="43" applyNumberFormat="1" applyFont="1" applyFill="1" applyBorder="1" applyAlignment="1">
      <alignment horizontal="right" vertical="center" wrapText="1" indent="1"/>
    </xf>
    <xf numFmtId="171" fontId="67" fillId="0" borderId="10" xfId="43" applyNumberFormat="1" applyFont="1" applyFill="1" applyBorder="1" applyAlignment="1">
      <alignment vertical="center" wrapText="1"/>
    </xf>
    <xf numFmtId="171" fontId="66" fillId="0" borderId="10" xfId="0" applyNumberFormat="1" applyFont="1" applyFill="1" applyBorder="1" applyAlignment="1">
      <alignment horizontal="center" vertical="center" wrapText="1"/>
    </xf>
    <xf numFmtId="171" fontId="66" fillId="4" borderId="10" xfId="0" applyNumberFormat="1" applyFont="1" applyFill="1" applyBorder="1" applyAlignment="1">
      <alignment horizontal="right" vertical="center" wrapText="1"/>
    </xf>
    <xf numFmtId="171" fontId="68" fillId="4" borderId="22" xfId="0" applyNumberFormat="1" applyFont="1" applyFill="1" applyBorder="1" applyAlignment="1">
      <alignment horizontal="left" vertical="center" wrapText="1"/>
    </xf>
    <xf numFmtId="171" fontId="74" fillId="4" borderId="10" xfId="0" applyNumberFormat="1" applyFont="1" applyFill="1" applyBorder="1" applyAlignment="1">
      <alignment horizontal="right" vertical="center"/>
    </xf>
    <xf numFmtId="171" fontId="68" fillId="4" borderId="22" xfId="0" applyNumberFormat="1" applyFont="1" applyFill="1" applyBorder="1" applyAlignment="1">
      <alignment horizontal="left"/>
    </xf>
    <xf numFmtId="171" fontId="74" fillId="4" borderId="10" xfId="0" applyNumberFormat="1" applyFont="1" applyFill="1" applyBorder="1" applyAlignment="1">
      <alignment horizontal="right" vertical="center" wrapText="1"/>
    </xf>
    <xf numFmtId="171" fontId="66" fillId="0" borderId="10" xfId="0" applyNumberFormat="1" applyFont="1" applyFill="1" applyBorder="1" applyAlignment="1">
      <alignment vertical="center" wrapText="1"/>
    </xf>
    <xf numFmtId="171" fontId="72" fillId="0" borderId="10" xfId="0" applyNumberFormat="1" applyFont="1" applyFill="1" applyBorder="1" applyAlignment="1">
      <alignment vertical="center" wrapText="1"/>
    </xf>
    <xf numFmtId="171" fontId="67" fillId="4" borderId="10" xfId="0" applyNumberFormat="1" applyFont="1" applyFill="1" applyBorder="1" applyAlignment="1">
      <alignment vertical="center" wrapText="1"/>
    </xf>
    <xf numFmtId="171" fontId="66" fillId="4" borderId="10" xfId="0" applyNumberFormat="1" applyFont="1" applyFill="1" applyBorder="1" applyAlignment="1">
      <alignment vertical="center" wrapText="1"/>
    </xf>
    <xf numFmtId="171" fontId="74" fillId="4" borderId="10" xfId="0" applyNumberFormat="1" applyFont="1" applyFill="1" applyBorder="1" applyAlignment="1">
      <alignment vertical="center" wrapTex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4" fillId="0" borderId="10" xfId="0" applyNumberFormat="1" applyFont="1" applyFill="1" applyBorder="1" applyAlignment="1">
      <alignment horizontal="right" vertical="center" indent="1"/>
    </xf>
    <xf numFmtId="171" fontId="7" fillId="4" borderId="10" xfId="0" applyNumberFormat="1" applyFont="1" applyFill="1" applyBorder="1" applyAlignment="1">
      <alignment horizontal="right" vertical="center"/>
    </xf>
    <xf numFmtId="171" fontId="3" fillId="4" borderId="10" xfId="0" applyNumberFormat="1" applyFont="1" applyFill="1" applyBorder="1" applyAlignment="1">
      <alignment horizontal="right" vertical="center" indent="1"/>
    </xf>
    <xf numFmtId="171" fontId="19" fillId="0" borderId="10" xfId="0" applyNumberFormat="1" applyFont="1" applyFill="1" applyBorder="1" applyAlignment="1">
      <alignment horizontal="right" vertical="center" wrapText="1" indent="1"/>
    </xf>
    <xf numFmtId="49" fontId="67" fillId="0" borderId="0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 wrapText="1"/>
    </xf>
    <xf numFmtId="49" fontId="75" fillId="0" borderId="14" xfId="0" applyNumberFormat="1" applyFont="1" applyFill="1" applyBorder="1" applyAlignment="1">
      <alignment horizontal="center" vertical="center" wrapText="1"/>
    </xf>
    <xf numFmtId="49" fontId="76" fillId="0" borderId="15" xfId="0" applyNumberFormat="1" applyFont="1" applyFill="1" applyBorder="1" applyAlignment="1">
      <alignment horizontal="center" vertical="center" wrapText="1"/>
    </xf>
    <xf numFmtId="171" fontId="76" fillId="0" borderId="10" xfId="60" applyNumberFormat="1" applyFont="1" applyFill="1" applyBorder="1" applyAlignment="1">
      <alignment horizontal="right" vertical="center" wrapText="1" indent="1"/>
    </xf>
    <xf numFmtId="171" fontId="76" fillId="0" borderId="10" xfId="0" applyNumberFormat="1" applyFont="1" applyFill="1" applyBorder="1" applyAlignment="1">
      <alignment vertical="center" wrapText="1"/>
    </xf>
    <xf numFmtId="171" fontId="75" fillId="0" borderId="10" xfId="0" applyNumberFormat="1" applyFont="1" applyFill="1" applyBorder="1" applyAlignment="1">
      <alignment vertical="center" wrapText="1"/>
    </xf>
    <xf numFmtId="171" fontId="76" fillId="0" borderId="10" xfId="0" applyNumberFormat="1" applyFont="1" applyFill="1" applyBorder="1" applyAlignment="1">
      <alignment vertical="center"/>
    </xf>
    <xf numFmtId="0" fontId="77" fillId="0" borderId="0" xfId="0" applyFont="1" applyFill="1" applyAlignment="1">
      <alignment/>
    </xf>
    <xf numFmtId="171" fontId="76" fillId="0" borderId="10" xfId="0" applyNumberFormat="1" applyFont="1" applyFill="1" applyBorder="1" applyAlignment="1">
      <alignment horizontal="right" vertical="center" wrapText="1" indent="1"/>
    </xf>
    <xf numFmtId="171" fontId="78" fillId="0" borderId="10" xfId="0" applyNumberFormat="1" applyFont="1" applyFill="1" applyBorder="1" applyAlignment="1">
      <alignment horizontal="right" vertical="center" wrapText="1" indent="1"/>
    </xf>
    <xf numFmtId="0" fontId="77" fillId="33" borderId="0" xfId="0" applyFont="1" applyFill="1" applyAlignment="1">
      <alignment/>
    </xf>
    <xf numFmtId="0" fontId="77" fillId="0" borderId="0" xfId="0" applyFont="1" applyFill="1" applyAlignment="1">
      <alignment/>
    </xf>
    <xf numFmtId="171" fontId="76" fillId="0" borderId="10" xfId="0" applyNumberFormat="1" applyFont="1" applyFill="1" applyBorder="1" applyAlignment="1">
      <alignment horizontal="right" vertical="center" indent="1"/>
    </xf>
    <xf numFmtId="49" fontId="75" fillId="0" borderId="15" xfId="0" applyNumberFormat="1" applyFont="1" applyFill="1" applyBorder="1" applyAlignment="1">
      <alignment horizontal="center" vertical="center" wrapText="1"/>
    </xf>
    <xf numFmtId="171" fontId="76" fillId="0" borderId="10" xfId="43" applyNumberFormat="1" applyFont="1" applyFill="1" applyBorder="1" applyAlignment="1">
      <alignment horizontal="right" vertical="center" wrapText="1" indent="1"/>
    </xf>
    <xf numFmtId="49" fontId="76" fillId="0" borderId="14" xfId="0" applyNumberFormat="1" applyFont="1" applyFill="1" applyBorder="1" applyAlignment="1">
      <alignment horizontal="center" vertical="center" wrapText="1"/>
    </xf>
    <xf numFmtId="171" fontId="76" fillId="0" borderId="19" xfId="0" applyNumberFormat="1" applyFont="1" applyFill="1" applyBorder="1" applyAlignment="1">
      <alignment horizontal="right" vertical="center" wrapText="1" indent="1"/>
    </xf>
    <xf numFmtId="171" fontId="76" fillId="0" borderId="19" xfId="0" applyNumberFormat="1" applyFont="1" applyFill="1" applyBorder="1" applyAlignment="1">
      <alignment vertical="center" wrapText="1"/>
    </xf>
    <xf numFmtId="171" fontId="75" fillId="0" borderId="19" xfId="0" applyNumberFormat="1" applyFont="1" applyFill="1" applyBorder="1" applyAlignment="1">
      <alignment vertical="center" wrapText="1"/>
    </xf>
    <xf numFmtId="171" fontId="76" fillId="0" borderId="19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170" fontId="4" fillId="0" borderId="10" xfId="0" applyNumberFormat="1" applyFont="1" applyFill="1" applyBorder="1" applyAlignment="1">
      <alignment vertical="center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67" fillId="34" borderId="21" xfId="0" applyNumberFormat="1" applyFont="1" applyFill="1" applyBorder="1" applyAlignment="1">
      <alignment horizontal="left" vertical="center" wrapText="1"/>
    </xf>
    <xf numFmtId="49" fontId="76" fillId="34" borderId="21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8" fillId="34" borderId="21" xfId="0" applyNumberFormat="1" applyFont="1" applyFill="1" applyBorder="1" applyAlignment="1">
      <alignment horizontal="left" vertical="center" wrapText="1"/>
    </xf>
    <xf numFmtId="49" fontId="67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49" fontId="76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vertical="center" wrapText="1"/>
    </xf>
    <xf numFmtId="0" fontId="67" fillId="34" borderId="0" xfId="0" applyFont="1" applyFill="1" applyAlignment="1">
      <alignment wrapText="1"/>
    </xf>
    <xf numFmtId="49" fontId="76" fillId="34" borderId="13" xfId="0" applyNumberFormat="1" applyFont="1" applyFill="1" applyBorder="1" applyAlignment="1">
      <alignment horizontal="left" vertical="center" wrapText="1"/>
    </xf>
    <xf numFmtId="49" fontId="4" fillId="34" borderId="21" xfId="0" applyNumberFormat="1" applyFont="1" applyFill="1" applyBorder="1" applyAlignment="1">
      <alignment horizontal="left" vertical="center" wrapText="1"/>
    </xf>
    <xf numFmtId="49" fontId="14" fillId="34" borderId="21" xfId="0" applyNumberFormat="1" applyFont="1" applyFill="1" applyBorder="1" applyAlignment="1">
      <alignment horizontal="left" vertical="center" wrapText="1"/>
    </xf>
    <xf numFmtId="49" fontId="14" fillId="34" borderId="10" xfId="0" applyNumberFormat="1" applyFont="1" applyFill="1" applyBorder="1" applyAlignment="1">
      <alignment horizontal="left" vertical="center" wrapText="1"/>
    </xf>
    <xf numFmtId="49" fontId="3" fillId="34" borderId="15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49" fontId="4" fillId="4" borderId="23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0" fontId="7" fillId="4" borderId="23" xfId="0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 vertical="center" wrapText="1"/>
    </xf>
    <xf numFmtId="49" fontId="7" fillId="4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1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0" fontId="67" fillId="0" borderId="0" xfId="0" applyNumberFormat="1" applyFont="1" applyBorder="1" applyAlignment="1">
      <alignment horizontal="left" wrapText="1"/>
    </xf>
    <xf numFmtId="0" fontId="68" fillId="0" borderId="0" xfId="0" applyFont="1" applyAlignment="1">
      <alignment horizontal="left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21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3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30" customWidth="1"/>
    <col min="2" max="2" width="28.57421875" style="11" customWidth="1"/>
    <col min="3" max="3" width="48.421875" style="203" customWidth="1"/>
    <col min="4" max="4" width="14.00390625" style="15" customWidth="1"/>
    <col min="5" max="5" width="14.00390625" style="65" hidden="1" customWidth="1"/>
    <col min="6" max="6" width="13.8515625" style="114" customWidth="1"/>
    <col min="7" max="7" width="12.8515625" style="69" hidden="1" customWidth="1"/>
    <col min="8" max="8" width="12.57421875" style="15" customWidth="1"/>
    <col min="9" max="9" width="12.8515625" style="68" hidden="1" customWidth="1"/>
    <col min="10" max="10" width="12.28125" style="69" hidden="1" customWidth="1"/>
    <col min="11" max="11" width="12.28125" style="81" hidden="1" customWidth="1"/>
    <col min="12" max="12" width="14.140625" style="15" customWidth="1"/>
    <col min="14" max="14" width="7.7109375" style="0" customWidth="1"/>
  </cols>
  <sheetData>
    <row r="1" spans="1:12" ht="13.5">
      <c r="A1" s="9"/>
      <c r="B1" s="7"/>
      <c r="C1" s="202"/>
      <c r="D1" s="7"/>
      <c r="E1" s="61"/>
      <c r="G1" s="68"/>
      <c r="H1" s="7"/>
      <c r="J1" s="68"/>
      <c r="K1" s="70"/>
      <c r="L1" s="32" t="s">
        <v>79</v>
      </c>
    </row>
    <row r="2" spans="1:12" ht="13.5">
      <c r="A2" s="9"/>
      <c r="B2" s="7"/>
      <c r="D2" s="7"/>
      <c r="E2" s="61"/>
      <c r="G2" s="68"/>
      <c r="H2" s="7"/>
      <c r="J2" s="68"/>
      <c r="K2" s="70"/>
      <c r="L2" s="32" t="s">
        <v>76</v>
      </c>
    </row>
    <row r="3" spans="1:12" s="4" customFormat="1" ht="21" customHeight="1">
      <c r="A3" s="232" t="s">
        <v>190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s="4" customFormat="1" ht="15" customHeight="1">
      <c r="A4" s="9"/>
      <c r="B4" s="5"/>
      <c r="C4" s="204"/>
      <c r="D4" s="33"/>
      <c r="E4" s="62"/>
      <c r="F4" s="115"/>
      <c r="G4" s="71"/>
      <c r="H4" s="34"/>
      <c r="I4" s="71"/>
      <c r="J4" s="71"/>
      <c r="K4" s="72"/>
      <c r="L4" s="35" t="s">
        <v>62</v>
      </c>
    </row>
    <row r="5" spans="1:12" s="4" customFormat="1" ht="84" customHeight="1">
      <c r="A5" s="1" t="s">
        <v>0</v>
      </c>
      <c r="B5" s="1" t="s">
        <v>66</v>
      </c>
      <c r="C5" s="205" t="s">
        <v>73</v>
      </c>
      <c r="D5" s="8" t="s">
        <v>178</v>
      </c>
      <c r="E5" s="158" t="s">
        <v>192</v>
      </c>
      <c r="F5" s="6" t="s">
        <v>189</v>
      </c>
      <c r="G5" s="90" t="s">
        <v>193</v>
      </c>
      <c r="H5" s="6" t="s">
        <v>77</v>
      </c>
      <c r="I5" s="90" t="s">
        <v>172</v>
      </c>
      <c r="J5" s="90" t="s">
        <v>123</v>
      </c>
      <c r="K5" s="73" t="s">
        <v>124</v>
      </c>
      <c r="L5" s="36" t="s">
        <v>185</v>
      </c>
    </row>
    <row r="6" spans="1:12" s="7" customFormat="1" ht="43.5" customHeight="1">
      <c r="A6" s="1" t="s">
        <v>63</v>
      </c>
      <c r="B6" s="2" t="s">
        <v>81</v>
      </c>
      <c r="C6" s="206" t="s">
        <v>39</v>
      </c>
      <c r="D6" s="172">
        <f>D7+D12</f>
        <v>692774.5419999999</v>
      </c>
      <c r="E6" s="144">
        <f>E7+E12</f>
        <v>434869.874</v>
      </c>
      <c r="F6" s="172">
        <f>F7+F12</f>
        <v>677174.288</v>
      </c>
      <c r="G6" s="164">
        <f>F6/E6*100</f>
        <v>155.71883188210916</v>
      </c>
      <c r="H6" s="91">
        <f>F6/D6*100</f>
        <v>97.74814848782363</v>
      </c>
      <c r="I6" s="91"/>
      <c r="J6" s="91"/>
      <c r="K6" s="91"/>
      <c r="L6" s="28" t="s">
        <v>71</v>
      </c>
    </row>
    <row r="7" spans="1:12" s="27" customFormat="1" ht="17.25" customHeight="1">
      <c r="A7" s="25"/>
      <c r="B7" s="26"/>
      <c r="C7" s="137" t="s">
        <v>194</v>
      </c>
      <c r="D7" s="169">
        <v>381129.594</v>
      </c>
      <c r="E7" s="145">
        <v>353224.874</v>
      </c>
      <c r="F7" s="169">
        <v>365529.338</v>
      </c>
      <c r="G7" s="154">
        <f aca="true" t="shared" si="0" ref="G7:G75">F7/E7*100</f>
        <v>103.48346475735455</v>
      </c>
      <c r="H7" s="92">
        <f aca="true" t="shared" si="1" ref="H7:H75">F7/D7*100</f>
        <v>95.90683687501841</v>
      </c>
      <c r="I7" s="92">
        <f>I8+I9</f>
        <v>207921.75</v>
      </c>
      <c r="J7" s="92">
        <f>I7-D7</f>
        <v>-173207.84399999998</v>
      </c>
      <c r="K7" s="92">
        <f>I7/D7</f>
        <v>0.5455408167543138</v>
      </c>
      <c r="L7" s="18">
        <f>H7-95</f>
        <v>0.9068368750184135</v>
      </c>
    </row>
    <row r="8" spans="1:13" s="68" customFormat="1" ht="27" customHeight="1" hidden="1">
      <c r="A8" s="1" t="s">
        <v>63</v>
      </c>
      <c r="B8" s="84"/>
      <c r="C8" s="137" t="s">
        <v>95</v>
      </c>
      <c r="D8" s="145">
        <v>307843.358</v>
      </c>
      <c r="E8" s="145">
        <v>46891.271</v>
      </c>
      <c r="F8" s="145">
        <v>31907.69</v>
      </c>
      <c r="G8" s="154">
        <f t="shared" si="0"/>
        <v>68.04611886080033</v>
      </c>
      <c r="H8" s="92">
        <f t="shared" si="1"/>
        <v>10.364910975275938</v>
      </c>
      <c r="I8" s="92">
        <v>43503.85</v>
      </c>
      <c r="J8" s="92">
        <f>I8-D8</f>
        <v>-264339.50800000003</v>
      </c>
      <c r="K8" s="91">
        <f>I8/D8</f>
        <v>0.1413181375184973</v>
      </c>
      <c r="L8" s="18">
        <f>H8-95</f>
        <v>-84.63508902472407</v>
      </c>
      <c r="M8" s="7"/>
    </row>
    <row r="9" spans="1:12" s="7" customFormat="1" ht="27" customHeight="1" hidden="1">
      <c r="A9" s="1" t="s">
        <v>63</v>
      </c>
      <c r="B9" s="84"/>
      <c r="C9" s="137" t="s">
        <v>145</v>
      </c>
      <c r="D9" s="145">
        <v>307843.358</v>
      </c>
      <c r="E9" s="145">
        <v>46891.271</v>
      </c>
      <c r="F9" s="145">
        <v>31907.69</v>
      </c>
      <c r="G9" s="154">
        <f t="shared" si="0"/>
        <v>68.04611886080033</v>
      </c>
      <c r="H9" s="92">
        <f t="shared" si="1"/>
        <v>10.364910975275938</v>
      </c>
      <c r="I9" s="92">
        <v>164417.9</v>
      </c>
      <c r="J9" s="92">
        <f>I9-D9</f>
        <v>-143425.458</v>
      </c>
      <c r="K9" s="91">
        <f>I9/D9</f>
        <v>0.5340959800730863</v>
      </c>
      <c r="L9" s="18">
        <f>H9-95</f>
        <v>-84.63508902472407</v>
      </c>
    </row>
    <row r="10" spans="1:12" s="88" customFormat="1" ht="39.75" customHeight="1" hidden="1">
      <c r="A10" s="129" t="s">
        <v>63</v>
      </c>
      <c r="B10" s="130"/>
      <c r="C10" s="207" t="s">
        <v>146</v>
      </c>
      <c r="D10" s="145">
        <v>307843.358</v>
      </c>
      <c r="E10" s="145">
        <v>46891.271</v>
      </c>
      <c r="F10" s="145">
        <v>31907.69</v>
      </c>
      <c r="G10" s="154">
        <f t="shared" si="0"/>
        <v>68.04611886080033</v>
      </c>
      <c r="H10" s="92">
        <f t="shared" si="1"/>
        <v>10.364910975275938</v>
      </c>
      <c r="I10" s="92">
        <v>0</v>
      </c>
      <c r="J10" s="92">
        <f>I10-D10</f>
        <v>-307843.358</v>
      </c>
      <c r="K10" s="91">
        <f>I10/D10</f>
        <v>0</v>
      </c>
      <c r="L10" s="18">
        <f>H10-95</f>
        <v>-84.63508902472407</v>
      </c>
    </row>
    <row r="11" spans="1:12" s="186" customFormat="1" ht="30" customHeight="1" hidden="1">
      <c r="A11" s="180"/>
      <c r="B11" s="181"/>
      <c r="C11" s="208" t="s">
        <v>195</v>
      </c>
      <c r="D11" s="182">
        <v>9375</v>
      </c>
      <c r="E11" s="182"/>
      <c r="F11" s="182">
        <v>0</v>
      </c>
      <c r="G11" s="183"/>
      <c r="H11" s="183">
        <f t="shared" si="1"/>
        <v>0</v>
      </c>
      <c r="I11" s="183"/>
      <c r="J11" s="183"/>
      <c r="K11" s="184"/>
      <c r="L11" s="185"/>
    </row>
    <row r="12" spans="1:12" s="88" customFormat="1" ht="28.5" customHeight="1">
      <c r="A12" s="93"/>
      <c r="B12" s="178"/>
      <c r="C12" s="209" t="s">
        <v>196</v>
      </c>
      <c r="D12" s="169">
        <v>311644.948</v>
      </c>
      <c r="E12" s="145">
        <v>81645</v>
      </c>
      <c r="F12" s="169">
        <v>311644.95</v>
      </c>
      <c r="G12" s="154">
        <f>F12/E12*100</f>
        <v>381.70733051625945</v>
      </c>
      <c r="H12" s="92">
        <f>F12/D12*100</f>
        <v>100.00000064175596</v>
      </c>
      <c r="I12" s="92"/>
      <c r="J12" s="92"/>
      <c r="K12" s="91"/>
      <c r="L12" s="18">
        <f>H12-95</f>
        <v>5.00000064175596</v>
      </c>
    </row>
    <row r="13" spans="1:12" s="4" customFormat="1" ht="30" customHeight="1">
      <c r="A13" s="1" t="s">
        <v>64</v>
      </c>
      <c r="B13" s="2" t="s">
        <v>82</v>
      </c>
      <c r="C13" s="206" t="s">
        <v>65</v>
      </c>
      <c r="D13" s="172">
        <f>D14+D20+D26</f>
        <v>210140.882</v>
      </c>
      <c r="E13" s="144">
        <f>E14+E20+E26</f>
        <v>201127.18699999998</v>
      </c>
      <c r="F13" s="172">
        <f>F14+F20+F26</f>
        <v>201051.826</v>
      </c>
      <c r="G13" s="164">
        <f t="shared" si="0"/>
        <v>99.962530674682</v>
      </c>
      <c r="H13" s="91">
        <f t="shared" si="1"/>
        <v>95.67477974133563</v>
      </c>
      <c r="I13" s="91"/>
      <c r="J13" s="92"/>
      <c r="K13" s="91"/>
      <c r="L13" s="28" t="s">
        <v>71</v>
      </c>
    </row>
    <row r="14" spans="1:13" s="4" customFormat="1" ht="27" customHeight="1">
      <c r="A14" s="236"/>
      <c r="B14" s="237"/>
      <c r="C14" s="210" t="s">
        <v>70</v>
      </c>
      <c r="D14" s="171">
        <f>D15+D16+D19</f>
        <v>116173.20000000001</v>
      </c>
      <c r="E14" s="146">
        <f>E15+E16+E19</f>
        <v>96210.577</v>
      </c>
      <c r="F14" s="171">
        <f>F15+F16+F19</f>
        <v>112927.441</v>
      </c>
      <c r="G14" s="165">
        <f>F14/E14*100</f>
        <v>117.37528712669503</v>
      </c>
      <c r="H14" s="105">
        <f t="shared" si="1"/>
        <v>97.20610347309018</v>
      </c>
      <c r="I14" s="105">
        <f>I17+I18</f>
        <v>96110.81</v>
      </c>
      <c r="J14" s="105">
        <f>I14-D14</f>
        <v>-20062.390000000014</v>
      </c>
      <c r="K14" s="105">
        <f>I14/D14</f>
        <v>0.8273062117596829</v>
      </c>
      <c r="L14" s="37">
        <f>H14-95</f>
        <v>2.206103473090181</v>
      </c>
      <c r="M14" s="7"/>
    </row>
    <row r="15" spans="1:12" s="4" customFormat="1" ht="18" customHeight="1" hidden="1">
      <c r="A15" s="23"/>
      <c r="B15" s="24"/>
      <c r="C15" s="137" t="s">
        <v>126</v>
      </c>
      <c r="D15" s="170">
        <f>90788.945+6140.955</f>
        <v>96929.90000000001</v>
      </c>
      <c r="E15" s="147">
        <f>79330.33+6156.217</f>
        <v>85486.547</v>
      </c>
      <c r="F15" s="170">
        <f>90788.47+6140.955</f>
        <v>96929.425</v>
      </c>
      <c r="G15" s="166">
        <f>F15/E15*100</f>
        <v>113.38558919685924</v>
      </c>
      <c r="H15" s="106">
        <f>F15/D15*100</f>
        <v>99.99950995513251</v>
      </c>
      <c r="I15" s="110"/>
      <c r="J15" s="110"/>
      <c r="K15" s="106"/>
      <c r="L15" s="82">
        <f>H15-95</f>
        <v>4.99950995513251</v>
      </c>
    </row>
    <row r="16" spans="1:12" s="4" customFormat="1" ht="27" customHeight="1" hidden="1">
      <c r="A16" s="23"/>
      <c r="B16" s="24"/>
      <c r="C16" s="137" t="s">
        <v>179</v>
      </c>
      <c r="D16" s="170">
        <v>19243.3</v>
      </c>
      <c r="E16" s="147">
        <v>10724.03</v>
      </c>
      <c r="F16" s="170">
        <v>15998.016</v>
      </c>
      <c r="G16" s="166">
        <f>F16/E16*100</f>
        <v>149.17914254249567</v>
      </c>
      <c r="H16" s="106">
        <f>F16/D16*100</f>
        <v>83.13551210031544</v>
      </c>
      <c r="I16" s="110"/>
      <c r="J16" s="110"/>
      <c r="K16" s="106"/>
      <c r="L16" s="82">
        <f>H16-95</f>
        <v>-11.864487899684562</v>
      </c>
    </row>
    <row r="17" spans="1:13" s="69" customFormat="1" ht="27" customHeight="1" hidden="1">
      <c r="A17" s="93" t="s">
        <v>64</v>
      </c>
      <c r="B17" s="83"/>
      <c r="C17" s="207" t="s">
        <v>95</v>
      </c>
      <c r="D17" s="125"/>
      <c r="E17" s="148"/>
      <c r="F17" s="149">
        <v>0</v>
      </c>
      <c r="G17" s="166" t="e">
        <f t="shared" si="0"/>
        <v>#DIV/0!</v>
      </c>
      <c r="H17" s="106" t="e">
        <f t="shared" si="1"/>
        <v>#DIV/0!</v>
      </c>
      <c r="I17" s="125">
        <v>84849.58</v>
      </c>
      <c r="J17" s="106">
        <f>I17-D17</f>
        <v>84849.58</v>
      </c>
      <c r="K17" s="106" t="e">
        <f>I17/D17</f>
        <v>#DIV/0!</v>
      </c>
      <c r="L17" s="82" t="e">
        <f>G17-95</f>
        <v>#DIV/0!</v>
      </c>
      <c r="M17" s="68"/>
    </row>
    <row r="18" spans="1:13" s="69" customFormat="1" ht="39" hidden="1">
      <c r="A18" s="93" t="s">
        <v>64</v>
      </c>
      <c r="B18" s="83"/>
      <c r="C18" s="207" t="s">
        <v>152</v>
      </c>
      <c r="D18" s="125"/>
      <c r="E18" s="148"/>
      <c r="F18" s="149">
        <v>0</v>
      </c>
      <c r="G18" s="166" t="e">
        <f t="shared" si="0"/>
        <v>#DIV/0!</v>
      </c>
      <c r="H18" s="106" t="e">
        <f t="shared" si="1"/>
        <v>#DIV/0!</v>
      </c>
      <c r="I18" s="125">
        <v>11261.23</v>
      </c>
      <c r="J18" s="106">
        <f>I18-D18</f>
        <v>11261.23</v>
      </c>
      <c r="K18" s="106" t="e">
        <f>I18/D18</f>
        <v>#DIV/0!</v>
      </c>
      <c r="L18" s="82" t="e">
        <f>G18-95</f>
        <v>#DIV/0!</v>
      </c>
      <c r="M18" s="68"/>
    </row>
    <row r="19" spans="1:13" s="69" customFormat="1" ht="24.75" customHeight="1" hidden="1">
      <c r="A19" s="93"/>
      <c r="B19" s="83"/>
      <c r="C19" s="137"/>
      <c r="D19" s="176"/>
      <c r="E19" s="149"/>
      <c r="F19" s="149"/>
      <c r="G19" s="166" t="e">
        <f t="shared" si="0"/>
        <v>#DIV/0!</v>
      </c>
      <c r="H19" s="106" t="e">
        <f t="shared" si="1"/>
        <v>#DIV/0!</v>
      </c>
      <c r="I19" s="125"/>
      <c r="J19" s="106"/>
      <c r="K19" s="106"/>
      <c r="L19" s="82" t="e">
        <f>G19-95</f>
        <v>#DIV/0!</v>
      </c>
      <c r="M19" s="68"/>
    </row>
    <row r="20" spans="1:13" s="4" customFormat="1" ht="30" customHeight="1">
      <c r="A20" s="23"/>
      <c r="B20" s="24"/>
      <c r="C20" s="210" t="s">
        <v>125</v>
      </c>
      <c r="D20" s="171">
        <f>D21++D22+D23+D24+D25</f>
        <v>93967.682</v>
      </c>
      <c r="E20" s="146">
        <f>E21++E22+E23+E24+E25</f>
        <v>104916.60999999999</v>
      </c>
      <c r="F20" s="171">
        <f>F21++F22+F23+F24+F25</f>
        <v>88124.385</v>
      </c>
      <c r="G20" s="165">
        <f t="shared" si="0"/>
        <v>83.9946934999139</v>
      </c>
      <c r="H20" s="105">
        <f t="shared" si="1"/>
        <v>93.78158865300092</v>
      </c>
      <c r="I20" s="105">
        <f>I21+I23+I24+I25</f>
        <v>570801.51</v>
      </c>
      <c r="J20" s="105">
        <f>I20-D20</f>
        <v>476833.828</v>
      </c>
      <c r="K20" s="105">
        <f>I20/D20</f>
        <v>6.074444935227837</v>
      </c>
      <c r="L20" s="37">
        <f aca="true" t="shared" si="2" ref="L20:L25">H20-95</f>
        <v>-1.2184113469990763</v>
      </c>
      <c r="M20" s="7"/>
    </row>
    <row r="21" spans="1:12" s="7" customFormat="1" ht="42" customHeight="1" hidden="1">
      <c r="A21" s="50"/>
      <c r="B21" s="24"/>
      <c r="C21" s="137" t="s">
        <v>183</v>
      </c>
      <c r="D21" s="170">
        <v>0.1</v>
      </c>
      <c r="E21" s="147">
        <v>0</v>
      </c>
      <c r="F21" s="170">
        <v>0</v>
      </c>
      <c r="G21" s="166">
        <v>0</v>
      </c>
      <c r="H21" s="106">
        <f t="shared" si="1"/>
        <v>0</v>
      </c>
      <c r="I21" s="106">
        <v>0</v>
      </c>
      <c r="J21" s="106"/>
      <c r="K21" s="106"/>
      <c r="L21" s="82">
        <f t="shared" si="2"/>
        <v>-95</v>
      </c>
    </row>
    <row r="22" spans="1:12" s="7" customFormat="1" ht="41.25" customHeight="1" hidden="1">
      <c r="A22" s="50"/>
      <c r="B22" s="24"/>
      <c r="C22" s="137" t="s">
        <v>184</v>
      </c>
      <c r="D22" s="170">
        <v>0</v>
      </c>
      <c r="E22" s="147">
        <v>0</v>
      </c>
      <c r="F22" s="170">
        <v>0</v>
      </c>
      <c r="G22" s="166">
        <v>0</v>
      </c>
      <c r="H22" s="106">
        <v>0</v>
      </c>
      <c r="I22" s="106">
        <v>1</v>
      </c>
      <c r="J22" s="106"/>
      <c r="K22" s="106"/>
      <c r="L22" s="82">
        <f t="shared" si="2"/>
        <v>-95</v>
      </c>
    </row>
    <row r="23" spans="1:12" s="7" customFormat="1" ht="27.75" customHeight="1" hidden="1">
      <c r="A23" s="50"/>
      <c r="B23" s="24"/>
      <c r="C23" s="137" t="s">
        <v>182</v>
      </c>
      <c r="D23" s="170">
        <v>1411.352</v>
      </c>
      <c r="E23" s="147">
        <v>1638.972</v>
      </c>
      <c r="F23" s="170">
        <v>0</v>
      </c>
      <c r="G23" s="166">
        <v>0</v>
      </c>
      <c r="H23" s="106">
        <f>F23/D23*100</f>
        <v>0</v>
      </c>
      <c r="I23" s="106">
        <v>0</v>
      </c>
      <c r="J23" s="106"/>
      <c r="K23" s="106"/>
      <c r="L23" s="82">
        <f t="shared" si="2"/>
        <v>-95</v>
      </c>
    </row>
    <row r="24" spans="1:12" s="7" customFormat="1" ht="27.75" customHeight="1" hidden="1">
      <c r="A24" s="50"/>
      <c r="B24" s="24"/>
      <c r="C24" s="137" t="s">
        <v>180</v>
      </c>
      <c r="D24" s="170">
        <v>88169.783</v>
      </c>
      <c r="E24" s="147">
        <v>102526.495</v>
      </c>
      <c r="F24" s="170">
        <v>88124.385</v>
      </c>
      <c r="G24" s="166">
        <f t="shared" si="0"/>
        <v>85.95279200756838</v>
      </c>
      <c r="H24" s="106">
        <f t="shared" si="1"/>
        <v>99.94851070462542</v>
      </c>
      <c r="I24" s="106">
        <v>570801.51</v>
      </c>
      <c r="J24" s="106">
        <f>I24-D24</f>
        <v>482631.727</v>
      </c>
      <c r="K24" s="106">
        <f>I24/D24</f>
        <v>6.473890380335858</v>
      </c>
      <c r="L24" s="82">
        <f t="shared" si="2"/>
        <v>4.94851070462542</v>
      </c>
    </row>
    <row r="25" spans="1:12" s="7" customFormat="1" ht="17.25" customHeight="1" hidden="1">
      <c r="A25" s="50"/>
      <c r="B25" s="24"/>
      <c r="C25" s="137" t="s">
        <v>181</v>
      </c>
      <c r="D25" s="170">
        <v>4386.447</v>
      </c>
      <c r="E25" s="147">
        <v>751.143</v>
      </c>
      <c r="F25" s="170">
        <v>0</v>
      </c>
      <c r="G25" s="166">
        <v>0</v>
      </c>
      <c r="H25" s="106">
        <f>F25/D25*100</f>
        <v>0</v>
      </c>
      <c r="I25" s="106">
        <v>0</v>
      </c>
      <c r="J25" s="106"/>
      <c r="K25" s="106"/>
      <c r="L25" s="82">
        <f t="shared" si="2"/>
        <v>-95</v>
      </c>
    </row>
    <row r="26" spans="1:12" s="68" customFormat="1" ht="30" customHeight="1" hidden="1">
      <c r="A26" s="94"/>
      <c r="B26" s="95"/>
      <c r="C26" s="137" t="s">
        <v>75</v>
      </c>
      <c r="D26" s="150">
        <v>0</v>
      </c>
      <c r="E26" s="150">
        <v>0</v>
      </c>
      <c r="F26" s="150">
        <v>0</v>
      </c>
      <c r="G26" s="154" t="e">
        <f>F26/E26*100</f>
        <v>#DIV/0!</v>
      </c>
      <c r="H26" s="92" t="e">
        <f>F26/D26*100</f>
        <v>#DIV/0!</v>
      </c>
      <c r="I26" s="92"/>
      <c r="J26" s="92"/>
      <c r="K26" s="92"/>
      <c r="L26" s="18" t="e">
        <f>G26-95</f>
        <v>#DIV/0!</v>
      </c>
    </row>
    <row r="27" spans="1:12" s="15" customFormat="1" ht="54" customHeight="1">
      <c r="A27" s="1" t="s">
        <v>121</v>
      </c>
      <c r="B27" s="2" t="s">
        <v>120</v>
      </c>
      <c r="C27" s="206" t="s">
        <v>122</v>
      </c>
      <c r="D27" s="172">
        <f>D28+D31</f>
        <v>137380.079</v>
      </c>
      <c r="E27" s="144">
        <f>E28+E31</f>
        <v>114264.234</v>
      </c>
      <c r="F27" s="172">
        <f>F28+F31</f>
        <v>133033.422</v>
      </c>
      <c r="G27" s="164">
        <f t="shared" si="0"/>
        <v>116.42612683160331</v>
      </c>
      <c r="H27" s="91">
        <f t="shared" si="1"/>
        <v>96.83603544877856</v>
      </c>
      <c r="I27" s="91"/>
      <c r="J27" s="92"/>
      <c r="K27" s="92"/>
      <c r="L27" s="28" t="s">
        <v>71</v>
      </c>
    </row>
    <row r="28" spans="1:12" s="7" customFormat="1" ht="17.25" customHeight="1">
      <c r="A28" s="21"/>
      <c r="B28" s="22"/>
      <c r="C28" s="209" t="s">
        <v>37</v>
      </c>
      <c r="D28" s="116">
        <v>137380.079</v>
      </c>
      <c r="E28" s="150">
        <v>114264.234</v>
      </c>
      <c r="F28" s="116">
        <v>133033.422</v>
      </c>
      <c r="G28" s="154">
        <f t="shared" si="0"/>
        <v>116.42612683160331</v>
      </c>
      <c r="H28" s="92">
        <f t="shared" si="1"/>
        <v>96.83603544877856</v>
      </c>
      <c r="I28" s="92">
        <f>I29+I30</f>
        <v>175794.24</v>
      </c>
      <c r="J28" s="92">
        <f>I28-D28</f>
        <v>38414.16099999999</v>
      </c>
      <c r="K28" s="92">
        <f>I28/D28</f>
        <v>1.279619587349342</v>
      </c>
      <c r="L28" s="18">
        <f>H28-95</f>
        <v>1.83603544877856</v>
      </c>
    </row>
    <row r="29" spans="1:12" s="69" customFormat="1" ht="27" customHeight="1" hidden="1">
      <c r="A29" s="96">
        <v>903</v>
      </c>
      <c r="B29" s="97"/>
      <c r="C29" s="211" t="s">
        <v>95</v>
      </c>
      <c r="D29" s="151">
        <v>52365.325</v>
      </c>
      <c r="E29" s="151">
        <v>44285.627</v>
      </c>
      <c r="F29" s="151">
        <v>42619.525</v>
      </c>
      <c r="G29" s="154">
        <f t="shared" si="0"/>
        <v>96.23782677842632</v>
      </c>
      <c r="H29" s="92">
        <f t="shared" si="1"/>
        <v>81.38882934460925</v>
      </c>
      <c r="I29" s="117">
        <v>51705.11</v>
      </c>
      <c r="J29" s="92">
        <f>I29-D29</f>
        <v>-660.2149999999965</v>
      </c>
      <c r="K29" s="91">
        <f>I29/D29</f>
        <v>0.987392134012345</v>
      </c>
      <c r="L29" s="18">
        <f>G29-95</f>
        <v>1.2378267784263244</v>
      </c>
    </row>
    <row r="30" spans="1:12" s="69" customFormat="1" ht="39" customHeight="1" hidden="1">
      <c r="A30" s="96">
        <v>903</v>
      </c>
      <c r="B30" s="97"/>
      <c r="C30" s="211" t="s">
        <v>142</v>
      </c>
      <c r="D30" s="151">
        <v>126453.437</v>
      </c>
      <c r="E30" s="151">
        <v>86221.992</v>
      </c>
      <c r="F30" s="151">
        <v>77574.349</v>
      </c>
      <c r="G30" s="154">
        <f t="shared" si="0"/>
        <v>89.97049035935055</v>
      </c>
      <c r="H30" s="92">
        <f t="shared" si="1"/>
        <v>61.34617677493416</v>
      </c>
      <c r="I30" s="117">
        <v>124089.13</v>
      </c>
      <c r="J30" s="92">
        <f>I30-D30</f>
        <v>-2364.3070000000007</v>
      </c>
      <c r="K30" s="91">
        <f>I30/D30</f>
        <v>0.9813029439444971</v>
      </c>
      <c r="L30" s="18">
        <f>G30-95</f>
        <v>-5.029509640649451</v>
      </c>
    </row>
    <row r="31" spans="1:13" s="49" customFormat="1" ht="17.25" customHeight="1" hidden="1">
      <c r="A31" s="107"/>
      <c r="B31" s="54"/>
      <c r="C31" s="209" t="s">
        <v>38</v>
      </c>
      <c r="D31" s="150">
        <v>0</v>
      </c>
      <c r="E31" s="150">
        <v>0</v>
      </c>
      <c r="F31" s="150">
        <v>0</v>
      </c>
      <c r="G31" s="154" t="e">
        <f t="shared" si="0"/>
        <v>#DIV/0!</v>
      </c>
      <c r="H31" s="92" t="e">
        <f t="shared" si="1"/>
        <v>#DIV/0!</v>
      </c>
      <c r="I31" s="117"/>
      <c r="J31" s="92"/>
      <c r="K31" s="91"/>
      <c r="L31" s="18" t="e">
        <f>G31-95</f>
        <v>#DIV/0!</v>
      </c>
      <c r="M31" s="15"/>
    </row>
    <row r="32" spans="1:13" s="49" customFormat="1" ht="43.5" customHeight="1">
      <c r="A32" s="1" t="s">
        <v>177</v>
      </c>
      <c r="B32" s="2" t="s">
        <v>176</v>
      </c>
      <c r="C32" s="206" t="s">
        <v>175</v>
      </c>
      <c r="D32" s="172">
        <f>D33+D34</f>
        <v>32435.7</v>
      </c>
      <c r="E32" s="144">
        <f>E33+E34</f>
        <v>28214.438</v>
      </c>
      <c r="F32" s="172">
        <f>F33+F34</f>
        <v>32435.7</v>
      </c>
      <c r="G32" s="164">
        <f t="shared" si="0"/>
        <v>114.96135418327313</v>
      </c>
      <c r="H32" s="91">
        <f t="shared" si="1"/>
        <v>100</v>
      </c>
      <c r="I32" s="91"/>
      <c r="J32" s="92"/>
      <c r="K32" s="92"/>
      <c r="L32" s="28" t="s">
        <v>71</v>
      </c>
      <c r="M32" s="15"/>
    </row>
    <row r="33" spans="1:13" s="49" customFormat="1" ht="17.25" customHeight="1" hidden="1">
      <c r="A33" s="108"/>
      <c r="B33" s="109"/>
      <c r="C33" s="209" t="s">
        <v>37</v>
      </c>
      <c r="D33" s="116">
        <v>0</v>
      </c>
      <c r="E33" s="150">
        <v>0</v>
      </c>
      <c r="F33" s="116">
        <v>0</v>
      </c>
      <c r="G33" s="164" t="e">
        <f t="shared" si="0"/>
        <v>#DIV/0!</v>
      </c>
      <c r="H33" s="91" t="e">
        <f t="shared" si="1"/>
        <v>#DIV/0!</v>
      </c>
      <c r="I33" s="92">
        <f>I34+I35</f>
        <v>57746</v>
      </c>
      <c r="J33" s="92">
        <f>I33-D33</f>
        <v>57746</v>
      </c>
      <c r="K33" s="92" t="e">
        <f>I33/D33</f>
        <v>#DIV/0!</v>
      </c>
      <c r="L33" s="18" t="e">
        <f>G33-95</f>
        <v>#DIV/0!</v>
      </c>
      <c r="M33" s="15"/>
    </row>
    <row r="34" spans="1:13" s="49" customFormat="1" ht="17.25" customHeight="1">
      <c r="A34" s="55"/>
      <c r="B34" s="39"/>
      <c r="C34" s="209" t="s">
        <v>38</v>
      </c>
      <c r="D34" s="116">
        <v>32435.7</v>
      </c>
      <c r="E34" s="150">
        <v>28214.438</v>
      </c>
      <c r="F34" s="116">
        <v>32435.7</v>
      </c>
      <c r="G34" s="154">
        <f t="shared" si="0"/>
        <v>114.96135418327313</v>
      </c>
      <c r="H34" s="92">
        <f t="shared" si="1"/>
        <v>100</v>
      </c>
      <c r="I34" s="92">
        <f>I35+I36</f>
        <v>57746</v>
      </c>
      <c r="J34" s="92">
        <f>I34-D34</f>
        <v>25310.3</v>
      </c>
      <c r="K34" s="92">
        <f>I34/D34</f>
        <v>1.7803222991950227</v>
      </c>
      <c r="L34" s="18">
        <f>H34-95</f>
        <v>5</v>
      </c>
      <c r="M34" s="15"/>
    </row>
    <row r="35" spans="1:12" s="7" customFormat="1" ht="43.5" customHeight="1">
      <c r="A35" s="1" t="s">
        <v>1</v>
      </c>
      <c r="B35" s="2" t="s">
        <v>83</v>
      </c>
      <c r="C35" s="206" t="s">
        <v>40</v>
      </c>
      <c r="D35" s="172">
        <f>D36</f>
        <v>71447.133</v>
      </c>
      <c r="E35" s="144">
        <f>E36</f>
        <v>62549.624</v>
      </c>
      <c r="F35" s="172">
        <f>F36</f>
        <v>70768.058</v>
      </c>
      <c r="G35" s="164">
        <f t="shared" si="0"/>
        <v>113.13906219484228</v>
      </c>
      <c r="H35" s="200">
        <f t="shared" si="1"/>
        <v>99.04954198791994</v>
      </c>
      <c r="I35" s="91"/>
      <c r="J35" s="91"/>
      <c r="K35" s="91"/>
      <c r="L35" s="28" t="s">
        <v>71</v>
      </c>
    </row>
    <row r="36" spans="1:12" s="27" customFormat="1" ht="17.25" customHeight="1">
      <c r="A36" s="25"/>
      <c r="B36" s="26"/>
      <c r="C36" s="209" t="s">
        <v>37</v>
      </c>
      <c r="D36" s="116">
        <v>71447.133</v>
      </c>
      <c r="E36" s="150">
        <v>62549.624</v>
      </c>
      <c r="F36" s="116">
        <v>70768.058</v>
      </c>
      <c r="G36" s="154">
        <f t="shared" si="0"/>
        <v>113.13906219484228</v>
      </c>
      <c r="H36" s="199">
        <f t="shared" si="1"/>
        <v>99.04954198791994</v>
      </c>
      <c r="I36" s="92">
        <f>I37+I38+I39</f>
        <v>57746</v>
      </c>
      <c r="J36" s="92">
        <f>I36-D36</f>
        <v>-13701.133000000002</v>
      </c>
      <c r="K36" s="92">
        <f>I36/D36</f>
        <v>0.8082339707039049</v>
      </c>
      <c r="L36" s="18">
        <f>H36-95</f>
        <v>4.0495419879199375</v>
      </c>
    </row>
    <row r="37" spans="1:12" s="15" customFormat="1" ht="27" customHeight="1" hidden="1">
      <c r="A37" s="36">
        <v>915</v>
      </c>
      <c r="B37" s="86"/>
      <c r="C37" s="209" t="s">
        <v>95</v>
      </c>
      <c r="D37" s="150">
        <v>8816.001</v>
      </c>
      <c r="E37" s="150">
        <v>7356.94</v>
      </c>
      <c r="F37" s="150">
        <v>7333.347</v>
      </c>
      <c r="G37" s="164">
        <f t="shared" si="0"/>
        <v>99.67930960426482</v>
      </c>
      <c r="H37" s="91">
        <f t="shared" si="1"/>
        <v>83.18223874974605</v>
      </c>
      <c r="I37" s="92">
        <v>8784.5</v>
      </c>
      <c r="J37" s="92">
        <f>I37-D37</f>
        <v>-31.501000000000204</v>
      </c>
      <c r="K37" s="91">
        <f>I37/D37</f>
        <v>0.9964268379733623</v>
      </c>
      <c r="L37" s="18"/>
    </row>
    <row r="38" spans="1:12" s="15" customFormat="1" ht="27" customHeight="1" hidden="1">
      <c r="A38" s="36">
        <v>915</v>
      </c>
      <c r="B38" s="86"/>
      <c r="C38" s="209" t="s">
        <v>117</v>
      </c>
      <c r="D38" s="150">
        <v>58841.786</v>
      </c>
      <c r="E38" s="150">
        <v>49073.432</v>
      </c>
      <c r="F38" s="150">
        <v>45471.068</v>
      </c>
      <c r="G38" s="164">
        <f t="shared" si="0"/>
        <v>92.65923769097706</v>
      </c>
      <c r="H38" s="91">
        <f t="shared" si="1"/>
        <v>77.27683180792643</v>
      </c>
      <c r="I38" s="92">
        <v>48038.46</v>
      </c>
      <c r="J38" s="92">
        <f>I38-D38</f>
        <v>-10803.326000000001</v>
      </c>
      <c r="K38" s="91">
        <f>I38/D38</f>
        <v>0.8164004403265394</v>
      </c>
      <c r="L38" s="18"/>
    </row>
    <row r="39" spans="1:12" s="15" customFormat="1" ht="54" customHeight="1" hidden="1">
      <c r="A39" s="36">
        <v>915</v>
      </c>
      <c r="B39" s="86"/>
      <c r="C39" s="209" t="s">
        <v>157</v>
      </c>
      <c r="D39" s="150">
        <v>923.036</v>
      </c>
      <c r="E39" s="150">
        <v>923.036</v>
      </c>
      <c r="F39" s="150">
        <v>412.011</v>
      </c>
      <c r="G39" s="164">
        <f t="shared" si="0"/>
        <v>44.636503885005574</v>
      </c>
      <c r="H39" s="91">
        <f t="shared" si="1"/>
        <v>44.636503885005574</v>
      </c>
      <c r="I39" s="92">
        <v>923.04</v>
      </c>
      <c r="J39" s="92">
        <f>I39-D39</f>
        <v>0.004000000000019099</v>
      </c>
      <c r="K39" s="91">
        <f>I39/D39</f>
        <v>1.000004333525453</v>
      </c>
      <c r="L39" s="18"/>
    </row>
    <row r="40" spans="1:12" s="7" customFormat="1" ht="30.75" customHeight="1">
      <c r="A40" s="1" t="s">
        <v>2</v>
      </c>
      <c r="B40" s="2" t="s">
        <v>84</v>
      </c>
      <c r="C40" s="206" t="s">
        <v>41</v>
      </c>
      <c r="D40" s="172">
        <f>D41+D45+D46</f>
        <v>473499.955</v>
      </c>
      <c r="E40" s="144">
        <f>E41+E45+E46</f>
        <v>472656.825</v>
      </c>
      <c r="F40" s="172">
        <f>F41+F45+F46</f>
        <v>473167.81899999996</v>
      </c>
      <c r="G40" s="164">
        <f t="shared" si="0"/>
        <v>100.10811099575257</v>
      </c>
      <c r="H40" s="200">
        <f t="shared" si="1"/>
        <v>99.92985511476975</v>
      </c>
      <c r="I40" s="91"/>
      <c r="J40" s="91"/>
      <c r="K40" s="91"/>
      <c r="L40" s="28" t="s">
        <v>71</v>
      </c>
    </row>
    <row r="41" spans="1:12" s="27" customFormat="1" ht="16.5" customHeight="1">
      <c r="A41" s="25"/>
      <c r="B41" s="26"/>
      <c r="C41" s="209" t="s">
        <v>37</v>
      </c>
      <c r="D41" s="116">
        <v>67754.34</v>
      </c>
      <c r="E41" s="150">
        <v>66911.21</v>
      </c>
      <c r="F41" s="116">
        <v>67703.649</v>
      </c>
      <c r="G41" s="154">
        <f>F41/E41*100</f>
        <v>101.18431425765577</v>
      </c>
      <c r="H41" s="199">
        <f>F41/D41*100</f>
        <v>99.92518412842632</v>
      </c>
      <c r="I41" s="92">
        <f>I42+I43+I44</f>
        <v>66856.12999999999</v>
      </c>
      <c r="J41" s="92">
        <f>I41-D41</f>
        <v>-898.2100000000064</v>
      </c>
      <c r="K41" s="92">
        <f>I41/D41</f>
        <v>0.9867431370448003</v>
      </c>
      <c r="L41" s="18">
        <f aca="true" t="shared" si="3" ref="L41:L46">H41-95</f>
        <v>4.925184128426324</v>
      </c>
    </row>
    <row r="42" spans="1:12" s="69" customFormat="1" ht="39.75" customHeight="1" hidden="1">
      <c r="A42" s="1" t="s">
        <v>2</v>
      </c>
      <c r="B42" s="84"/>
      <c r="C42" s="209" t="s">
        <v>150</v>
      </c>
      <c r="D42" s="150">
        <v>121.4</v>
      </c>
      <c r="E42" s="150">
        <v>121.4</v>
      </c>
      <c r="F42" s="150">
        <v>121.4</v>
      </c>
      <c r="G42" s="154">
        <f>F42/E42*100</f>
        <v>100</v>
      </c>
      <c r="H42" s="92">
        <f>F42/D42*100</f>
        <v>100</v>
      </c>
      <c r="I42" s="92">
        <v>121.4</v>
      </c>
      <c r="J42" s="92">
        <f>I42-D42</f>
        <v>0</v>
      </c>
      <c r="K42" s="91">
        <f>I42/D42</f>
        <v>1</v>
      </c>
      <c r="L42" s="18">
        <f t="shared" si="3"/>
        <v>5</v>
      </c>
    </row>
    <row r="43" spans="1:12" s="69" customFormat="1" ht="26.25" customHeight="1" hidden="1">
      <c r="A43" s="1" t="s">
        <v>2</v>
      </c>
      <c r="B43" s="84"/>
      <c r="C43" s="209" t="s">
        <v>139</v>
      </c>
      <c r="D43" s="150">
        <v>155599.629</v>
      </c>
      <c r="E43" s="150">
        <v>65635.281</v>
      </c>
      <c r="F43" s="150">
        <v>65565.28</v>
      </c>
      <c r="G43" s="154">
        <f>F43/E43*100</f>
        <v>99.89334851784972</v>
      </c>
      <c r="H43" s="92">
        <f>F43/D43*100</f>
        <v>42.13716987718525</v>
      </c>
      <c r="I43" s="92">
        <v>65565.28</v>
      </c>
      <c r="J43" s="92">
        <f>I43-D43</f>
        <v>-90034.34899999999</v>
      </c>
      <c r="K43" s="91">
        <f>I43/D43</f>
        <v>0.4213716987718525</v>
      </c>
      <c r="L43" s="18">
        <f t="shared" si="3"/>
        <v>-52.86283012281475</v>
      </c>
    </row>
    <row r="44" spans="1:13" s="69" customFormat="1" ht="42" customHeight="1" hidden="1">
      <c r="A44" s="1" t="s">
        <v>2</v>
      </c>
      <c r="B44" s="84"/>
      <c r="C44" s="209" t="s">
        <v>118</v>
      </c>
      <c r="D44" s="150">
        <v>1169.45</v>
      </c>
      <c r="E44" s="150">
        <v>1169.45</v>
      </c>
      <c r="F44" s="150">
        <v>1169.45</v>
      </c>
      <c r="G44" s="154">
        <f>F44/E44*100</f>
        <v>100</v>
      </c>
      <c r="H44" s="92">
        <f>F44/D44*100</f>
        <v>100</v>
      </c>
      <c r="I44" s="92">
        <v>1169.45</v>
      </c>
      <c r="J44" s="92">
        <f>I44-D44</f>
        <v>0</v>
      </c>
      <c r="K44" s="91">
        <f>I44/D44</f>
        <v>1</v>
      </c>
      <c r="L44" s="18">
        <f t="shared" si="3"/>
        <v>5</v>
      </c>
      <c r="M44" s="15"/>
    </row>
    <row r="45" spans="1:12" s="7" customFormat="1" ht="16.5" customHeight="1">
      <c r="A45" s="23"/>
      <c r="B45" s="24"/>
      <c r="C45" s="209" t="s">
        <v>38</v>
      </c>
      <c r="D45" s="116">
        <f>402889.485+281.45</f>
        <v>403170.935</v>
      </c>
      <c r="E45" s="150">
        <v>403170.935</v>
      </c>
      <c r="F45" s="116">
        <v>402889.49</v>
      </c>
      <c r="G45" s="154">
        <f t="shared" si="0"/>
        <v>99.93019214046271</v>
      </c>
      <c r="H45" s="92">
        <f t="shared" si="1"/>
        <v>99.93019214046271</v>
      </c>
      <c r="I45" s="92"/>
      <c r="J45" s="92"/>
      <c r="K45" s="91"/>
      <c r="L45" s="18">
        <f t="shared" si="3"/>
        <v>4.930192140462708</v>
      </c>
    </row>
    <row r="46" spans="1:12" s="7" customFormat="1" ht="27.75" customHeight="1">
      <c r="A46" s="38"/>
      <c r="B46" s="39"/>
      <c r="C46" s="209" t="s">
        <v>75</v>
      </c>
      <c r="D46" s="116">
        <v>2574.68</v>
      </c>
      <c r="E46" s="150">
        <v>2574.68</v>
      </c>
      <c r="F46" s="173">
        <v>2574.68</v>
      </c>
      <c r="G46" s="154">
        <f t="shared" si="0"/>
        <v>100</v>
      </c>
      <c r="H46" s="92">
        <f t="shared" si="1"/>
        <v>100</v>
      </c>
      <c r="I46" s="92"/>
      <c r="J46" s="92"/>
      <c r="K46" s="91"/>
      <c r="L46" s="18">
        <f t="shared" si="3"/>
        <v>5</v>
      </c>
    </row>
    <row r="47" spans="1:14" s="7" customFormat="1" ht="43.5" customHeight="1">
      <c r="A47" s="36">
        <v>924</v>
      </c>
      <c r="B47" s="56" t="s">
        <v>165</v>
      </c>
      <c r="C47" s="206" t="s">
        <v>164</v>
      </c>
      <c r="D47" s="172">
        <f>D57+D48</f>
        <v>1095299.802</v>
      </c>
      <c r="E47" s="144">
        <f>E48+E57</f>
        <v>1002238.7289999999</v>
      </c>
      <c r="F47" s="174">
        <f>F48+F57</f>
        <v>1094331.013</v>
      </c>
      <c r="G47" s="164">
        <f t="shared" si="0"/>
        <v>109.188657486015</v>
      </c>
      <c r="H47" s="200">
        <f t="shared" si="1"/>
        <v>99.91155033551263</v>
      </c>
      <c r="I47" s="91"/>
      <c r="J47" s="91"/>
      <c r="K47" s="91"/>
      <c r="L47" s="28" t="s">
        <v>71</v>
      </c>
      <c r="M47" s="27"/>
      <c r="N47" s="27"/>
    </row>
    <row r="48" spans="1:12" s="7" customFormat="1" ht="18" customHeight="1">
      <c r="A48" s="57"/>
      <c r="B48" s="58"/>
      <c r="C48" s="137" t="s">
        <v>37</v>
      </c>
      <c r="D48" s="116">
        <v>1083058.974</v>
      </c>
      <c r="E48" s="150">
        <v>993097.901</v>
      </c>
      <c r="F48" s="173">
        <v>1082103.939</v>
      </c>
      <c r="G48" s="154">
        <f t="shared" si="0"/>
        <v>108.96246361112792</v>
      </c>
      <c r="H48" s="199">
        <f t="shared" si="1"/>
        <v>99.91182059122112</v>
      </c>
      <c r="I48" s="92">
        <f>I49+I50+I51+I52+I53+I54+I55+I56</f>
        <v>247291.20399999997</v>
      </c>
      <c r="J48" s="92">
        <f aca="true" t="shared" si="4" ref="J48:J56">I48-D48</f>
        <v>-835767.77</v>
      </c>
      <c r="K48" s="92">
        <f aca="true" t="shared" si="5" ref="K48:K56">I48/D48</f>
        <v>0.22832662849991767</v>
      </c>
      <c r="L48" s="18">
        <f>H48-95</f>
        <v>4.911820591221115</v>
      </c>
    </row>
    <row r="49" spans="1:14" s="68" customFormat="1" ht="27.75" customHeight="1" hidden="1">
      <c r="A49" s="36">
        <v>924</v>
      </c>
      <c r="B49" s="85"/>
      <c r="C49" s="137" t="s">
        <v>95</v>
      </c>
      <c r="D49" s="116">
        <v>15956.598</v>
      </c>
      <c r="E49" s="150">
        <v>14771.788</v>
      </c>
      <c r="F49" s="152">
        <v>13923.385</v>
      </c>
      <c r="G49" s="154">
        <f t="shared" si="0"/>
        <v>94.2565991334292</v>
      </c>
      <c r="H49" s="92">
        <f t="shared" si="1"/>
        <v>87.25785408644123</v>
      </c>
      <c r="I49" s="92">
        <v>15669.81</v>
      </c>
      <c r="J49" s="92">
        <f t="shared" si="4"/>
        <v>-286.78800000000047</v>
      </c>
      <c r="K49" s="91">
        <f t="shared" si="5"/>
        <v>0.9820269959799701</v>
      </c>
      <c r="L49" s="18">
        <f aca="true" t="shared" si="6" ref="L49:L57">H49-95</f>
        <v>-7.7421459135587725</v>
      </c>
      <c r="M49" s="7"/>
      <c r="N49" s="7"/>
    </row>
    <row r="50" spans="1:12" s="68" customFormat="1" ht="40.5" customHeight="1" hidden="1">
      <c r="A50" s="36">
        <v>924</v>
      </c>
      <c r="B50" s="85"/>
      <c r="C50" s="137" t="s">
        <v>151</v>
      </c>
      <c r="D50" s="116">
        <v>0.87</v>
      </c>
      <c r="E50" s="150">
        <v>0.87</v>
      </c>
      <c r="F50" s="150">
        <v>0.87</v>
      </c>
      <c r="G50" s="154">
        <f t="shared" si="0"/>
        <v>100</v>
      </c>
      <c r="H50" s="92">
        <f t="shared" si="1"/>
        <v>100</v>
      </c>
      <c r="I50" s="92">
        <v>0.87</v>
      </c>
      <c r="J50" s="92">
        <f t="shared" si="4"/>
        <v>0</v>
      </c>
      <c r="K50" s="91">
        <f t="shared" si="5"/>
        <v>1</v>
      </c>
      <c r="L50" s="18">
        <f t="shared" si="6"/>
        <v>5</v>
      </c>
    </row>
    <row r="51" spans="1:12" s="68" customFormat="1" ht="27.75" customHeight="1" hidden="1">
      <c r="A51" s="36">
        <v>924</v>
      </c>
      <c r="B51" s="85"/>
      <c r="C51" s="137" t="s">
        <v>103</v>
      </c>
      <c r="D51" s="116">
        <v>803904.409</v>
      </c>
      <c r="E51" s="150">
        <v>715800.464</v>
      </c>
      <c r="F51" s="152">
        <v>645001.643</v>
      </c>
      <c r="G51" s="154">
        <f t="shared" si="0"/>
        <v>90.10914010807348</v>
      </c>
      <c r="H51" s="92">
        <f t="shared" si="1"/>
        <v>80.23362426912625</v>
      </c>
      <c r="I51" s="92">
        <v>228792.612</v>
      </c>
      <c r="J51" s="92">
        <f t="shared" si="4"/>
        <v>-575111.797</v>
      </c>
      <c r="K51" s="91">
        <f t="shared" si="5"/>
        <v>0.2846017628944239</v>
      </c>
      <c r="L51" s="18">
        <f t="shared" si="6"/>
        <v>-14.766375730873747</v>
      </c>
    </row>
    <row r="52" spans="1:12" s="68" customFormat="1" ht="38.25" customHeight="1" hidden="1">
      <c r="A52" s="36">
        <v>924</v>
      </c>
      <c r="B52" s="85"/>
      <c r="C52" s="137" t="s">
        <v>119</v>
      </c>
      <c r="D52" s="116">
        <f>1137.4+290.35</f>
        <v>1427.75</v>
      </c>
      <c r="E52" s="150">
        <f>1137.4+290.35</f>
        <v>1427.75</v>
      </c>
      <c r="F52" s="152">
        <f>0+290.313</f>
        <v>290.313</v>
      </c>
      <c r="G52" s="154">
        <f t="shared" si="0"/>
        <v>20.3336018210471</v>
      </c>
      <c r="H52" s="92">
        <f t="shared" si="1"/>
        <v>20.3336018210471</v>
      </c>
      <c r="I52" s="92">
        <v>1427.713</v>
      </c>
      <c r="J52" s="92">
        <f t="shared" si="4"/>
        <v>-0.03700000000003456</v>
      </c>
      <c r="K52" s="91">
        <f t="shared" si="5"/>
        <v>0.9999740850989318</v>
      </c>
      <c r="L52" s="18">
        <f t="shared" si="6"/>
        <v>-74.6663981789529</v>
      </c>
    </row>
    <row r="53" spans="1:14" s="68" customFormat="1" ht="40.5" customHeight="1" hidden="1">
      <c r="A53" s="36">
        <v>924</v>
      </c>
      <c r="B53" s="85"/>
      <c r="C53" s="137" t="s">
        <v>140</v>
      </c>
      <c r="D53" s="116">
        <v>325.429</v>
      </c>
      <c r="E53" s="150">
        <v>325.429</v>
      </c>
      <c r="F53" s="152">
        <v>325.429</v>
      </c>
      <c r="G53" s="154">
        <f t="shared" si="0"/>
        <v>100</v>
      </c>
      <c r="H53" s="92">
        <f t="shared" si="1"/>
        <v>100</v>
      </c>
      <c r="I53" s="92">
        <v>325.429</v>
      </c>
      <c r="J53" s="92">
        <f t="shared" si="4"/>
        <v>0</v>
      </c>
      <c r="K53" s="91">
        <f t="shared" si="5"/>
        <v>1</v>
      </c>
      <c r="L53" s="18">
        <f t="shared" si="6"/>
        <v>5</v>
      </c>
      <c r="M53" s="7"/>
      <c r="N53" s="7"/>
    </row>
    <row r="54" spans="1:13" s="68" customFormat="1" ht="50.25" customHeight="1" hidden="1">
      <c r="A54" s="36">
        <v>924</v>
      </c>
      <c r="B54" s="85"/>
      <c r="C54" s="137" t="s">
        <v>141</v>
      </c>
      <c r="D54" s="116">
        <v>2798.776</v>
      </c>
      <c r="E54" s="150">
        <v>0</v>
      </c>
      <c r="F54" s="152">
        <v>0</v>
      </c>
      <c r="G54" s="154" t="e">
        <f t="shared" si="0"/>
        <v>#DIV/0!</v>
      </c>
      <c r="H54" s="92">
        <f t="shared" si="1"/>
        <v>0</v>
      </c>
      <c r="I54" s="92">
        <v>0</v>
      </c>
      <c r="J54" s="92">
        <f t="shared" si="4"/>
        <v>-2798.776</v>
      </c>
      <c r="K54" s="91">
        <f t="shared" si="5"/>
        <v>0</v>
      </c>
      <c r="L54" s="18">
        <f t="shared" si="6"/>
        <v>-95</v>
      </c>
      <c r="M54" s="7"/>
    </row>
    <row r="55" spans="1:12" s="68" customFormat="1" ht="39.75" customHeight="1" hidden="1">
      <c r="A55" s="36">
        <v>924</v>
      </c>
      <c r="B55" s="85"/>
      <c r="C55" s="137" t="s">
        <v>162</v>
      </c>
      <c r="D55" s="116">
        <v>20000</v>
      </c>
      <c r="E55" s="150">
        <v>0</v>
      </c>
      <c r="F55" s="152">
        <v>0</v>
      </c>
      <c r="G55" s="154" t="e">
        <f t="shared" si="0"/>
        <v>#DIV/0!</v>
      </c>
      <c r="H55" s="92">
        <f t="shared" si="1"/>
        <v>0</v>
      </c>
      <c r="I55" s="92">
        <v>0</v>
      </c>
      <c r="J55" s="92">
        <f t="shared" si="4"/>
        <v>-20000</v>
      </c>
      <c r="K55" s="91">
        <f t="shared" si="5"/>
        <v>0</v>
      </c>
      <c r="L55" s="18">
        <f t="shared" si="6"/>
        <v>-95</v>
      </c>
    </row>
    <row r="56" spans="1:12" s="68" customFormat="1" ht="39" customHeight="1" hidden="1">
      <c r="A56" s="36">
        <v>924</v>
      </c>
      <c r="B56" s="85"/>
      <c r="C56" s="209" t="s">
        <v>173</v>
      </c>
      <c r="D56" s="116">
        <v>2754.7</v>
      </c>
      <c r="E56" s="150">
        <v>2598.349</v>
      </c>
      <c r="F56" s="152">
        <v>1074.768</v>
      </c>
      <c r="G56" s="154">
        <f t="shared" si="0"/>
        <v>41.36349658956514</v>
      </c>
      <c r="H56" s="92">
        <f t="shared" si="1"/>
        <v>39.01579119323338</v>
      </c>
      <c r="I56" s="92">
        <v>1074.77</v>
      </c>
      <c r="J56" s="92">
        <f t="shared" si="4"/>
        <v>-1679.9299999999998</v>
      </c>
      <c r="K56" s="91">
        <f t="shared" si="5"/>
        <v>0.39015863796420663</v>
      </c>
      <c r="L56" s="18">
        <f t="shared" si="6"/>
        <v>-55.98420880676662</v>
      </c>
    </row>
    <row r="57" spans="1:12" s="7" customFormat="1" ht="27.75" customHeight="1">
      <c r="A57" s="59"/>
      <c r="B57" s="60"/>
      <c r="C57" s="137" t="s">
        <v>75</v>
      </c>
      <c r="D57" s="116">
        <v>12240.828</v>
      </c>
      <c r="E57" s="150">
        <v>9140.828</v>
      </c>
      <c r="F57" s="173">
        <v>12227.074</v>
      </c>
      <c r="G57" s="154">
        <f t="shared" si="0"/>
        <v>133.7633089693844</v>
      </c>
      <c r="H57" s="92">
        <f t="shared" si="1"/>
        <v>99.88763831989144</v>
      </c>
      <c r="I57" s="92"/>
      <c r="J57" s="92"/>
      <c r="K57" s="91"/>
      <c r="L57" s="18">
        <f t="shared" si="6"/>
        <v>4.887638319891437</v>
      </c>
    </row>
    <row r="58" spans="1:12" s="7" customFormat="1" ht="30.75" customHeight="1">
      <c r="A58" s="43" t="s">
        <v>3</v>
      </c>
      <c r="B58" s="44" t="s">
        <v>85</v>
      </c>
      <c r="C58" s="206" t="s">
        <v>42</v>
      </c>
      <c r="D58" s="177">
        <f>D59+D71+D73</f>
        <v>11122106.022</v>
      </c>
      <c r="E58" s="144">
        <f>E59+E71+E73</f>
        <v>10452142.299</v>
      </c>
      <c r="F58" s="172">
        <f>F59+F71+F73</f>
        <v>10874547.363</v>
      </c>
      <c r="G58" s="164">
        <f t="shared" si="0"/>
        <v>104.04132523186573</v>
      </c>
      <c r="H58" s="91">
        <f t="shared" si="1"/>
        <v>97.77417461665698</v>
      </c>
      <c r="I58" s="91"/>
      <c r="J58" s="91"/>
      <c r="K58" s="91"/>
      <c r="L58" s="28" t="s">
        <v>71</v>
      </c>
    </row>
    <row r="59" spans="1:12" s="27" customFormat="1" ht="17.25" customHeight="1">
      <c r="A59" s="240"/>
      <c r="B59" s="241"/>
      <c r="C59" s="137" t="s">
        <v>194</v>
      </c>
      <c r="D59" s="116">
        <v>3771202.108</v>
      </c>
      <c r="E59" s="150">
        <v>3566877.145</v>
      </c>
      <c r="F59" s="116">
        <v>3620951.139</v>
      </c>
      <c r="G59" s="154">
        <f t="shared" si="0"/>
        <v>101.51600382636671</v>
      </c>
      <c r="H59" s="92">
        <f t="shared" si="1"/>
        <v>96.01583355394115</v>
      </c>
      <c r="I59" s="92">
        <f>I60+I61+I63+I64+I65+I66+I62</f>
        <v>4486815.196</v>
      </c>
      <c r="J59" s="92">
        <f aca="true" t="shared" si="7" ref="J59:J66">I59-D59</f>
        <v>715613.0880000005</v>
      </c>
      <c r="K59" s="92">
        <f aca="true" t="shared" si="8" ref="K59:K66">I59/D59</f>
        <v>1.1897572889243835</v>
      </c>
      <c r="L59" s="18">
        <f>H59-95</f>
        <v>1.0158335539411496</v>
      </c>
    </row>
    <row r="60" spans="1:12" s="69" customFormat="1" ht="27" customHeight="1" hidden="1">
      <c r="A60" s="1" t="s">
        <v>3</v>
      </c>
      <c r="B60" s="84"/>
      <c r="C60" s="137" t="s">
        <v>95</v>
      </c>
      <c r="D60" s="116">
        <v>74642.517</v>
      </c>
      <c r="E60" s="153">
        <v>62227.405</v>
      </c>
      <c r="F60" s="150">
        <v>56767.358</v>
      </c>
      <c r="G60" s="154">
        <f t="shared" si="0"/>
        <v>91.22565532019212</v>
      </c>
      <c r="H60" s="92">
        <f t="shared" si="1"/>
        <v>76.05230943645697</v>
      </c>
      <c r="I60" s="92">
        <v>73255.79</v>
      </c>
      <c r="J60" s="92">
        <f t="shared" si="7"/>
        <v>-1386.7270000000135</v>
      </c>
      <c r="K60" s="91">
        <f t="shared" si="8"/>
        <v>0.9814217545745407</v>
      </c>
      <c r="L60" s="18">
        <f aca="true" t="shared" si="9" ref="L60:L71">H60-95</f>
        <v>-18.947690563543034</v>
      </c>
    </row>
    <row r="61" spans="1:12" s="69" customFormat="1" ht="39.75" customHeight="1" hidden="1">
      <c r="A61" s="1" t="s">
        <v>3</v>
      </c>
      <c r="B61" s="84"/>
      <c r="C61" s="137" t="s">
        <v>151</v>
      </c>
      <c r="D61" s="116">
        <v>2191.992</v>
      </c>
      <c r="E61" s="153">
        <v>2026.992</v>
      </c>
      <c r="F61" s="150">
        <v>1428.992</v>
      </c>
      <c r="G61" s="154">
        <f t="shared" si="0"/>
        <v>70.49815687481747</v>
      </c>
      <c r="H61" s="92">
        <f t="shared" si="1"/>
        <v>65.19147880101751</v>
      </c>
      <c r="I61" s="92">
        <v>1429</v>
      </c>
      <c r="J61" s="92">
        <f t="shared" si="7"/>
        <v>-762.9920000000002</v>
      </c>
      <c r="K61" s="91">
        <f t="shared" si="8"/>
        <v>0.6519184376585315</v>
      </c>
      <c r="L61" s="18">
        <f t="shared" si="9"/>
        <v>-29.80852119898249</v>
      </c>
    </row>
    <row r="62" spans="1:12" s="69" customFormat="1" ht="39.75" customHeight="1" hidden="1">
      <c r="A62" s="1" t="s">
        <v>3</v>
      </c>
      <c r="B62" s="84"/>
      <c r="C62" s="137" t="s">
        <v>169</v>
      </c>
      <c r="D62" s="116">
        <v>168.078</v>
      </c>
      <c r="E62" s="153">
        <v>168.078</v>
      </c>
      <c r="F62" s="150">
        <v>76.952</v>
      </c>
      <c r="G62" s="154">
        <f t="shared" si="0"/>
        <v>45.78350527731172</v>
      </c>
      <c r="H62" s="92">
        <f t="shared" si="1"/>
        <v>45.78350527731172</v>
      </c>
      <c r="I62" s="92">
        <v>168.078</v>
      </c>
      <c r="J62" s="92">
        <f>I62-D62</f>
        <v>0</v>
      </c>
      <c r="K62" s="91">
        <f>I62/D62</f>
        <v>1</v>
      </c>
      <c r="L62" s="18">
        <f t="shared" si="9"/>
        <v>-49.21649472268828</v>
      </c>
    </row>
    <row r="63" spans="1:12" s="69" customFormat="1" ht="27" customHeight="1" hidden="1">
      <c r="A63" s="1" t="s">
        <v>3</v>
      </c>
      <c r="B63" s="84"/>
      <c r="C63" s="137" t="s">
        <v>103</v>
      </c>
      <c r="D63" s="116">
        <v>4490387.132</v>
      </c>
      <c r="E63" s="153">
        <v>4130748.522</v>
      </c>
      <c r="F63" s="150">
        <v>3986238.454</v>
      </c>
      <c r="G63" s="154">
        <f t="shared" si="0"/>
        <v>96.50160092703895</v>
      </c>
      <c r="H63" s="92">
        <f t="shared" si="1"/>
        <v>88.77271239249578</v>
      </c>
      <c r="I63" s="92">
        <v>4366085</v>
      </c>
      <c r="J63" s="92">
        <f t="shared" si="7"/>
        <v>-124302.13200000022</v>
      </c>
      <c r="K63" s="91">
        <f t="shared" si="8"/>
        <v>0.9723181702721839</v>
      </c>
      <c r="L63" s="18">
        <f t="shared" si="9"/>
        <v>-6.227287607504223</v>
      </c>
    </row>
    <row r="64" spans="1:12" s="69" customFormat="1" ht="39.75" customHeight="1" hidden="1">
      <c r="A64" s="1" t="s">
        <v>3</v>
      </c>
      <c r="B64" s="84"/>
      <c r="C64" s="137" t="s">
        <v>104</v>
      </c>
      <c r="D64" s="116">
        <v>41596.887</v>
      </c>
      <c r="E64" s="153">
        <v>41097.5698</v>
      </c>
      <c r="F64" s="150">
        <v>39629.406</v>
      </c>
      <c r="G64" s="154">
        <f t="shared" si="0"/>
        <v>96.42761407269391</v>
      </c>
      <c r="H64" s="92">
        <f t="shared" si="1"/>
        <v>95.2701244206087</v>
      </c>
      <c r="I64" s="92">
        <f>37105.715+2670.57</f>
        <v>39776.284999999996</v>
      </c>
      <c r="J64" s="92">
        <f t="shared" si="7"/>
        <v>-1820.6020000000062</v>
      </c>
      <c r="K64" s="91">
        <f t="shared" si="8"/>
        <v>0.9562322536299409</v>
      </c>
      <c r="L64" s="18">
        <f t="shared" si="9"/>
        <v>0.27012442060869546</v>
      </c>
    </row>
    <row r="65" spans="1:12" s="69" customFormat="1" ht="41.25" customHeight="1" hidden="1">
      <c r="A65" s="1" t="s">
        <v>3</v>
      </c>
      <c r="B65" s="84"/>
      <c r="C65" s="137" t="s">
        <v>118</v>
      </c>
      <c r="D65" s="116">
        <v>2389.05</v>
      </c>
      <c r="E65" s="153">
        <v>2389.049</v>
      </c>
      <c r="F65" s="150">
        <v>2370.953</v>
      </c>
      <c r="G65" s="154">
        <f t="shared" si="0"/>
        <v>99.24254379043711</v>
      </c>
      <c r="H65" s="92">
        <f t="shared" si="1"/>
        <v>99.24250224984826</v>
      </c>
      <c r="I65" s="92">
        <v>2378.116</v>
      </c>
      <c r="J65" s="92">
        <f t="shared" si="7"/>
        <v>-10.934000000000196</v>
      </c>
      <c r="K65" s="91">
        <f t="shared" si="8"/>
        <v>0.995423285406333</v>
      </c>
      <c r="L65" s="18">
        <f t="shared" si="9"/>
        <v>4.242502249848258</v>
      </c>
    </row>
    <row r="66" spans="1:12" s="69" customFormat="1" ht="39.75" customHeight="1" hidden="1">
      <c r="A66" s="1" t="s">
        <v>3</v>
      </c>
      <c r="B66" s="84"/>
      <c r="C66" s="137" t="s">
        <v>107</v>
      </c>
      <c r="D66" s="116">
        <v>3892.3</v>
      </c>
      <c r="E66" s="153">
        <v>3567.938</v>
      </c>
      <c r="F66" s="150">
        <v>3364.323</v>
      </c>
      <c r="G66" s="154">
        <f t="shared" si="0"/>
        <v>94.29320240430185</v>
      </c>
      <c r="H66" s="92">
        <f t="shared" si="1"/>
        <v>86.43534671017136</v>
      </c>
      <c r="I66" s="92">
        <v>3722.927</v>
      </c>
      <c r="J66" s="92">
        <f t="shared" si="7"/>
        <v>-169.37300000000005</v>
      </c>
      <c r="K66" s="91">
        <f t="shared" si="8"/>
        <v>0.9564851116306554</v>
      </c>
      <c r="L66" s="18">
        <f t="shared" si="9"/>
        <v>-8.564653289828641</v>
      </c>
    </row>
    <row r="67" spans="1:12" s="189" customFormat="1" ht="52.5" hidden="1">
      <c r="A67" s="180"/>
      <c r="B67" s="181"/>
      <c r="C67" s="208" t="s">
        <v>198</v>
      </c>
      <c r="D67" s="187">
        <v>306581.3</v>
      </c>
      <c r="E67" s="188"/>
      <c r="F67" s="187">
        <v>297448.6</v>
      </c>
      <c r="G67" s="183"/>
      <c r="H67" s="183">
        <f t="shared" si="1"/>
        <v>97.02111642164736</v>
      </c>
      <c r="I67" s="183"/>
      <c r="J67" s="183"/>
      <c r="K67" s="184"/>
      <c r="L67" s="185"/>
    </row>
    <row r="68" spans="1:12" s="189" customFormat="1" ht="20.25" customHeight="1" hidden="1">
      <c r="A68" s="180"/>
      <c r="B68" s="181"/>
      <c r="C68" s="208" t="s">
        <v>197</v>
      </c>
      <c r="D68" s="187">
        <v>40000</v>
      </c>
      <c r="E68" s="188"/>
      <c r="F68" s="187">
        <v>10000</v>
      </c>
      <c r="G68" s="183"/>
      <c r="H68" s="183">
        <f t="shared" si="1"/>
        <v>25</v>
      </c>
      <c r="I68" s="183"/>
      <c r="J68" s="183"/>
      <c r="K68" s="184"/>
      <c r="L68" s="185"/>
    </row>
    <row r="69" spans="1:12" s="189" customFormat="1" ht="27.75" customHeight="1" hidden="1">
      <c r="A69" s="180"/>
      <c r="B69" s="181"/>
      <c r="C69" s="208" t="s">
        <v>199</v>
      </c>
      <c r="D69" s="187">
        <v>115449.4</v>
      </c>
      <c r="E69" s="188"/>
      <c r="F69" s="187">
        <v>26253</v>
      </c>
      <c r="G69" s="183"/>
      <c r="H69" s="183">
        <f t="shared" si="1"/>
        <v>22.739832342134303</v>
      </c>
      <c r="I69" s="183"/>
      <c r="J69" s="183"/>
      <c r="K69" s="184"/>
      <c r="L69" s="185"/>
    </row>
    <row r="70" spans="1:12" s="189" customFormat="1" ht="39" hidden="1">
      <c r="A70" s="180"/>
      <c r="B70" s="181"/>
      <c r="C70" s="208" t="s">
        <v>200</v>
      </c>
      <c r="D70" s="187">
        <v>229734.9</v>
      </c>
      <c r="E70" s="188"/>
      <c r="F70" s="187">
        <v>219734.9</v>
      </c>
      <c r="G70" s="183"/>
      <c r="H70" s="183">
        <f t="shared" si="1"/>
        <v>95.64715678810664</v>
      </c>
      <c r="I70" s="183"/>
      <c r="J70" s="183"/>
      <c r="K70" s="184"/>
      <c r="L70" s="185"/>
    </row>
    <row r="71" spans="1:12" s="7" customFormat="1" ht="16.5" customHeight="1">
      <c r="A71" s="234"/>
      <c r="B71" s="235"/>
      <c r="C71" s="137" t="s">
        <v>226</v>
      </c>
      <c r="D71" s="116">
        <v>6855937.004</v>
      </c>
      <c r="E71" s="150">
        <f>6598766.377-177629</f>
        <v>6421137.377</v>
      </c>
      <c r="F71" s="173">
        <v>6794160.462</v>
      </c>
      <c r="G71" s="154">
        <f t="shared" si="0"/>
        <v>105.8092992424697</v>
      </c>
      <c r="H71" s="92">
        <f t="shared" si="1"/>
        <v>99.09893364008514</v>
      </c>
      <c r="I71" s="92">
        <f>H71/G71*100</f>
        <v>93.65805685282228</v>
      </c>
      <c r="J71" s="92">
        <f>H71/F71*100</f>
        <v>0.001458589831581831</v>
      </c>
      <c r="K71" s="92">
        <f>J71/I71*100</f>
        <v>0.0015573564950999493</v>
      </c>
      <c r="L71" s="18">
        <f t="shared" si="9"/>
        <v>4.098933640085136</v>
      </c>
    </row>
    <row r="72" spans="1:12" s="190" customFormat="1" ht="57.75" customHeight="1" hidden="1">
      <c r="A72" s="234"/>
      <c r="B72" s="235"/>
      <c r="C72" s="208" t="s">
        <v>227</v>
      </c>
      <c r="D72" s="187">
        <v>2706885.893</v>
      </c>
      <c r="E72" s="187"/>
      <c r="F72" s="191">
        <v>2681438.751</v>
      </c>
      <c r="G72" s="183"/>
      <c r="H72" s="183">
        <f t="shared" si="1"/>
        <v>99.05991079765106</v>
      </c>
      <c r="I72" s="183"/>
      <c r="J72" s="183"/>
      <c r="K72" s="183"/>
      <c r="L72" s="185"/>
    </row>
    <row r="73" spans="1:12" s="7" customFormat="1" ht="27" customHeight="1">
      <c r="A73" s="238"/>
      <c r="B73" s="239"/>
      <c r="C73" s="137" t="s">
        <v>75</v>
      </c>
      <c r="D73" s="116">
        <v>494966.91</v>
      </c>
      <c r="E73" s="150">
        <f>286498.777+177629</f>
        <v>464127.777</v>
      </c>
      <c r="F73" s="116">
        <v>459435.762</v>
      </c>
      <c r="G73" s="154">
        <f>F73/E73*100</f>
        <v>98.98906826255305</v>
      </c>
      <c r="H73" s="92">
        <f t="shared" si="1"/>
        <v>92.82151043187918</v>
      </c>
      <c r="I73" s="92"/>
      <c r="J73" s="92"/>
      <c r="K73" s="91"/>
      <c r="L73" s="18">
        <f>H73-95</f>
        <v>-2.178489568120824</v>
      </c>
    </row>
    <row r="74" spans="1:12" s="7" customFormat="1" ht="30.75" customHeight="1">
      <c r="A74" s="42" t="s">
        <v>4</v>
      </c>
      <c r="B74" s="40" t="s">
        <v>5</v>
      </c>
      <c r="C74" s="206" t="s">
        <v>43</v>
      </c>
      <c r="D74" s="172">
        <f>D75+D90</f>
        <v>280136.74000000005</v>
      </c>
      <c r="E74" s="144">
        <f>E75+E90</f>
        <v>254475.206</v>
      </c>
      <c r="F74" s="172">
        <f>F75+F90</f>
        <v>278663.95300000004</v>
      </c>
      <c r="G74" s="164">
        <f t="shared" si="0"/>
        <v>109.50534528695893</v>
      </c>
      <c r="H74" s="200">
        <f t="shared" si="1"/>
        <v>99.47426139106209</v>
      </c>
      <c r="I74" s="91"/>
      <c r="J74" s="91"/>
      <c r="K74" s="91"/>
      <c r="L74" s="28" t="s">
        <v>71</v>
      </c>
    </row>
    <row r="75" spans="1:12" s="27" customFormat="1" ht="17.25" customHeight="1">
      <c r="A75" s="25"/>
      <c r="B75" s="26"/>
      <c r="C75" s="209" t="s">
        <v>37</v>
      </c>
      <c r="D75" s="116">
        <v>278823.34</v>
      </c>
      <c r="E75" s="150">
        <v>253478.478</v>
      </c>
      <c r="F75" s="116">
        <v>277350.553</v>
      </c>
      <c r="G75" s="154">
        <f t="shared" si="0"/>
        <v>109.41779167539423</v>
      </c>
      <c r="H75" s="199">
        <f t="shared" si="1"/>
        <v>99.47178489433487</v>
      </c>
      <c r="I75" s="92">
        <v>286240.6816</v>
      </c>
      <c r="J75" s="92">
        <v>-1213.9433999999892</v>
      </c>
      <c r="K75" s="92">
        <v>0.9957769216619841</v>
      </c>
      <c r="L75" s="18">
        <f>H75-95</f>
        <v>4.471784894334874</v>
      </c>
    </row>
    <row r="76" spans="1:12" s="69" customFormat="1" ht="27" customHeight="1" hidden="1">
      <c r="A76" s="1" t="s">
        <v>4</v>
      </c>
      <c r="B76" s="84"/>
      <c r="C76" s="209" t="s">
        <v>95</v>
      </c>
      <c r="D76" s="116">
        <v>30049.949</v>
      </c>
      <c r="E76" s="150">
        <v>27694.123</v>
      </c>
      <c r="F76" s="116">
        <v>26784.964</v>
      </c>
      <c r="G76" s="154">
        <f aca="true" t="shared" si="10" ref="G76:G90">F76/E76*100</f>
        <v>96.71714103385763</v>
      </c>
      <c r="H76" s="92">
        <f aca="true" t="shared" si="11" ref="H76:H90">F76/D76*100</f>
        <v>89.1348068510865</v>
      </c>
      <c r="I76" s="92">
        <v>29973.760000000002</v>
      </c>
      <c r="J76" s="92">
        <v>-76.18899999999849</v>
      </c>
      <c r="K76" s="91">
        <v>0.9974645880430613</v>
      </c>
      <c r="L76" s="18">
        <f aca="true" t="shared" si="12" ref="L76:L90">H76-95</f>
        <v>-5.865193148913505</v>
      </c>
    </row>
    <row r="77" spans="1:12" s="69" customFormat="1" ht="54" customHeight="1" hidden="1">
      <c r="A77" s="1" t="s">
        <v>4</v>
      </c>
      <c r="B77" s="84"/>
      <c r="C77" s="209" t="s">
        <v>153</v>
      </c>
      <c r="D77" s="116">
        <v>120</v>
      </c>
      <c r="E77" s="150">
        <v>120</v>
      </c>
      <c r="F77" s="116">
        <v>120</v>
      </c>
      <c r="G77" s="154">
        <f t="shared" si="10"/>
        <v>100</v>
      </c>
      <c r="H77" s="92">
        <f t="shared" si="11"/>
        <v>100</v>
      </c>
      <c r="I77" s="92">
        <v>120</v>
      </c>
      <c r="J77" s="92">
        <v>0</v>
      </c>
      <c r="K77" s="91">
        <v>1</v>
      </c>
      <c r="L77" s="18">
        <f t="shared" si="12"/>
        <v>5</v>
      </c>
    </row>
    <row r="78" spans="1:12" s="69" customFormat="1" ht="38.25" customHeight="1" hidden="1">
      <c r="A78" s="1" t="s">
        <v>4</v>
      </c>
      <c r="B78" s="84"/>
      <c r="C78" s="209" t="s">
        <v>135</v>
      </c>
      <c r="D78" s="116">
        <v>352.3</v>
      </c>
      <c r="E78" s="150">
        <v>352.3</v>
      </c>
      <c r="F78" s="116">
        <v>352.3</v>
      </c>
      <c r="G78" s="154">
        <f t="shared" si="10"/>
        <v>100</v>
      </c>
      <c r="H78" s="92">
        <f t="shared" si="11"/>
        <v>100</v>
      </c>
      <c r="I78" s="92">
        <v>352.3</v>
      </c>
      <c r="J78" s="92">
        <v>0</v>
      </c>
      <c r="K78" s="91">
        <v>1</v>
      </c>
      <c r="L78" s="18">
        <f t="shared" si="12"/>
        <v>5</v>
      </c>
    </row>
    <row r="79" spans="1:12" s="69" customFormat="1" ht="27" customHeight="1" hidden="1">
      <c r="A79" s="1" t="s">
        <v>4</v>
      </c>
      <c r="B79" s="84"/>
      <c r="C79" s="209" t="s">
        <v>98</v>
      </c>
      <c r="D79" s="116">
        <v>2299.905</v>
      </c>
      <c r="E79" s="150">
        <v>2001.165</v>
      </c>
      <c r="F79" s="116">
        <v>1942.263</v>
      </c>
      <c r="G79" s="154">
        <f t="shared" si="10"/>
        <v>97.0566145220409</v>
      </c>
      <c r="H79" s="92">
        <f t="shared" si="11"/>
        <v>84.44970553131542</v>
      </c>
      <c r="I79" s="92">
        <v>2170.396</v>
      </c>
      <c r="J79" s="92">
        <v>-129.50900000000001</v>
      </c>
      <c r="K79" s="91">
        <v>0.9436894132583737</v>
      </c>
      <c r="L79" s="18">
        <f t="shared" si="12"/>
        <v>-10.550294468684584</v>
      </c>
    </row>
    <row r="80" spans="1:12" s="69" customFormat="1" ht="27.75" customHeight="1" hidden="1">
      <c r="A80" s="1" t="s">
        <v>4</v>
      </c>
      <c r="B80" s="84"/>
      <c r="C80" s="209" t="s">
        <v>97</v>
      </c>
      <c r="D80" s="116">
        <v>694.1</v>
      </c>
      <c r="E80" s="150">
        <v>694.1</v>
      </c>
      <c r="F80" s="116">
        <v>688.397</v>
      </c>
      <c r="G80" s="154">
        <f t="shared" si="10"/>
        <v>99.17836046679153</v>
      </c>
      <c r="H80" s="92">
        <f t="shared" si="11"/>
        <v>99.17836046679153</v>
      </c>
      <c r="I80" s="92">
        <v>694.087</v>
      </c>
      <c r="J80" s="92">
        <v>-0.013000000000033651</v>
      </c>
      <c r="K80" s="91">
        <v>0.9999812707102722</v>
      </c>
      <c r="L80" s="18">
        <f t="shared" si="12"/>
        <v>4.178360466791531</v>
      </c>
    </row>
    <row r="81" spans="1:12" s="69" customFormat="1" ht="27.75" customHeight="1" hidden="1">
      <c r="A81" s="1" t="s">
        <v>4</v>
      </c>
      <c r="B81" s="84"/>
      <c r="C81" s="209" t="s">
        <v>96</v>
      </c>
      <c r="D81" s="116">
        <v>1115.6</v>
      </c>
      <c r="E81" s="150">
        <v>1076.326</v>
      </c>
      <c r="F81" s="116">
        <v>1076.326</v>
      </c>
      <c r="G81" s="154">
        <f t="shared" si="10"/>
        <v>100</v>
      </c>
      <c r="H81" s="92">
        <f t="shared" si="11"/>
        <v>96.4795625672284</v>
      </c>
      <c r="I81" s="92">
        <v>1115.6</v>
      </c>
      <c r="J81" s="92">
        <v>0</v>
      </c>
      <c r="K81" s="91">
        <v>1</v>
      </c>
      <c r="L81" s="18">
        <f t="shared" si="12"/>
        <v>1.479562567228399</v>
      </c>
    </row>
    <row r="82" spans="1:12" s="69" customFormat="1" ht="39" hidden="1">
      <c r="A82" s="1" t="s">
        <v>4</v>
      </c>
      <c r="B82" s="84"/>
      <c r="C82" s="209" t="s">
        <v>99</v>
      </c>
      <c r="D82" s="116">
        <v>7002.261</v>
      </c>
      <c r="E82" s="150">
        <v>6157.882</v>
      </c>
      <c r="F82" s="116">
        <v>6126.934</v>
      </c>
      <c r="G82" s="154">
        <f t="shared" si="10"/>
        <v>99.49742460151072</v>
      </c>
      <c r="H82" s="92">
        <f t="shared" si="11"/>
        <v>87.49936627612138</v>
      </c>
      <c r="I82" s="92">
        <v>6838.5206</v>
      </c>
      <c r="J82" s="92">
        <v>-163.7404000000006</v>
      </c>
      <c r="K82" s="91">
        <v>0.9766160672959776</v>
      </c>
      <c r="L82" s="18">
        <f t="shared" si="12"/>
        <v>-7.500633723878622</v>
      </c>
    </row>
    <row r="83" spans="1:12" s="69" customFormat="1" ht="26.25" customHeight="1" hidden="1">
      <c r="A83" s="1" t="s">
        <v>4</v>
      </c>
      <c r="B83" s="84"/>
      <c r="C83" s="209" t="s">
        <v>109</v>
      </c>
      <c r="D83" s="116">
        <v>671.3</v>
      </c>
      <c r="E83" s="150">
        <v>380</v>
      </c>
      <c r="F83" s="116">
        <v>377.266</v>
      </c>
      <c r="G83" s="154">
        <f t="shared" si="10"/>
        <v>99.28052631578947</v>
      </c>
      <c r="H83" s="92">
        <f t="shared" si="11"/>
        <v>56.19931476240132</v>
      </c>
      <c r="I83" s="92">
        <v>574.1</v>
      </c>
      <c r="J83" s="92">
        <v>-97.19999999999993</v>
      </c>
      <c r="K83" s="91">
        <v>0.8552063161030836</v>
      </c>
      <c r="L83" s="18">
        <f t="shared" si="12"/>
        <v>-38.80068523759868</v>
      </c>
    </row>
    <row r="84" spans="1:12" s="69" customFormat="1" ht="27" customHeight="1" hidden="1">
      <c r="A84" s="1" t="s">
        <v>4</v>
      </c>
      <c r="B84" s="84"/>
      <c r="C84" s="212" t="s">
        <v>159</v>
      </c>
      <c r="D84" s="116">
        <v>803.932</v>
      </c>
      <c r="E84" s="150">
        <v>803.932</v>
      </c>
      <c r="F84" s="116">
        <v>687.13</v>
      </c>
      <c r="G84" s="154">
        <f t="shared" si="10"/>
        <v>85.47115925227506</v>
      </c>
      <c r="H84" s="92">
        <f t="shared" si="11"/>
        <v>85.47115925227506</v>
      </c>
      <c r="I84" s="92">
        <v>687.13</v>
      </c>
      <c r="J84" s="92">
        <v>-116.80200000000002</v>
      </c>
      <c r="K84" s="91">
        <v>0.8547115925227506</v>
      </c>
      <c r="L84" s="18">
        <f t="shared" si="12"/>
        <v>-9.528840747724942</v>
      </c>
    </row>
    <row r="85" spans="1:12" s="69" customFormat="1" ht="26.25" customHeight="1" hidden="1">
      <c r="A85" s="66" t="s">
        <v>4</v>
      </c>
      <c r="B85" s="67"/>
      <c r="C85" s="211" t="s">
        <v>160</v>
      </c>
      <c r="D85" s="116">
        <v>0</v>
      </c>
      <c r="E85" s="150">
        <v>0</v>
      </c>
      <c r="F85" s="116">
        <v>0</v>
      </c>
      <c r="G85" s="154" t="e">
        <f t="shared" si="10"/>
        <v>#DIV/0!</v>
      </c>
      <c r="H85" s="92" t="e">
        <f t="shared" si="11"/>
        <v>#DIV/0!</v>
      </c>
      <c r="I85" s="116">
        <v>0</v>
      </c>
      <c r="J85" s="92">
        <v>0</v>
      </c>
      <c r="K85" s="91" t="e">
        <v>#DIV/0!</v>
      </c>
      <c r="L85" s="18" t="e">
        <f t="shared" si="12"/>
        <v>#DIV/0!</v>
      </c>
    </row>
    <row r="86" spans="1:12" s="69" customFormat="1" ht="27.75" customHeight="1" hidden="1">
      <c r="A86" s="1" t="s">
        <v>4</v>
      </c>
      <c r="B86" s="84"/>
      <c r="C86" s="212" t="s">
        <v>110</v>
      </c>
      <c r="D86" s="116">
        <v>236737.512</v>
      </c>
      <c r="E86" s="150">
        <v>202530.998</v>
      </c>
      <c r="F86" s="116">
        <v>200166.747</v>
      </c>
      <c r="G86" s="154">
        <f t="shared" si="10"/>
        <v>98.83264733628579</v>
      </c>
      <c r="H86" s="92">
        <f t="shared" si="11"/>
        <v>84.552188332536</v>
      </c>
      <c r="I86" s="92">
        <v>236259.95799999998</v>
      </c>
      <c r="J86" s="92">
        <v>-477.5540000000037</v>
      </c>
      <c r="K86" s="91">
        <v>0.9979827700478663</v>
      </c>
      <c r="L86" s="18">
        <f t="shared" si="12"/>
        <v>-10.447811667463995</v>
      </c>
    </row>
    <row r="87" spans="1:12" s="69" customFormat="1" ht="27.75" customHeight="1" hidden="1">
      <c r="A87" s="1" t="s">
        <v>4</v>
      </c>
      <c r="B87" s="84"/>
      <c r="C87" s="213" t="s">
        <v>111</v>
      </c>
      <c r="D87" s="116">
        <v>1260.8</v>
      </c>
      <c r="E87" s="150">
        <v>1260.8</v>
      </c>
      <c r="F87" s="116">
        <v>1222.976</v>
      </c>
      <c r="G87" s="154">
        <f t="shared" si="10"/>
        <v>97.00000000000001</v>
      </c>
      <c r="H87" s="92">
        <f t="shared" si="11"/>
        <v>97.00000000000001</v>
      </c>
      <c r="I87" s="92">
        <v>1223</v>
      </c>
      <c r="J87" s="92">
        <v>-37.799999999999955</v>
      </c>
      <c r="K87" s="91">
        <v>0.970019035532995</v>
      </c>
      <c r="L87" s="18">
        <f t="shared" si="12"/>
        <v>2.000000000000014</v>
      </c>
    </row>
    <row r="88" spans="1:12" s="69" customFormat="1" ht="27.75" customHeight="1" hidden="1">
      <c r="A88" s="1" t="s">
        <v>4</v>
      </c>
      <c r="B88" s="84"/>
      <c r="C88" s="212" t="s">
        <v>112</v>
      </c>
      <c r="D88" s="116">
        <v>2068.365</v>
      </c>
      <c r="E88" s="150">
        <v>1860.191</v>
      </c>
      <c r="F88" s="116">
        <v>1699.741</v>
      </c>
      <c r="G88" s="154">
        <f t="shared" si="10"/>
        <v>91.37454164652983</v>
      </c>
      <c r="H88" s="92">
        <f t="shared" si="11"/>
        <v>82.17800049797788</v>
      </c>
      <c r="I88" s="92">
        <v>1954</v>
      </c>
      <c r="J88" s="92">
        <v>-114.36499999999978</v>
      </c>
      <c r="K88" s="91">
        <v>0.9447075346952787</v>
      </c>
      <c r="L88" s="18">
        <f t="shared" si="12"/>
        <v>-12.821999502022123</v>
      </c>
    </row>
    <row r="89" spans="1:12" s="69" customFormat="1" ht="52.5" hidden="1">
      <c r="A89" s="1" t="s">
        <v>4</v>
      </c>
      <c r="B89" s="84"/>
      <c r="C89" s="209" t="s">
        <v>100</v>
      </c>
      <c r="D89" s="116">
        <v>4278.6</v>
      </c>
      <c r="E89" s="150">
        <v>3978.41</v>
      </c>
      <c r="F89" s="116">
        <v>3877.749</v>
      </c>
      <c r="G89" s="154">
        <f t="shared" si="10"/>
        <v>97.46981834451451</v>
      </c>
      <c r="H89" s="92">
        <f t="shared" si="11"/>
        <v>90.63125788809423</v>
      </c>
      <c r="I89" s="92">
        <v>4277.83</v>
      </c>
      <c r="J89" s="92">
        <v>-0.7700000000004366</v>
      </c>
      <c r="K89" s="91">
        <v>0.9998200345907539</v>
      </c>
      <c r="L89" s="18">
        <f t="shared" si="12"/>
        <v>-4.3687421119057745</v>
      </c>
    </row>
    <row r="90" spans="1:12" s="7" customFormat="1" ht="18" customHeight="1">
      <c r="A90" s="23"/>
      <c r="B90" s="24"/>
      <c r="C90" s="209" t="s">
        <v>38</v>
      </c>
      <c r="D90" s="116">
        <v>1313.4</v>
      </c>
      <c r="E90" s="150">
        <v>996.728</v>
      </c>
      <c r="F90" s="116">
        <v>1313.4</v>
      </c>
      <c r="G90" s="154">
        <f t="shared" si="10"/>
        <v>131.77115521987946</v>
      </c>
      <c r="H90" s="92">
        <f t="shared" si="11"/>
        <v>100</v>
      </c>
      <c r="I90" s="92"/>
      <c r="J90" s="92"/>
      <c r="K90" s="92"/>
      <c r="L90" s="18">
        <f t="shared" si="12"/>
        <v>5</v>
      </c>
    </row>
    <row r="91" spans="1:12" s="7" customFormat="1" ht="30" customHeight="1">
      <c r="A91" s="1" t="s">
        <v>6</v>
      </c>
      <c r="B91" s="2" t="s">
        <v>7</v>
      </c>
      <c r="C91" s="206" t="s">
        <v>44</v>
      </c>
      <c r="D91" s="172">
        <f>D92+D108</f>
        <v>426121.943</v>
      </c>
      <c r="E91" s="144">
        <f>E92+E108</f>
        <v>383194.817</v>
      </c>
      <c r="F91" s="172">
        <f>F92+F108</f>
        <v>424189.411</v>
      </c>
      <c r="G91" s="164">
        <f aca="true" t="shared" si="13" ref="G91:G142">F91/E91*100</f>
        <v>110.69810764168035</v>
      </c>
      <c r="H91" s="201">
        <f aca="true" t="shared" si="14" ref="H91:H144">F91/D91*100</f>
        <v>99.54648381015197</v>
      </c>
      <c r="I91" s="91"/>
      <c r="J91" s="91"/>
      <c r="K91" s="91"/>
      <c r="L91" s="28" t="s">
        <v>71</v>
      </c>
    </row>
    <row r="92" spans="1:12" s="27" customFormat="1" ht="16.5" customHeight="1">
      <c r="A92" s="25"/>
      <c r="B92" s="26"/>
      <c r="C92" s="209" t="s">
        <v>194</v>
      </c>
      <c r="D92" s="116">
        <v>422641.543</v>
      </c>
      <c r="E92" s="150">
        <v>380331.995</v>
      </c>
      <c r="F92" s="116">
        <v>420709.014</v>
      </c>
      <c r="G92" s="154">
        <f t="shared" si="13"/>
        <v>110.61625620006016</v>
      </c>
      <c r="H92" s="199">
        <f t="shared" si="14"/>
        <v>99.54274987113607</v>
      </c>
      <c r="I92" s="92">
        <v>361095.972</v>
      </c>
      <c r="J92" s="92">
        <v>-4823.348999999987</v>
      </c>
      <c r="K92" s="92">
        <v>0.9868185451732405</v>
      </c>
      <c r="L92" s="18">
        <f>H92-95</f>
        <v>4.542749871136067</v>
      </c>
    </row>
    <row r="93" spans="1:12" s="69" customFormat="1" ht="26.25" customHeight="1" hidden="1">
      <c r="A93" s="1" t="s">
        <v>6</v>
      </c>
      <c r="B93" s="84"/>
      <c r="C93" s="209" t="s">
        <v>95</v>
      </c>
      <c r="D93" s="116">
        <v>39039</v>
      </c>
      <c r="E93" s="150">
        <v>35257.985</v>
      </c>
      <c r="F93" s="92">
        <v>34028.346</v>
      </c>
      <c r="G93" s="154">
        <f aca="true" t="shared" si="15" ref="G93:G108">F93/E93*100</f>
        <v>96.51245242744302</v>
      </c>
      <c r="H93" s="92">
        <f aca="true" t="shared" si="16" ref="H93:H108">F93/D93*100</f>
        <v>87.16500422654269</v>
      </c>
      <c r="I93" s="92">
        <v>38611.47999999999</v>
      </c>
      <c r="J93" s="92">
        <v>-427.52000000001135</v>
      </c>
      <c r="K93" s="91">
        <v>0.9890488998181303</v>
      </c>
      <c r="L93" s="18">
        <f aca="true" t="shared" si="17" ref="L93:L108">H93-95</f>
        <v>-7.834995773457308</v>
      </c>
    </row>
    <row r="94" spans="1:12" s="69" customFormat="1" ht="54" customHeight="1" hidden="1">
      <c r="A94" s="1" t="s">
        <v>6</v>
      </c>
      <c r="B94" s="84"/>
      <c r="C94" s="209" t="s">
        <v>153</v>
      </c>
      <c r="D94" s="116">
        <v>795.94</v>
      </c>
      <c r="E94" s="150">
        <v>782.196</v>
      </c>
      <c r="F94" s="116">
        <v>767.296</v>
      </c>
      <c r="G94" s="154">
        <f t="shared" si="15"/>
        <v>98.09510659732344</v>
      </c>
      <c r="H94" s="92">
        <f t="shared" si="16"/>
        <v>96.401236274091</v>
      </c>
      <c r="I94" s="92">
        <v>796</v>
      </c>
      <c r="J94" s="92">
        <v>0.05999999999994543</v>
      </c>
      <c r="K94" s="91">
        <v>1.000075382566525</v>
      </c>
      <c r="L94" s="18">
        <f t="shared" si="17"/>
        <v>1.401236274091005</v>
      </c>
    </row>
    <row r="95" spans="1:12" s="69" customFormat="1" ht="39.75" customHeight="1" hidden="1">
      <c r="A95" s="1" t="s">
        <v>6</v>
      </c>
      <c r="B95" s="84"/>
      <c r="C95" s="209" t="s">
        <v>135</v>
      </c>
      <c r="D95" s="116">
        <v>433.4</v>
      </c>
      <c r="E95" s="150">
        <v>433.4</v>
      </c>
      <c r="F95" s="116">
        <v>433.4</v>
      </c>
      <c r="G95" s="154">
        <f t="shared" si="15"/>
        <v>100</v>
      </c>
      <c r="H95" s="92">
        <f t="shared" si="16"/>
        <v>100</v>
      </c>
      <c r="I95" s="92">
        <v>433.4</v>
      </c>
      <c r="J95" s="92">
        <v>0</v>
      </c>
      <c r="K95" s="91">
        <v>1</v>
      </c>
      <c r="L95" s="18">
        <f t="shared" si="17"/>
        <v>5</v>
      </c>
    </row>
    <row r="96" spans="1:12" s="68" customFormat="1" ht="26.25" customHeight="1" hidden="1">
      <c r="A96" s="1" t="s">
        <v>6</v>
      </c>
      <c r="B96" s="84"/>
      <c r="C96" s="209" t="s">
        <v>98</v>
      </c>
      <c r="D96" s="116">
        <v>7083.7</v>
      </c>
      <c r="E96" s="150">
        <v>5437.7</v>
      </c>
      <c r="F96" s="116">
        <v>5360.779</v>
      </c>
      <c r="G96" s="154">
        <f t="shared" si="15"/>
        <v>98.58541295032828</v>
      </c>
      <c r="H96" s="92">
        <f t="shared" si="16"/>
        <v>75.67766845010377</v>
      </c>
      <c r="I96" s="92">
        <v>6989.544</v>
      </c>
      <c r="J96" s="92">
        <v>-94.15599999999995</v>
      </c>
      <c r="K96" s="91">
        <v>0.9867080762878156</v>
      </c>
      <c r="L96" s="18">
        <f t="shared" si="17"/>
        <v>-19.322331549896234</v>
      </c>
    </row>
    <row r="97" spans="1:12" s="68" customFormat="1" ht="26.25" customHeight="1" hidden="1">
      <c r="A97" s="1" t="s">
        <v>6</v>
      </c>
      <c r="B97" s="84"/>
      <c r="C97" s="209" t="s">
        <v>97</v>
      </c>
      <c r="D97" s="116">
        <v>2690.8</v>
      </c>
      <c r="E97" s="150">
        <v>2690.8</v>
      </c>
      <c r="F97" s="116">
        <v>2675.786</v>
      </c>
      <c r="G97" s="154">
        <f t="shared" si="15"/>
        <v>99.44202467667608</v>
      </c>
      <c r="H97" s="92">
        <f t="shared" si="16"/>
        <v>99.44202467667608</v>
      </c>
      <c r="I97" s="92">
        <v>2690.785</v>
      </c>
      <c r="J97" s="92">
        <v>-0.015000000000327418</v>
      </c>
      <c r="K97" s="91">
        <v>0.9999944254496803</v>
      </c>
      <c r="L97" s="18">
        <f t="shared" si="17"/>
        <v>4.442024676676084</v>
      </c>
    </row>
    <row r="98" spans="1:12" s="68" customFormat="1" ht="27" customHeight="1" hidden="1">
      <c r="A98" s="1" t="s">
        <v>6</v>
      </c>
      <c r="B98" s="84"/>
      <c r="C98" s="209" t="s">
        <v>96</v>
      </c>
      <c r="D98" s="116">
        <v>4612.5</v>
      </c>
      <c r="E98" s="150">
        <v>3936</v>
      </c>
      <c r="F98" s="116">
        <v>3936</v>
      </c>
      <c r="G98" s="154">
        <f t="shared" si="15"/>
        <v>100</v>
      </c>
      <c r="H98" s="92">
        <f t="shared" si="16"/>
        <v>85.33333333333334</v>
      </c>
      <c r="I98" s="92">
        <v>4586.104</v>
      </c>
      <c r="J98" s="92">
        <v>-26.39599999999973</v>
      </c>
      <c r="K98" s="91">
        <v>0.9942772899728998</v>
      </c>
      <c r="L98" s="18">
        <f t="shared" si="17"/>
        <v>-9.666666666666657</v>
      </c>
    </row>
    <row r="99" spans="1:12" s="68" customFormat="1" ht="39" hidden="1">
      <c r="A99" s="1" t="s">
        <v>6</v>
      </c>
      <c r="B99" s="84"/>
      <c r="C99" s="209" t="s">
        <v>99</v>
      </c>
      <c r="D99" s="116">
        <v>1635.116</v>
      </c>
      <c r="E99" s="150">
        <v>1571.942</v>
      </c>
      <c r="F99" s="116">
        <v>1571.934</v>
      </c>
      <c r="G99" s="154">
        <f t="shared" si="15"/>
        <v>99.99949107537046</v>
      </c>
      <c r="H99" s="92">
        <f t="shared" si="16"/>
        <v>96.13593164032399</v>
      </c>
      <c r="I99" s="92">
        <v>1635.108</v>
      </c>
      <c r="J99" s="92">
        <v>-0.008000000000038199</v>
      </c>
      <c r="K99" s="91">
        <v>0.9999951073807607</v>
      </c>
      <c r="L99" s="18">
        <f t="shared" si="17"/>
        <v>1.1359316403239887</v>
      </c>
    </row>
    <row r="100" spans="1:12" s="68" customFormat="1" ht="26.25" hidden="1">
      <c r="A100" s="1" t="s">
        <v>6</v>
      </c>
      <c r="B100" s="84"/>
      <c r="C100" s="209" t="s">
        <v>109</v>
      </c>
      <c r="D100" s="116">
        <v>984.3</v>
      </c>
      <c r="E100" s="150">
        <v>984.3</v>
      </c>
      <c r="F100" s="116">
        <v>981.827</v>
      </c>
      <c r="G100" s="154">
        <f t="shared" si="15"/>
        <v>99.74875546073352</v>
      </c>
      <c r="H100" s="92">
        <f t="shared" si="16"/>
        <v>99.74875546073352</v>
      </c>
      <c r="I100" s="92">
        <v>984.3</v>
      </c>
      <c r="J100" s="92">
        <v>0</v>
      </c>
      <c r="K100" s="91">
        <v>1</v>
      </c>
      <c r="L100" s="18">
        <f t="shared" si="17"/>
        <v>4.74875546073352</v>
      </c>
    </row>
    <row r="101" spans="1:12" s="68" customFormat="1" ht="39" hidden="1">
      <c r="A101" s="1" t="s">
        <v>6</v>
      </c>
      <c r="B101" s="84"/>
      <c r="C101" s="212" t="s">
        <v>159</v>
      </c>
      <c r="D101" s="116">
        <v>6313.36</v>
      </c>
      <c r="E101" s="150">
        <v>2373.742</v>
      </c>
      <c r="F101" s="116">
        <v>2338.088</v>
      </c>
      <c r="G101" s="154">
        <f t="shared" si="15"/>
        <v>98.4979833528665</v>
      </c>
      <c r="H101" s="92">
        <f t="shared" si="16"/>
        <v>37.033972401383735</v>
      </c>
      <c r="I101" s="92">
        <v>5699.07</v>
      </c>
      <c r="J101" s="92">
        <v>-614.29</v>
      </c>
      <c r="K101" s="91">
        <v>0.9026999885956131</v>
      </c>
      <c r="L101" s="18">
        <f t="shared" si="17"/>
        <v>-57.966027598616265</v>
      </c>
    </row>
    <row r="102" spans="1:12" s="69" customFormat="1" ht="26.25" customHeight="1" hidden="1">
      <c r="A102" s="1" t="s">
        <v>6</v>
      </c>
      <c r="B102" s="84"/>
      <c r="C102" s="209" t="s">
        <v>160</v>
      </c>
      <c r="D102" s="116">
        <v>1885</v>
      </c>
      <c r="E102" s="150">
        <v>1480.575</v>
      </c>
      <c r="F102" s="116">
        <v>1480.575</v>
      </c>
      <c r="G102" s="154">
        <f t="shared" si="15"/>
        <v>100</v>
      </c>
      <c r="H102" s="92">
        <f t="shared" si="16"/>
        <v>78.54509283819628</v>
      </c>
      <c r="I102" s="92">
        <v>1885</v>
      </c>
      <c r="J102" s="92">
        <v>0</v>
      </c>
      <c r="K102" s="91">
        <v>1</v>
      </c>
      <c r="L102" s="18">
        <f t="shared" si="17"/>
        <v>-16.454907161803717</v>
      </c>
    </row>
    <row r="103" spans="1:12" s="69" customFormat="1" ht="28.5" customHeight="1" hidden="1">
      <c r="A103" s="1" t="s">
        <v>6</v>
      </c>
      <c r="B103" s="84"/>
      <c r="C103" s="212" t="s">
        <v>110</v>
      </c>
      <c r="D103" s="116">
        <v>288233.907</v>
      </c>
      <c r="E103" s="150">
        <v>233217.009</v>
      </c>
      <c r="F103" s="116">
        <v>231486.328</v>
      </c>
      <c r="G103" s="154">
        <f t="shared" si="15"/>
        <v>99.25790961498868</v>
      </c>
      <c r="H103" s="92">
        <f t="shared" si="16"/>
        <v>80.31196968093</v>
      </c>
      <c r="I103" s="92">
        <v>285181.69100000005</v>
      </c>
      <c r="J103" s="92">
        <v>-3052.2159999999567</v>
      </c>
      <c r="K103" s="91">
        <v>0.9894106282228622</v>
      </c>
      <c r="L103" s="18">
        <f t="shared" si="17"/>
        <v>-14.688030319069995</v>
      </c>
    </row>
    <row r="104" spans="1:12" s="69" customFormat="1" ht="27" customHeight="1" hidden="1">
      <c r="A104" s="1" t="s">
        <v>6</v>
      </c>
      <c r="B104" s="84"/>
      <c r="C104" s="213" t="s">
        <v>111</v>
      </c>
      <c r="D104" s="116">
        <v>2018.8</v>
      </c>
      <c r="E104" s="150">
        <v>2008.701</v>
      </c>
      <c r="F104" s="116">
        <v>2008.701</v>
      </c>
      <c r="G104" s="154">
        <f t="shared" si="15"/>
        <v>100</v>
      </c>
      <c r="H104" s="92">
        <f t="shared" si="16"/>
        <v>99.49975232811572</v>
      </c>
      <c r="I104" s="92">
        <v>2018.8</v>
      </c>
      <c r="J104" s="92">
        <v>0</v>
      </c>
      <c r="K104" s="91">
        <v>1</v>
      </c>
      <c r="L104" s="18">
        <f t="shared" si="17"/>
        <v>4.499752328115719</v>
      </c>
    </row>
    <row r="105" spans="1:12" s="69" customFormat="1" ht="27.75" customHeight="1" hidden="1">
      <c r="A105" s="1" t="s">
        <v>6</v>
      </c>
      <c r="B105" s="84"/>
      <c r="C105" s="212" t="s">
        <v>112</v>
      </c>
      <c r="D105" s="116">
        <v>858.4</v>
      </c>
      <c r="E105" s="150">
        <v>557.4</v>
      </c>
      <c r="F105" s="116">
        <v>557.4</v>
      </c>
      <c r="G105" s="154">
        <f t="shared" si="15"/>
        <v>100</v>
      </c>
      <c r="H105" s="92">
        <f t="shared" si="16"/>
        <v>64.93476234855545</v>
      </c>
      <c r="I105" s="92">
        <v>858.3</v>
      </c>
      <c r="J105" s="92">
        <v>-0.10000000000002274</v>
      </c>
      <c r="K105" s="91">
        <v>0.999883504193849</v>
      </c>
      <c r="L105" s="18">
        <f t="shared" si="17"/>
        <v>-30.065237651444548</v>
      </c>
    </row>
    <row r="106" spans="1:12" s="68" customFormat="1" ht="52.5" hidden="1">
      <c r="A106" s="1" t="s">
        <v>6</v>
      </c>
      <c r="B106" s="84"/>
      <c r="C106" s="209" t="s">
        <v>100</v>
      </c>
      <c r="D106" s="116">
        <v>9335.1</v>
      </c>
      <c r="E106" s="150">
        <v>7970.727</v>
      </c>
      <c r="F106" s="116">
        <v>7422.302</v>
      </c>
      <c r="G106" s="154">
        <f t="shared" si="15"/>
        <v>93.11951093043332</v>
      </c>
      <c r="H106" s="92">
        <f t="shared" si="16"/>
        <v>79.50961425158809</v>
      </c>
      <c r="I106" s="92">
        <v>8726.39</v>
      </c>
      <c r="J106" s="92">
        <v>-608.710000000001</v>
      </c>
      <c r="K106" s="91">
        <v>0.9347934141037588</v>
      </c>
      <c r="L106" s="18">
        <f t="shared" si="17"/>
        <v>-15.49038574841191</v>
      </c>
    </row>
    <row r="107" spans="1:12" s="190" customFormat="1" ht="52.5" hidden="1">
      <c r="A107" s="180"/>
      <c r="B107" s="181"/>
      <c r="C107" s="214" t="s">
        <v>201</v>
      </c>
      <c r="D107" s="187">
        <v>13405.5</v>
      </c>
      <c r="E107" s="187"/>
      <c r="F107" s="187">
        <v>12980.3</v>
      </c>
      <c r="G107" s="183"/>
      <c r="H107" s="183">
        <f t="shared" si="16"/>
        <v>96.82816754317257</v>
      </c>
      <c r="I107" s="183"/>
      <c r="J107" s="183"/>
      <c r="K107" s="184"/>
      <c r="L107" s="185"/>
    </row>
    <row r="108" spans="1:12" s="7" customFormat="1" ht="18" customHeight="1">
      <c r="A108" s="23"/>
      <c r="B108" s="24"/>
      <c r="C108" s="209" t="s">
        <v>38</v>
      </c>
      <c r="D108" s="116">
        <v>3480.4</v>
      </c>
      <c r="E108" s="150">
        <v>2862.822</v>
      </c>
      <c r="F108" s="173">
        <v>3480.397</v>
      </c>
      <c r="G108" s="154">
        <f t="shared" si="15"/>
        <v>121.57224584693004</v>
      </c>
      <c r="H108" s="92">
        <f t="shared" si="16"/>
        <v>99.99991380301114</v>
      </c>
      <c r="I108" s="92"/>
      <c r="J108" s="92"/>
      <c r="K108" s="92"/>
      <c r="L108" s="18">
        <f t="shared" si="17"/>
        <v>4.99991380301114</v>
      </c>
    </row>
    <row r="109" spans="1:12" s="7" customFormat="1" ht="30" customHeight="1">
      <c r="A109" s="1" t="s">
        <v>8</v>
      </c>
      <c r="B109" s="2" t="s">
        <v>9</v>
      </c>
      <c r="C109" s="206" t="s">
        <v>45</v>
      </c>
      <c r="D109" s="172">
        <f>D110+D125</f>
        <v>375944.441</v>
      </c>
      <c r="E109" s="144">
        <f>E110+E125</f>
        <v>339720.142</v>
      </c>
      <c r="F109" s="172">
        <f>F110+F125</f>
        <v>371308.054</v>
      </c>
      <c r="G109" s="164">
        <f t="shared" si="13"/>
        <v>109.2982158237765</v>
      </c>
      <c r="H109" s="91">
        <f t="shared" si="14"/>
        <v>98.76673611992577</v>
      </c>
      <c r="I109" s="91"/>
      <c r="J109" s="91"/>
      <c r="K109" s="91"/>
      <c r="L109" s="28" t="s">
        <v>71</v>
      </c>
    </row>
    <row r="110" spans="1:12" s="27" customFormat="1" ht="17.25" customHeight="1">
      <c r="A110" s="25"/>
      <c r="B110" s="26"/>
      <c r="C110" s="209" t="s">
        <v>37</v>
      </c>
      <c r="D110" s="116">
        <v>372066.841</v>
      </c>
      <c r="E110" s="150">
        <v>337021.107</v>
      </c>
      <c r="F110" s="116">
        <v>367893.426</v>
      </c>
      <c r="G110" s="154">
        <f t="shared" si="13"/>
        <v>109.16035178769974</v>
      </c>
      <c r="H110" s="199">
        <f t="shared" si="14"/>
        <v>98.87831579165098</v>
      </c>
      <c r="I110" s="92">
        <v>395734.688</v>
      </c>
      <c r="J110" s="92">
        <v>-34585.25299999997</v>
      </c>
      <c r="K110" s="92">
        <v>0.9196289790344623</v>
      </c>
      <c r="L110" s="18">
        <f>H110-95</f>
        <v>3.8783157916509765</v>
      </c>
    </row>
    <row r="111" spans="1:12" s="69" customFormat="1" ht="30" customHeight="1" hidden="1">
      <c r="A111" s="1" t="s">
        <v>8</v>
      </c>
      <c r="B111" s="84"/>
      <c r="C111" s="209" t="s">
        <v>95</v>
      </c>
      <c r="D111" s="116">
        <v>36296.86</v>
      </c>
      <c r="E111" s="150">
        <v>31695.318</v>
      </c>
      <c r="F111" s="92">
        <v>30021.008</v>
      </c>
      <c r="G111" s="154">
        <f t="shared" si="13"/>
        <v>94.71748477172561</v>
      </c>
      <c r="H111" s="92">
        <f t="shared" si="14"/>
        <v>82.70965587656895</v>
      </c>
      <c r="I111" s="92">
        <v>35479.76</v>
      </c>
      <c r="J111" s="92">
        <v>-817.0999999999985</v>
      </c>
      <c r="K111" s="91">
        <v>0.977488410843252</v>
      </c>
      <c r="L111" s="18">
        <f aca="true" t="shared" si="18" ref="L111:L125">H111-95</f>
        <v>-12.290344123431055</v>
      </c>
    </row>
    <row r="112" spans="1:12" s="69" customFormat="1" ht="54" customHeight="1" hidden="1">
      <c r="A112" s="1" t="s">
        <v>8</v>
      </c>
      <c r="B112" s="84"/>
      <c r="C112" s="209" t="s">
        <v>153</v>
      </c>
      <c r="D112" s="116">
        <v>738.3</v>
      </c>
      <c r="E112" s="150">
        <v>738.3</v>
      </c>
      <c r="F112" s="92">
        <v>669.606</v>
      </c>
      <c r="G112" s="154">
        <f t="shared" si="13"/>
        <v>90.69565217391305</v>
      </c>
      <c r="H112" s="92">
        <f t="shared" si="14"/>
        <v>90.69565217391305</v>
      </c>
      <c r="I112" s="92">
        <v>698.2</v>
      </c>
      <c r="J112" s="92">
        <v>-40.09999999999991</v>
      </c>
      <c r="K112" s="91">
        <v>0.9456860354869295</v>
      </c>
      <c r="L112" s="18">
        <f t="shared" si="18"/>
        <v>-4.304347826086953</v>
      </c>
    </row>
    <row r="113" spans="1:12" s="69" customFormat="1" ht="39.75" customHeight="1" hidden="1">
      <c r="A113" s="1" t="s">
        <v>8</v>
      </c>
      <c r="B113" s="84"/>
      <c r="C113" s="209" t="s">
        <v>135</v>
      </c>
      <c r="D113" s="116">
        <v>15</v>
      </c>
      <c r="E113" s="150">
        <v>15</v>
      </c>
      <c r="F113" s="116">
        <v>15</v>
      </c>
      <c r="G113" s="154">
        <f t="shared" si="13"/>
        <v>100</v>
      </c>
      <c r="H113" s="92">
        <f t="shared" si="14"/>
        <v>100</v>
      </c>
      <c r="I113" s="92">
        <v>15</v>
      </c>
      <c r="J113" s="92">
        <v>0</v>
      </c>
      <c r="K113" s="91">
        <v>1</v>
      </c>
      <c r="L113" s="18">
        <f t="shared" si="18"/>
        <v>5</v>
      </c>
    </row>
    <row r="114" spans="1:12" s="69" customFormat="1" ht="27" customHeight="1" hidden="1">
      <c r="A114" s="1" t="s">
        <v>8</v>
      </c>
      <c r="B114" s="84"/>
      <c r="C114" s="209" t="s">
        <v>98</v>
      </c>
      <c r="D114" s="116">
        <v>8291.8</v>
      </c>
      <c r="E114" s="150">
        <v>6674.49</v>
      </c>
      <c r="F114" s="116">
        <v>5312.824</v>
      </c>
      <c r="G114" s="154">
        <f t="shared" si="13"/>
        <v>79.59895063143401</v>
      </c>
      <c r="H114" s="92">
        <f t="shared" si="14"/>
        <v>64.07322897320245</v>
      </c>
      <c r="I114" s="92">
        <v>7421.205</v>
      </c>
      <c r="J114" s="92">
        <v>-870.5949999999993</v>
      </c>
      <c r="K114" s="91">
        <v>0.8950053064473336</v>
      </c>
      <c r="L114" s="18">
        <f t="shared" si="18"/>
        <v>-30.926771026797553</v>
      </c>
    </row>
    <row r="115" spans="1:12" s="69" customFormat="1" ht="26.25" customHeight="1" hidden="1">
      <c r="A115" s="1" t="s">
        <v>8</v>
      </c>
      <c r="B115" s="84"/>
      <c r="C115" s="209" t="s">
        <v>97</v>
      </c>
      <c r="D115" s="116">
        <v>2769.6</v>
      </c>
      <c r="E115" s="150">
        <v>2769.6</v>
      </c>
      <c r="F115" s="116">
        <v>2751.067</v>
      </c>
      <c r="G115" s="154">
        <f t="shared" si="13"/>
        <v>99.3308419988446</v>
      </c>
      <c r="H115" s="92">
        <f t="shared" si="14"/>
        <v>99.3308419988446</v>
      </c>
      <c r="I115" s="92">
        <v>2769.566</v>
      </c>
      <c r="J115" s="92">
        <v>-0.0340000000001055</v>
      </c>
      <c r="K115" s="91">
        <v>0.999987723859041</v>
      </c>
      <c r="L115" s="18">
        <f t="shared" si="18"/>
        <v>4.330841998844605</v>
      </c>
    </row>
    <row r="116" spans="1:12" s="69" customFormat="1" ht="27" customHeight="1" hidden="1">
      <c r="A116" s="1" t="s">
        <v>8</v>
      </c>
      <c r="B116" s="84"/>
      <c r="C116" s="209" t="s">
        <v>96</v>
      </c>
      <c r="D116" s="116">
        <v>4150.385</v>
      </c>
      <c r="E116" s="150">
        <v>4065.385</v>
      </c>
      <c r="F116" s="116">
        <v>3155.388</v>
      </c>
      <c r="G116" s="154">
        <f t="shared" si="13"/>
        <v>77.61596995118542</v>
      </c>
      <c r="H116" s="92">
        <f t="shared" si="14"/>
        <v>76.0263927322405</v>
      </c>
      <c r="I116" s="92">
        <v>4018.459</v>
      </c>
      <c r="J116" s="92">
        <v>-131.92600000000039</v>
      </c>
      <c r="K116" s="91">
        <v>0.968213551272954</v>
      </c>
      <c r="L116" s="18">
        <f t="shared" si="18"/>
        <v>-18.973607267759505</v>
      </c>
    </row>
    <row r="117" spans="1:12" s="69" customFormat="1" ht="27" customHeight="1" hidden="1">
      <c r="A117" s="1" t="s">
        <v>8</v>
      </c>
      <c r="B117" s="84"/>
      <c r="C117" s="209" t="s">
        <v>99</v>
      </c>
      <c r="D117" s="116">
        <v>5480.358</v>
      </c>
      <c r="E117" s="150">
        <v>5343.93</v>
      </c>
      <c r="F117" s="116">
        <v>5343.93</v>
      </c>
      <c r="G117" s="154">
        <f t="shared" si="13"/>
        <v>100</v>
      </c>
      <c r="H117" s="92">
        <f t="shared" si="14"/>
        <v>97.5106005848523</v>
      </c>
      <c r="I117" s="92">
        <v>5389.35</v>
      </c>
      <c r="J117" s="92">
        <v>-91.00799999999981</v>
      </c>
      <c r="K117" s="91">
        <v>0.9833937855884598</v>
      </c>
      <c r="L117" s="18">
        <f t="shared" si="18"/>
        <v>2.5106005848522983</v>
      </c>
    </row>
    <row r="118" spans="1:12" s="69" customFormat="1" ht="27.75" customHeight="1" hidden="1">
      <c r="A118" s="1" t="s">
        <v>8</v>
      </c>
      <c r="B118" s="84"/>
      <c r="C118" s="209" t="s">
        <v>109</v>
      </c>
      <c r="D118" s="116">
        <v>984.3</v>
      </c>
      <c r="E118" s="150">
        <v>924.3</v>
      </c>
      <c r="F118" s="116">
        <v>0</v>
      </c>
      <c r="G118" s="154">
        <f t="shared" si="13"/>
        <v>0</v>
      </c>
      <c r="H118" s="92">
        <f t="shared" si="14"/>
        <v>0</v>
      </c>
      <c r="I118" s="92">
        <v>959.7</v>
      </c>
      <c r="J118" s="92">
        <v>-24.59999999999991</v>
      </c>
      <c r="K118" s="91">
        <v>0.9750076196281623</v>
      </c>
      <c r="L118" s="18">
        <f t="shared" si="18"/>
        <v>-95</v>
      </c>
    </row>
    <row r="119" spans="1:12" s="69" customFormat="1" ht="27.75" customHeight="1" hidden="1">
      <c r="A119" s="1" t="s">
        <v>8</v>
      </c>
      <c r="B119" s="84"/>
      <c r="C119" s="212" t="s">
        <v>159</v>
      </c>
      <c r="D119" s="116">
        <v>2878.118</v>
      </c>
      <c r="E119" s="150">
        <v>2878.118</v>
      </c>
      <c r="F119" s="116">
        <v>0</v>
      </c>
      <c r="G119" s="154">
        <f t="shared" si="13"/>
        <v>0</v>
      </c>
      <c r="H119" s="92">
        <f t="shared" si="14"/>
        <v>0</v>
      </c>
      <c r="I119" s="92">
        <v>2449.33</v>
      </c>
      <c r="J119" s="92">
        <v>-428.788</v>
      </c>
      <c r="K119" s="91">
        <v>0.8510179221282796</v>
      </c>
      <c r="L119" s="18">
        <f t="shared" si="18"/>
        <v>-95</v>
      </c>
    </row>
    <row r="120" spans="1:12" s="69" customFormat="1" ht="26.25" customHeight="1" hidden="1">
      <c r="A120" s="1" t="s">
        <v>8</v>
      </c>
      <c r="B120" s="84"/>
      <c r="C120" s="209" t="s">
        <v>160</v>
      </c>
      <c r="D120" s="116">
        <v>824.149</v>
      </c>
      <c r="E120" s="150">
        <v>322.1</v>
      </c>
      <c r="F120" s="116">
        <v>196.993</v>
      </c>
      <c r="G120" s="154">
        <f t="shared" si="13"/>
        <v>61.15895684570008</v>
      </c>
      <c r="H120" s="92">
        <f t="shared" si="14"/>
        <v>23.90259528313448</v>
      </c>
      <c r="I120" s="92">
        <v>88</v>
      </c>
      <c r="J120" s="92">
        <v>-736.149</v>
      </c>
      <c r="K120" s="91">
        <v>0.10677680856252934</v>
      </c>
      <c r="L120" s="18">
        <f t="shared" si="18"/>
        <v>-71.09740471686553</v>
      </c>
    </row>
    <row r="121" spans="1:12" s="69" customFormat="1" ht="27" customHeight="1" hidden="1">
      <c r="A121" s="1" t="s">
        <v>8</v>
      </c>
      <c r="B121" s="84"/>
      <c r="C121" s="212" t="s">
        <v>110</v>
      </c>
      <c r="D121" s="116">
        <v>353654.971</v>
      </c>
      <c r="E121" s="150">
        <v>314950.437</v>
      </c>
      <c r="F121" s="116">
        <v>263602.871</v>
      </c>
      <c r="G121" s="154">
        <f t="shared" si="13"/>
        <v>83.69662017646287</v>
      </c>
      <c r="H121" s="92">
        <f t="shared" si="14"/>
        <v>74.53673569316234</v>
      </c>
      <c r="I121" s="92">
        <v>323179.298</v>
      </c>
      <c r="J121" s="92">
        <v>-30475.67300000001</v>
      </c>
      <c r="K121" s="91">
        <v>0.9138265385784723</v>
      </c>
      <c r="L121" s="18">
        <f t="shared" si="18"/>
        <v>-20.463264306837658</v>
      </c>
    </row>
    <row r="122" spans="1:12" s="69" customFormat="1" ht="27" customHeight="1" hidden="1">
      <c r="A122" s="1" t="s">
        <v>8</v>
      </c>
      <c r="B122" s="84"/>
      <c r="C122" s="213" t="s">
        <v>111</v>
      </c>
      <c r="D122" s="116">
        <v>155.6</v>
      </c>
      <c r="E122" s="150">
        <v>155.6</v>
      </c>
      <c r="F122" s="116">
        <v>147.5</v>
      </c>
      <c r="G122" s="154">
        <f t="shared" si="13"/>
        <v>94.79434447300773</v>
      </c>
      <c r="H122" s="92">
        <f t="shared" si="14"/>
        <v>94.79434447300773</v>
      </c>
      <c r="I122" s="92">
        <v>147.5</v>
      </c>
      <c r="J122" s="92">
        <v>-8.099999999999994</v>
      </c>
      <c r="K122" s="91">
        <v>0.9479434447300772</v>
      </c>
      <c r="L122" s="18">
        <f t="shared" si="18"/>
        <v>-0.20565552699227396</v>
      </c>
    </row>
    <row r="123" spans="1:12" s="69" customFormat="1" ht="27.75" customHeight="1" hidden="1">
      <c r="A123" s="1" t="s">
        <v>8</v>
      </c>
      <c r="B123" s="84"/>
      <c r="C123" s="212" t="s">
        <v>112</v>
      </c>
      <c r="D123" s="116">
        <v>1193.6</v>
      </c>
      <c r="E123" s="150">
        <v>751.04</v>
      </c>
      <c r="F123" s="116">
        <v>668.98</v>
      </c>
      <c r="G123" s="154">
        <f t="shared" si="13"/>
        <v>89.07381763953984</v>
      </c>
      <c r="H123" s="92">
        <f t="shared" si="14"/>
        <v>56.04725201072387</v>
      </c>
      <c r="I123" s="92">
        <v>1092.3</v>
      </c>
      <c r="J123" s="92">
        <v>-101.29999999999995</v>
      </c>
      <c r="K123" s="91">
        <v>0.9151306970509384</v>
      </c>
      <c r="L123" s="18">
        <f t="shared" si="18"/>
        <v>-38.95274798927613</v>
      </c>
    </row>
    <row r="124" spans="1:12" s="69" customFormat="1" ht="40.5" customHeight="1" hidden="1">
      <c r="A124" s="1" t="s">
        <v>8</v>
      </c>
      <c r="B124" s="84"/>
      <c r="C124" s="209" t="s">
        <v>100</v>
      </c>
      <c r="D124" s="116">
        <v>12886.9</v>
      </c>
      <c r="E124" s="150">
        <v>11192.935</v>
      </c>
      <c r="F124" s="116">
        <v>9325.265</v>
      </c>
      <c r="G124" s="154">
        <f t="shared" si="13"/>
        <v>83.31384931655549</v>
      </c>
      <c r="H124" s="92">
        <f t="shared" si="14"/>
        <v>72.3623602262763</v>
      </c>
      <c r="I124" s="92">
        <v>12027.02</v>
      </c>
      <c r="J124" s="92">
        <v>-859.8799999999992</v>
      </c>
      <c r="K124" s="91">
        <v>0.9332748760369057</v>
      </c>
      <c r="L124" s="18">
        <f t="shared" si="18"/>
        <v>-22.637639773723706</v>
      </c>
    </row>
    <row r="125" spans="1:12" s="7" customFormat="1" ht="16.5" customHeight="1">
      <c r="A125" s="23"/>
      <c r="B125" s="24"/>
      <c r="C125" s="209" t="s">
        <v>38</v>
      </c>
      <c r="D125" s="116">
        <v>3877.6</v>
      </c>
      <c r="E125" s="150">
        <v>2699.035</v>
      </c>
      <c r="F125" s="173">
        <v>3414.628</v>
      </c>
      <c r="G125" s="154">
        <f t="shared" si="13"/>
        <v>126.51292035857263</v>
      </c>
      <c r="H125" s="92">
        <f t="shared" si="14"/>
        <v>88.06034660614814</v>
      </c>
      <c r="I125" s="92"/>
      <c r="J125" s="92"/>
      <c r="K125" s="92"/>
      <c r="L125" s="18">
        <f t="shared" si="18"/>
        <v>-6.939653393851856</v>
      </c>
    </row>
    <row r="126" spans="1:12" s="7" customFormat="1" ht="30.75" customHeight="1">
      <c r="A126" s="1" t="s">
        <v>10</v>
      </c>
      <c r="B126" s="2" t="s">
        <v>11</v>
      </c>
      <c r="C126" s="206" t="s">
        <v>49</v>
      </c>
      <c r="D126" s="172">
        <f>D127+D142</f>
        <v>274862.742</v>
      </c>
      <c r="E126" s="144">
        <f>E127+E142</f>
        <v>253852.256</v>
      </c>
      <c r="F126" s="172">
        <f>F127+F142</f>
        <v>274099.17000000004</v>
      </c>
      <c r="G126" s="164">
        <f t="shared" si="13"/>
        <v>107.97586530016893</v>
      </c>
      <c r="H126" s="91">
        <f t="shared" si="14"/>
        <v>99.72219879840972</v>
      </c>
      <c r="I126" s="91"/>
      <c r="J126" s="91"/>
      <c r="K126" s="91"/>
      <c r="L126" s="28" t="s">
        <v>71</v>
      </c>
    </row>
    <row r="127" spans="1:12" s="27" customFormat="1" ht="17.25" customHeight="1">
      <c r="A127" s="25"/>
      <c r="B127" s="26"/>
      <c r="C127" s="209" t="s">
        <v>37</v>
      </c>
      <c r="D127" s="116">
        <v>271682.342</v>
      </c>
      <c r="E127" s="150">
        <v>251505.341</v>
      </c>
      <c r="F127" s="116">
        <v>270918.77</v>
      </c>
      <c r="G127" s="154">
        <f t="shared" si="13"/>
        <v>107.71889333356145</v>
      </c>
      <c r="H127" s="92">
        <f t="shared" si="14"/>
        <v>99.71894676909109</v>
      </c>
      <c r="I127" s="92">
        <v>239040.53955999998</v>
      </c>
      <c r="J127" s="92">
        <v>-2498.812440000038</v>
      </c>
      <c r="K127" s="92">
        <v>0.9896546363178119</v>
      </c>
      <c r="L127" s="18">
        <f>H127-95</f>
        <v>4.71894676909109</v>
      </c>
    </row>
    <row r="128" spans="1:12" s="69" customFormat="1" ht="27" customHeight="1" hidden="1">
      <c r="A128" s="1" t="s">
        <v>10</v>
      </c>
      <c r="B128" s="84"/>
      <c r="C128" s="209" t="s">
        <v>95</v>
      </c>
      <c r="D128" s="116">
        <v>31434.649</v>
      </c>
      <c r="E128" s="150">
        <v>25928.34</v>
      </c>
      <c r="F128" s="92">
        <v>25858.793</v>
      </c>
      <c r="G128" s="154">
        <f t="shared" si="13"/>
        <v>99.73177226154857</v>
      </c>
      <c r="H128" s="92">
        <f t="shared" si="14"/>
        <v>82.26207011250547</v>
      </c>
      <c r="I128" s="92">
        <v>30932.700000000004</v>
      </c>
      <c r="J128" s="92">
        <v>-501.9489999999969</v>
      </c>
      <c r="K128" s="91">
        <v>0.9840319833060647</v>
      </c>
      <c r="L128" s="18">
        <f aca="true" t="shared" si="19" ref="L128:L141">H128-95</f>
        <v>-12.73792988749453</v>
      </c>
    </row>
    <row r="129" spans="1:12" s="69" customFormat="1" ht="54" customHeight="1" hidden="1">
      <c r="A129" s="1" t="s">
        <v>10</v>
      </c>
      <c r="B129" s="84"/>
      <c r="C129" s="209" t="s">
        <v>153</v>
      </c>
      <c r="D129" s="116">
        <v>509.914</v>
      </c>
      <c r="E129" s="150">
        <v>504.847</v>
      </c>
      <c r="F129" s="116">
        <v>504.831</v>
      </c>
      <c r="G129" s="154">
        <f t="shared" si="13"/>
        <v>99.99683072297152</v>
      </c>
      <c r="H129" s="92">
        <f t="shared" si="14"/>
        <v>99.00316523962866</v>
      </c>
      <c r="I129" s="92">
        <v>509.3</v>
      </c>
      <c r="J129" s="92">
        <v>-0.6139999999999759</v>
      </c>
      <c r="K129" s="91">
        <v>0.9987958753829077</v>
      </c>
      <c r="L129" s="18">
        <f t="shared" si="19"/>
        <v>4.0031652396286574</v>
      </c>
    </row>
    <row r="130" spans="1:12" s="69" customFormat="1" ht="39.75" customHeight="1" hidden="1">
      <c r="A130" s="1" t="s">
        <v>10</v>
      </c>
      <c r="B130" s="84"/>
      <c r="C130" s="209" t="s">
        <v>135</v>
      </c>
      <c r="D130" s="116">
        <v>289</v>
      </c>
      <c r="E130" s="150">
        <v>282.95</v>
      </c>
      <c r="F130" s="116">
        <v>282.95</v>
      </c>
      <c r="G130" s="154">
        <f t="shared" si="13"/>
        <v>100</v>
      </c>
      <c r="H130" s="92">
        <f t="shared" si="14"/>
        <v>97.90657439446366</v>
      </c>
      <c r="I130" s="92">
        <v>282.95</v>
      </c>
      <c r="J130" s="92">
        <v>-6.050000000000011</v>
      </c>
      <c r="K130" s="91">
        <v>0.9790657439446366</v>
      </c>
      <c r="L130" s="18">
        <f t="shared" si="19"/>
        <v>2.906574394463661</v>
      </c>
    </row>
    <row r="131" spans="1:12" s="69" customFormat="1" ht="26.25" customHeight="1" hidden="1">
      <c r="A131" s="1" t="s">
        <v>10</v>
      </c>
      <c r="B131" s="84"/>
      <c r="C131" s="209" t="s">
        <v>98</v>
      </c>
      <c r="D131" s="116">
        <v>7274.632</v>
      </c>
      <c r="E131" s="150">
        <v>5296.183</v>
      </c>
      <c r="F131" s="116">
        <v>5291.183</v>
      </c>
      <c r="G131" s="154">
        <f t="shared" si="13"/>
        <v>99.9055923860637</v>
      </c>
      <c r="H131" s="92">
        <f t="shared" si="14"/>
        <v>72.73471702761047</v>
      </c>
      <c r="I131" s="92">
        <v>6335.76</v>
      </c>
      <c r="J131" s="92">
        <v>-938.8719999999994</v>
      </c>
      <c r="K131" s="91">
        <v>0.8709389011018015</v>
      </c>
      <c r="L131" s="18">
        <f t="shared" si="19"/>
        <v>-22.265282972389528</v>
      </c>
    </row>
    <row r="132" spans="1:12" s="69" customFormat="1" ht="27" customHeight="1" hidden="1">
      <c r="A132" s="1" t="s">
        <v>10</v>
      </c>
      <c r="B132" s="84"/>
      <c r="C132" s="209" t="s">
        <v>97</v>
      </c>
      <c r="D132" s="116">
        <v>2307.7</v>
      </c>
      <c r="E132" s="150">
        <v>2307.7</v>
      </c>
      <c r="F132" s="116">
        <v>2307.7</v>
      </c>
      <c r="G132" s="154">
        <f t="shared" si="13"/>
        <v>100</v>
      </c>
      <c r="H132" s="92">
        <f t="shared" si="14"/>
        <v>100</v>
      </c>
      <c r="I132" s="92">
        <v>2307.7</v>
      </c>
      <c r="J132" s="92">
        <v>0</v>
      </c>
      <c r="K132" s="91">
        <v>1</v>
      </c>
      <c r="L132" s="18">
        <f t="shared" si="19"/>
        <v>5</v>
      </c>
    </row>
    <row r="133" spans="1:12" s="69" customFormat="1" ht="27" customHeight="1" hidden="1">
      <c r="A133" s="1" t="s">
        <v>10</v>
      </c>
      <c r="B133" s="84"/>
      <c r="C133" s="209" t="s">
        <v>96</v>
      </c>
      <c r="D133" s="116">
        <v>3467.81</v>
      </c>
      <c r="E133" s="150">
        <v>2958.829</v>
      </c>
      <c r="F133" s="116">
        <v>2863.829</v>
      </c>
      <c r="G133" s="154">
        <f t="shared" si="13"/>
        <v>96.789270349858</v>
      </c>
      <c r="H133" s="92">
        <f t="shared" si="14"/>
        <v>82.58321534340118</v>
      </c>
      <c r="I133" s="92">
        <v>3467.81</v>
      </c>
      <c r="J133" s="92">
        <v>0</v>
      </c>
      <c r="K133" s="91">
        <v>1</v>
      </c>
      <c r="L133" s="18">
        <f t="shared" si="19"/>
        <v>-12.416784656598821</v>
      </c>
    </row>
    <row r="134" spans="1:12" s="69" customFormat="1" ht="30.75" customHeight="1" hidden="1">
      <c r="A134" s="1" t="s">
        <v>10</v>
      </c>
      <c r="B134" s="84"/>
      <c r="C134" s="209" t="s">
        <v>99</v>
      </c>
      <c r="D134" s="116">
        <v>3355.442</v>
      </c>
      <c r="E134" s="150">
        <v>3192.027</v>
      </c>
      <c r="F134" s="116">
        <v>3022.787</v>
      </c>
      <c r="G134" s="154">
        <f t="shared" si="13"/>
        <v>94.69803983487608</v>
      </c>
      <c r="H134" s="92">
        <f t="shared" si="14"/>
        <v>90.08610490063603</v>
      </c>
      <c r="I134" s="92">
        <v>3348.94956</v>
      </c>
      <c r="J134" s="92">
        <v>-6.492439999999988</v>
      </c>
      <c r="K134" s="91">
        <v>0.9980651014083987</v>
      </c>
      <c r="L134" s="18">
        <f t="shared" si="19"/>
        <v>-4.91389509936397</v>
      </c>
    </row>
    <row r="135" spans="1:12" s="69" customFormat="1" ht="27" customHeight="1" hidden="1">
      <c r="A135" s="1" t="s">
        <v>10</v>
      </c>
      <c r="B135" s="84"/>
      <c r="C135" s="209" t="s">
        <v>109</v>
      </c>
      <c r="D135" s="116">
        <v>984.2</v>
      </c>
      <c r="E135" s="150">
        <v>759.4</v>
      </c>
      <c r="F135" s="116">
        <v>759.4</v>
      </c>
      <c r="G135" s="154">
        <f t="shared" si="13"/>
        <v>100</v>
      </c>
      <c r="H135" s="92">
        <f t="shared" si="14"/>
        <v>77.15911400121925</v>
      </c>
      <c r="I135" s="92">
        <v>967.5</v>
      </c>
      <c r="J135" s="92">
        <v>-16.700000000000045</v>
      </c>
      <c r="K135" s="91">
        <v>0.9830319040845357</v>
      </c>
      <c r="L135" s="18">
        <f t="shared" si="19"/>
        <v>-17.84088599878075</v>
      </c>
    </row>
    <row r="136" spans="1:12" s="69" customFormat="1" ht="27.75" customHeight="1" hidden="1">
      <c r="A136" s="1" t="s">
        <v>10</v>
      </c>
      <c r="B136" s="84"/>
      <c r="C136" s="215" t="s">
        <v>159</v>
      </c>
      <c r="D136" s="116">
        <v>1171.439</v>
      </c>
      <c r="E136" s="150">
        <v>1171.439</v>
      </c>
      <c r="F136" s="116">
        <v>1168.042</v>
      </c>
      <c r="G136" s="154">
        <f t="shared" si="13"/>
        <v>99.7100147766977</v>
      </c>
      <c r="H136" s="92">
        <f t="shared" si="14"/>
        <v>99.7100147766977</v>
      </c>
      <c r="I136" s="92">
        <v>1168.042</v>
      </c>
      <c r="J136" s="92">
        <v>-3.397000000000162</v>
      </c>
      <c r="K136" s="91">
        <v>0.9971001477669771</v>
      </c>
      <c r="L136" s="18">
        <f t="shared" si="19"/>
        <v>4.7100147766977045</v>
      </c>
    </row>
    <row r="137" spans="1:12" s="69" customFormat="1" ht="26.25" customHeight="1" hidden="1">
      <c r="A137" s="1" t="s">
        <v>10</v>
      </c>
      <c r="B137" s="84"/>
      <c r="C137" s="209" t="s">
        <v>160</v>
      </c>
      <c r="D137" s="116">
        <v>488.9</v>
      </c>
      <c r="E137" s="150">
        <v>488.9</v>
      </c>
      <c r="F137" s="116">
        <v>350</v>
      </c>
      <c r="G137" s="154">
        <f t="shared" si="13"/>
        <v>71.58928206177133</v>
      </c>
      <c r="H137" s="92">
        <f t="shared" si="14"/>
        <v>71.58928206177133</v>
      </c>
      <c r="I137" s="92">
        <v>453.39</v>
      </c>
      <c r="J137" s="92">
        <v>-35.50999999999999</v>
      </c>
      <c r="K137" s="91">
        <v>0.9273675598281858</v>
      </c>
      <c r="L137" s="18">
        <f t="shared" si="19"/>
        <v>-23.41071793822867</v>
      </c>
    </row>
    <row r="138" spans="1:12" s="69" customFormat="1" ht="27" customHeight="1" hidden="1">
      <c r="A138" s="1" t="s">
        <v>10</v>
      </c>
      <c r="B138" s="84"/>
      <c r="C138" s="212" t="s">
        <v>110</v>
      </c>
      <c r="D138" s="116">
        <v>176694.208</v>
      </c>
      <c r="E138" s="150">
        <v>164540.689</v>
      </c>
      <c r="F138" s="116">
        <v>161467.014</v>
      </c>
      <c r="G138" s="154">
        <f t="shared" si="13"/>
        <v>98.13196661647623</v>
      </c>
      <c r="H138" s="92">
        <f t="shared" si="14"/>
        <v>91.38217705472269</v>
      </c>
      <c r="I138" s="92">
        <v>176016.668</v>
      </c>
      <c r="J138" s="92">
        <v>-677.5400000000081</v>
      </c>
      <c r="K138" s="91">
        <v>0.9961654657067197</v>
      </c>
      <c r="L138" s="18">
        <f t="shared" si="19"/>
        <v>-3.617822945277311</v>
      </c>
    </row>
    <row r="139" spans="1:12" s="69" customFormat="1" ht="27" customHeight="1" hidden="1">
      <c r="A139" s="1" t="s">
        <v>10</v>
      </c>
      <c r="B139" s="84"/>
      <c r="C139" s="213" t="s">
        <v>111</v>
      </c>
      <c r="D139" s="116">
        <v>3408.158</v>
      </c>
      <c r="E139" s="150">
        <v>3408.158</v>
      </c>
      <c r="F139" s="116">
        <v>3391.7859999999996</v>
      </c>
      <c r="G139" s="154">
        <f t="shared" si="13"/>
        <v>99.5196232099568</v>
      </c>
      <c r="H139" s="92">
        <f t="shared" si="14"/>
        <v>99.5196232099568</v>
      </c>
      <c r="I139" s="92">
        <v>3391.8</v>
      </c>
      <c r="J139" s="92">
        <v>-16.35799999999972</v>
      </c>
      <c r="K139" s="91">
        <v>0.9952003398903455</v>
      </c>
      <c r="L139" s="18">
        <f t="shared" si="19"/>
        <v>4.519623209956805</v>
      </c>
    </row>
    <row r="140" spans="1:12" s="69" customFormat="1" ht="27" customHeight="1" hidden="1">
      <c r="A140" s="1" t="s">
        <v>10</v>
      </c>
      <c r="B140" s="84"/>
      <c r="C140" s="212" t="s">
        <v>112</v>
      </c>
      <c r="D140" s="116">
        <v>1849.8</v>
      </c>
      <c r="E140" s="150">
        <v>979.3</v>
      </c>
      <c r="F140" s="116">
        <v>970.367</v>
      </c>
      <c r="G140" s="154">
        <f t="shared" si="13"/>
        <v>99.08781782906158</v>
      </c>
      <c r="H140" s="92">
        <f t="shared" si="14"/>
        <v>52.45794139907017</v>
      </c>
      <c r="I140" s="92">
        <v>1623.5</v>
      </c>
      <c r="J140" s="92">
        <v>-226.29999999999995</v>
      </c>
      <c r="K140" s="91">
        <v>0.8776624499945941</v>
      </c>
      <c r="L140" s="18">
        <f t="shared" si="19"/>
        <v>-42.54205860092983</v>
      </c>
    </row>
    <row r="141" spans="1:12" s="69" customFormat="1" ht="41.25" customHeight="1" hidden="1">
      <c r="A141" s="1" t="s">
        <v>10</v>
      </c>
      <c r="B141" s="84"/>
      <c r="C141" s="209" t="s">
        <v>100</v>
      </c>
      <c r="D141" s="116">
        <v>8303.5</v>
      </c>
      <c r="E141" s="150">
        <v>7576.89</v>
      </c>
      <c r="F141" s="116">
        <v>7366.13</v>
      </c>
      <c r="G141" s="154">
        <f t="shared" si="13"/>
        <v>97.21838379599018</v>
      </c>
      <c r="H141" s="92">
        <f t="shared" si="14"/>
        <v>88.71114590233034</v>
      </c>
      <c r="I141" s="92">
        <v>8234.47</v>
      </c>
      <c r="J141" s="92">
        <v>-69.03000000000065</v>
      </c>
      <c r="K141" s="91">
        <v>0.9916866381646293</v>
      </c>
      <c r="L141" s="18">
        <f t="shared" si="19"/>
        <v>-6.288854097669656</v>
      </c>
    </row>
    <row r="142" spans="1:12" s="7" customFormat="1" ht="16.5" customHeight="1">
      <c r="A142" s="23"/>
      <c r="B142" s="24"/>
      <c r="C142" s="209" t="s">
        <v>38</v>
      </c>
      <c r="D142" s="116">
        <v>3180.4</v>
      </c>
      <c r="E142" s="150">
        <v>2346.915</v>
      </c>
      <c r="F142" s="173">
        <v>3180.4</v>
      </c>
      <c r="G142" s="154">
        <f t="shared" si="13"/>
        <v>135.51406846860667</v>
      </c>
      <c r="H142" s="92">
        <f t="shared" si="14"/>
        <v>100</v>
      </c>
      <c r="I142" s="92"/>
      <c r="J142" s="92"/>
      <c r="K142" s="91"/>
      <c r="L142" s="18">
        <f>H142-95</f>
        <v>5</v>
      </c>
    </row>
    <row r="143" spans="1:12" s="7" customFormat="1" ht="30.75" customHeight="1">
      <c r="A143" s="1" t="s">
        <v>12</v>
      </c>
      <c r="B143" s="2" t="s">
        <v>13</v>
      </c>
      <c r="C143" s="206" t="s">
        <v>48</v>
      </c>
      <c r="D143" s="172">
        <f>D144+D159</f>
        <v>304710.476</v>
      </c>
      <c r="E143" s="144">
        <f>E144+E159</f>
        <v>279701.98199999996</v>
      </c>
      <c r="F143" s="172">
        <f>F144+F159</f>
        <v>301798.542</v>
      </c>
      <c r="G143" s="164">
        <f>F143/E143*100</f>
        <v>107.90003697578376</v>
      </c>
      <c r="H143" s="200">
        <f t="shared" si="14"/>
        <v>99.04436039146877</v>
      </c>
      <c r="I143" s="91"/>
      <c r="J143" s="91"/>
      <c r="K143" s="91"/>
      <c r="L143" s="28" t="s">
        <v>71</v>
      </c>
    </row>
    <row r="144" spans="1:12" s="27" customFormat="1" ht="16.5" customHeight="1">
      <c r="A144" s="25"/>
      <c r="B144" s="26"/>
      <c r="C144" s="209" t="s">
        <v>37</v>
      </c>
      <c r="D144" s="116">
        <v>301300.776</v>
      </c>
      <c r="E144" s="150">
        <v>277300.262</v>
      </c>
      <c r="F144" s="116">
        <v>298421.444</v>
      </c>
      <c r="G144" s="154">
        <f>F144/E144*100</f>
        <v>107.6167190927501</v>
      </c>
      <c r="H144" s="199">
        <f t="shared" si="14"/>
        <v>99.04436621829345</v>
      </c>
      <c r="I144" s="92">
        <v>233315.77500000002</v>
      </c>
      <c r="J144" s="92">
        <v>-1914.8399999999674</v>
      </c>
      <c r="K144" s="92">
        <v>0.9918597330538801</v>
      </c>
      <c r="L144" s="18">
        <f>H144-95</f>
        <v>4.0443662182934474</v>
      </c>
    </row>
    <row r="145" spans="1:12" s="69" customFormat="1" ht="26.25" customHeight="1" hidden="1">
      <c r="A145" s="1" t="s">
        <v>12</v>
      </c>
      <c r="B145" s="84"/>
      <c r="C145" s="209" t="s">
        <v>95</v>
      </c>
      <c r="D145" s="116">
        <v>36298.6</v>
      </c>
      <c r="E145" s="155">
        <v>31425.818</v>
      </c>
      <c r="F145" s="92">
        <v>29449.694</v>
      </c>
      <c r="G145" s="154">
        <f aca="true" t="shared" si="20" ref="G145:G159">F145/E145*100</f>
        <v>93.71178182219472</v>
      </c>
      <c r="H145" s="92">
        <f aca="true" t="shared" si="21" ref="H145:H159">F145/D145*100</f>
        <v>81.13176265751297</v>
      </c>
      <c r="I145" s="92">
        <v>35418.340000000004</v>
      </c>
      <c r="J145" s="92">
        <v>-880.2599999999948</v>
      </c>
      <c r="K145" s="91">
        <v>0.9757494779412982</v>
      </c>
      <c r="L145" s="18">
        <f aca="true" t="shared" si="22" ref="L145:L159">H145-95</f>
        <v>-13.868237342487035</v>
      </c>
    </row>
    <row r="146" spans="1:12" s="69" customFormat="1" ht="54" customHeight="1" hidden="1">
      <c r="A146" s="1" t="s">
        <v>12</v>
      </c>
      <c r="B146" s="84"/>
      <c r="C146" s="209" t="s">
        <v>153</v>
      </c>
      <c r="D146" s="116">
        <v>266.18</v>
      </c>
      <c r="E146" s="150">
        <v>196.385</v>
      </c>
      <c r="F146" s="92">
        <v>186.244</v>
      </c>
      <c r="G146" s="154">
        <f t="shared" si="20"/>
        <v>94.83616365812053</v>
      </c>
      <c r="H146" s="92">
        <f t="shared" si="21"/>
        <v>69.96919377864602</v>
      </c>
      <c r="I146" s="92">
        <v>252</v>
      </c>
      <c r="J146" s="92">
        <v>-14.180000000000007</v>
      </c>
      <c r="K146" s="91">
        <v>0.9467277781952063</v>
      </c>
      <c r="L146" s="18">
        <f t="shared" si="22"/>
        <v>-25.030806221353984</v>
      </c>
    </row>
    <row r="147" spans="1:12" s="69" customFormat="1" ht="39.75" customHeight="1" hidden="1">
      <c r="A147" s="1" t="s">
        <v>12</v>
      </c>
      <c r="B147" s="84"/>
      <c r="C147" s="209" t="s">
        <v>135</v>
      </c>
      <c r="D147" s="116">
        <v>401</v>
      </c>
      <c r="E147" s="155">
        <v>398.29</v>
      </c>
      <c r="F147" s="92">
        <v>348.908</v>
      </c>
      <c r="G147" s="154">
        <f t="shared" si="20"/>
        <v>87.60149639709759</v>
      </c>
      <c r="H147" s="92">
        <f t="shared" si="21"/>
        <v>87.00947630922694</v>
      </c>
      <c r="I147" s="92">
        <v>368.6</v>
      </c>
      <c r="J147" s="92">
        <v>-32.39999999999998</v>
      </c>
      <c r="K147" s="91">
        <v>0.9192019950124689</v>
      </c>
      <c r="L147" s="18">
        <f t="shared" si="22"/>
        <v>-7.99052369077306</v>
      </c>
    </row>
    <row r="148" spans="1:12" s="69" customFormat="1" ht="26.25" customHeight="1" hidden="1">
      <c r="A148" s="1" t="s">
        <v>12</v>
      </c>
      <c r="B148" s="84"/>
      <c r="C148" s="209" t="s">
        <v>98</v>
      </c>
      <c r="D148" s="116">
        <v>4834.659</v>
      </c>
      <c r="E148" s="150">
        <v>3479.157</v>
      </c>
      <c r="F148" s="116">
        <v>3405.946</v>
      </c>
      <c r="G148" s="154">
        <f t="shared" si="20"/>
        <v>97.89572588992102</v>
      </c>
      <c r="H148" s="92">
        <f t="shared" si="21"/>
        <v>70.44852594567683</v>
      </c>
      <c r="I148" s="92">
        <v>4708.197</v>
      </c>
      <c r="J148" s="92">
        <v>-126.46199999999953</v>
      </c>
      <c r="K148" s="91">
        <v>0.9738426226130944</v>
      </c>
      <c r="L148" s="18">
        <f t="shared" si="22"/>
        <v>-24.551474054323165</v>
      </c>
    </row>
    <row r="149" spans="1:12" s="69" customFormat="1" ht="27" customHeight="1" hidden="1">
      <c r="A149" s="1" t="s">
        <v>12</v>
      </c>
      <c r="B149" s="84"/>
      <c r="C149" s="209" t="s">
        <v>97</v>
      </c>
      <c r="D149" s="116">
        <v>2546.8</v>
      </c>
      <c r="E149" s="150">
        <v>2536.8</v>
      </c>
      <c r="F149" s="116">
        <v>2506.938</v>
      </c>
      <c r="G149" s="154">
        <f t="shared" si="20"/>
        <v>98.8228476821192</v>
      </c>
      <c r="H149" s="92">
        <f t="shared" si="21"/>
        <v>98.43482016648343</v>
      </c>
      <c r="I149" s="92">
        <v>2546.798</v>
      </c>
      <c r="J149" s="92">
        <v>-0.0020000000004074536</v>
      </c>
      <c r="K149" s="91">
        <v>0.9999992147008009</v>
      </c>
      <c r="L149" s="18">
        <f t="shared" si="22"/>
        <v>3.4348201664834335</v>
      </c>
    </row>
    <row r="150" spans="1:12" s="69" customFormat="1" ht="27" customHeight="1" hidden="1">
      <c r="A150" s="1" t="s">
        <v>12</v>
      </c>
      <c r="B150" s="84"/>
      <c r="C150" s="209" t="s">
        <v>96</v>
      </c>
      <c r="D150" s="116">
        <v>3487.3</v>
      </c>
      <c r="E150" s="150">
        <v>3206.987</v>
      </c>
      <c r="F150" s="116">
        <v>3041.058</v>
      </c>
      <c r="G150" s="154">
        <f t="shared" si="20"/>
        <v>94.82601582108066</v>
      </c>
      <c r="H150" s="92">
        <f t="shared" si="21"/>
        <v>87.20379663349868</v>
      </c>
      <c r="I150" s="92">
        <v>3487.3</v>
      </c>
      <c r="J150" s="92">
        <v>0</v>
      </c>
      <c r="K150" s="91">
        <v>1</v>
      </c>
      <c r="L150" s="18">
        <f t="shared" si="22"/>
        <v>-7.796203366501317</v>
      </c>
    </row>
    <row r="151" spans="1:12" s="69" customFormat="1" ht="39" hidden="1">
      <c r="A151" s="1" t="s">
        <v>12</v>
      </c>
      <c r="B151" s="84"/>
      <c r="C151" s="209" t="s">
        <v>99</v>
      </c>
      <c r="D151" s="116">
        <v>3945.1</v>
      </c>
      <c r="E151" s="150">
        <v>3803.957</v>
      </c>
      <c r="F151" s="116">
        <v>3743.904</v>
      </c>
      <c r="G151" s="154">
        <f t="shared" si="20"/>
        <v>98.42130181808048</v>
      </c>
      <c r="H151" s="92">
        <f t="shared" si="21"/>
        <v>94.9001039263897</v>
      </c>
      <c r="I151" s="92">
        <v>3930.824</v>
      </c>
      <c r="J151" s="92">
        <v>-14.27599999999984</v>
      </c>
      <c r="K151" s="91">
        <v>0.9963813338064942</v>
      </c>
      <c r="L151" s="18">
        <f t="shared" si="22"/>
        <v>-0.09989607361029584</v>
      </c>
    </row>
    <row r="152" spans="1:12" s="69" customFormat="1" ht="27" customHeight="1" hidden="1">
      <c r="A152" s="1" t="s">
        <v>12</v>
      </c>
      <c r="B152" s="84"/>
      <c r="C152" s="209" t="s">
        <v>109</v>
      </c>
      <c r="D152" s="116">
        <v>992.5</v>
      </c>
      <c r="E152" s="150">
        <v>685.6</v>
      </c>
      <c r="F152" s="116">
        <v>538.657</v>
      </c>
      <c r="G152" s="154">
        <f t="shared" si="20"/>
        <v>78.56724037339556</v>
      </c>
      <c r="H152" s="92">
        <f t="shared" si="21"/>
        <v>54.272745591939554</v>
      </c>
      <c r="I152" s="92">
        <v>987.5</v>
      </c>
      <c r="J152" s="92">
        <v>-5</v>
      </c>
      <c r="K152" s="91">
        <v>0.9949622166246851</v>
      </c>
      <c r="L152" s="18">
        <f t="shared" si="22"/>
        <v>-40.727254408060446</v>
      </c>
    </row>
    <row r="153" spans="1:12" s="69" customFormat="1" ht="39" hidden="1">
      <c r="A153" s="1" t="s">
        <v>12</v>
      </c>
      <c r="B153" s="84"/>
      <c r="C153" s="215" t="s">
        <v>159</v>
      </c>
      <c r="D153" s="116">
        <v>3689.303</v>
      </c>
      <c r="E153" s="150">
        <v>1678.209</v>
      </c>
      <c r="F153" s="116">
        <v>1673.082</v>
      </c>
      <c r="G153" s="154">
        <f t="shared" si="20"/>
        <v>99.6944957392077</v>
      </c>
      <c r="H153" s="92">
        <f t="shared" si="21"/>
        <v>45.34954163428702</v>
      </c>
      <c r="I153" s="92">
        <v>3674.23</v>
      </c>
      <c r="J153" s="92">
        <v>-15.072999999999865</v>
      </c>
      <c r="K153" s="91">
        <v>0.9959144044281535</v>
      </c>
      <c r="L153" s="18">
        <f t="shared" si="22"/>
        <v>-49.65045836571298</v>
      </c>
    </row>
    <row r="154" spans="1:12" s="69" customFormat="1" ht="26.25" customHeight="1" hidden="1">
      <c r="A154" s="1" t="s">
        <v>12</v>
      </c>
      <c r="B154" s="84"/>
      <c r="C154" s="209" t="s">
        <v>160</v>
      </c>
      <c r="D154" s="116">
        <v>2487.613</v>
      </c>
      <c r="E154" s="150">
        <v>2128.261</v>
      </c>
      <c r="F154" s="116">
        <v>2128.261</v>
      </c>
      <c r="G154" s="154">
        <f t="shared" si="20"/>
        <v>100</v>
      </c>
      <c r="H154" s="92">
        <f t="shared" si="21"/>
        <v>85.55434466695584</v>
      </c>
      <c r="I154" s="92">
        <v>2487.6</v>
      </c>
      <c r="J154" s="92">
        <v>-0.012999999999919964</v>
      </c>
      <c r="K154" s="91">
        <v>0.9999947741067441</v>
      </c>
      <c r="L154" s="18">
        <f t="shared" si="22"/>
        <v>-9.445655333044158</v>
      </c>
    </row>
    <row r="155" spans="1:12" s="69" customFormat="1" ht="27.75" customHeight="1" hidden="1">
      <c r="A155" s="1" t="s">
        <v>12</v>
      </c>
      <c r="B155" s="84"/>
      <c r="C155" s="212" t="s">
        <v>110</v>
      </c>
      <c r="D155" s="116">
        <v>166251.287</v>
      </c>
      <c r="E155" s="150">
        <v>150503.415</v>
      </c>
      <c r="F155" s="116">
        <v>149136.814</v>
      </c>
      <c r="G155" s="154">
        <f t="shared" si="20"/>
        <v>99.09198007234588</v>
      </c>
      <c r="H155" s="92">
        <f t="shared" si="21"/>
        <v>89.70565984250095</v>
      </c>
      <c r="I155" s="92">
        <v>165603.316</v>
      </c>
      <c r="J155" s="92">
        <v>-647.9710000000196</v>
      </c>
      <c r="K155" s="91">
        <v>0.9961024602474204</v>
      </c>
      <c r="L155" s="18">
        <f t="shared" si="22"/>
        <v>-5.29434015749905</v>
      </c>
    </row>
    <row r="156" spans="1:12" s="69" customFormat="1" ht="27" customHeight="1" hidden="1">
      <c r="A156" s="1" t="s">
        <v>12</v>
      </c>
      <c r="B156" s="84"/>
      <c r="C156" s="213" t="s">
        <v>111</v>
      </c>
      <c r="D156" s="116">
        <v>719.4</v>
      </c>
      <c r="E156" s="150">
        <v>719.4</v>
      </c>
      <c r="F156" s="116">
        <v>715.559</v>
      </c>
      <c r="G156" s="154">
        <f t="shared" si="20"/>
        <v>99.46608284681679</v>
      </c>
      <c r="H156" s="92">
        <f t="shared" si="21"/>
        <v>99.46608284681679</v>
      </c>
      <c r="I156" s="92">
        <v>715.6</v>
      </c>
      <c r="J156" s="92">
        <v>-3.7999999999999545</v>
      </c>
      <c r="K156" s="91">
        <v>0.9947178204058938</v>
      </c>
      <c r="L156" s="18">
        <f t="shared" si="22"/>
        <v>4.466082846816789</v>
      </c>
    </row>
    <row r="157" spans="1:12" s="69" customFormat="1" ht="27" customHeight="1" hidden="1">
      <c r="A157" s="1" t="s">
        <v>12</v>
      </c>
      <c r="B157" s="84"/>
      <c r="C157" s="212" t="s">
        <v>112</v>
      </c>
      <c r="D157" s="116">
        <v>641.2</v>
      </c>
      <c r="E157" s="150">
        <v>287.75</v>
      </c>
      <c r="F157" s="116">
        <v>287.75</v>
      </c>
      <c r="G157" s="154">
        <f t="shared" si="20"/>
        <v>100</v>
      </c>
      <c r="H157" s="92">
        <f t="shared" si="21"/>
        <v>44.87679351216469</v>
      </c>
      <c r="I157" s="92">
        <v>629.6</v>
      </c>
      <c r="J157" s="92">
        <v>-11.600000000000023</v>
      </c>
      <c r="K157" s="91">
        <v>0.9819089207735495</v>
      </c>
      <c r="L157" s="18">
        <f t="shared" si="22"/>
        <v>-50.12320648783531</v>
      </c>
    </row>
    <row r="158" spans="1:12" s="69" customFormat="1" ht="52.5" hidden="1">
      <c r="A158" s="1" t="s">
        <v>12</v>
      </c>
      <c r="B158" s="84"/>
      <c r="C158" s="209" t="s">
        <v>100</v>
      </c>
      <c r="D158" s="116">
        <v>8669.673</v>
      </c>
      <c r="E158" s="150">
        <v>7453.715</v>
      </c>
      <c r="F158" s="116">
        <v>7393.244</v>
      </c>
      <c r="G158" s="154">
        <f t="shared" si="20"/>
        <v>99.18871327921714</v>
      </c>
      <c r="H158" s="92">
        <f t="shared" si="21"/>
        <v>85.27708023128437</v>
      </c>
      <c r="I158" s="92">
        <v>8505.87</v>
      </c>
      <c r="J158" s="92">
        <v>-163.80299999999988</v>
      </c>
      <c r="K158" s="91">
        <v>0.9811062078119902</v>
      </c>
      <c r="L158" s="18">
        <f t="shared" si="22"/>
        <v>-9.722919768715627</v>
      </c>
    </row>
    <row r="159" spans="1:12" s="7" customFormat="1" ht="16.5" customHeight="1">
      <c r="A159" s="23"/>
      <c r="B159" s="24"/>
      <c r="C159" s="209" t="s">
        <v>38</v>
      </c>
      <c r="D159" s="116">
        <v>3409.7</v>
      </c>
      <c r="E159" s="150">
        <v>2401.72</v>
      </c>
      <c r="F159" s="116">
        <v>3377.098</v>
      </c>
      <c r="G159" s="154">
        <f t="shared" si="20"/>
        <v>140.61164498775878</v>
      </c>
      <c r="H159" s="92">
        <f t="shared" si="21"/>
        <v>99.04384549960407</v>
      </c>
      <c r="I159" s="92"/>
      <c r="J159" s="92"/>
      <c r="K159" s="91"/>
      <c r="L159" s="18">
        <f t="shared" si="22"/>
        <v>4.043845499604075</v>
      </c>
    </row>
    <row r="160" spans="1:12" s="7" customFormat="1" ht="30.75" customHeight="1">
      <c r="A160" s="1" t="s">
        <v>14</v>
      </c>
      <c r="B160" s="2" t="s">
        <v>15</v>
      </c>
      <c r="C160" s="206" t="s">
        <v>47</v>
      </c>
      <c r="D160" s="172">
        <f>D161+D176</f>
        <v>248916.762</v>
      </c>
      <c r="E160" s="144">
        <f>E161+E176</f>
        <v>235041.65300000002</v>
      </c>
      <c r="F160" s="172">
        <f>F161+F176</f>
        <v>247484.466</v>
      </c>
      <c r="G160" s="164">
        <f aca="true" t="shared" si="23" ref="G160:G178">F160/E160*100</f>
        <v>105.29387571997715</v>
      </c>
      <c r="H160" s="91">
        <f aca="true" t="shared" si="24" ref="H160:H178">F160/D160*100</f>
        <v>99.42458836902274</v>
      </c>
      <c r="I160" s="91"/>
      <c r="J160" s="91"/>
      <c r="K160" s="91"/>
      <c r="L160" s="28" t="s">
        <v>71</v>
      </c>
    </row>
    <row r="161" spans="1:12" s="27" customFormat="1" ht="17.25" customHeight="1">
      <c r="A161" s="25"/>
      <c r="B161" s="26"/>
      <c r="C161" s="209" t="s">
        <v>37</v>
      </c>
      <c r="D161" s="116">
        <v>245927.962</v>
      </c>
      <c r="E161" s="150">
        <v>232749.553</v>
      </c>
      <c r="F161" s="116">
        <v>244513.645</v>
      </c>
      <c r="G161" s="154">
        <f t="shared" si="23"/>
        <v>105.05439939555974</v>
      </c>
      <c r="H161" s="92">
        <f t="shared" si="24"/>
        <v>99.42490598120762</v>
      </c>
      <c r="I161" s="92">
        <v>265434.84500000003</v>
      </c>
      <c r="J161" s="92">
        <v>-1102.5729999999749</v>
      </c>
      <c r="K161" s="92">
        <v>0.9958633462863365</v>
      </c>
      <c r="L161" s="18">
        <f>H161-95</f>
        <v>4.4249059812076155</v>
      </c>
    </row>
    <row r="162" spans="1:12" s="69" customFormat="1" ht="27" customHeight="1" hidden="1">
      <c r="A162" s="1" t="s">
        <v>14</v>
      </c>
      <c r="B162" s="84"/>
      <c r="C162" s="209" t="s">
        <v>95</v>
      </c>
      <c r="D162" s="116">
        <v>31272.401</v>
      </c>
      <c r="E162" s="150">
        <v>27022.9</v>
      </c>
      <c r="F162" s="92">
        <v>24970.055</v>
      </c>
      <c r="G162" s="154">
        <f t="shared" si="23"/>
        <v>92.4033134859693</v>
      </c>
      <c r="H162" s="92">
        <f t="shared" si="24"/>
        <v>79.84693915890884</v>
      </c>
      <c r="I162" s="92">
        <v>31253.289999999997</v>
      </c>
      <c r="J162" s="92">
        <v>-19.111000000004424</v>
      </c>
      <c r="K162" s="91">
        <v>0.9993888860660234</v>
      </c>
      <c r="L162" s="18">
        <f aca="true" t="shared" si="25" ref="L162:L176">H162-95</f>
        <v>-15.153060841091161</v>
      </c>
    </row>
    <row r="163" spans="1:12" s="69" customFormat="1" ht="54" customHeight="1" hidden="1">
      <c r="A163" s="1" t="s">
        <v>14</v>
      </c>
      <c r="B163" s="84"/>
      <c r="C163" s="209" t="s">
        <v>153</v>
      </c>
      <c r="D163" s="116">
        <v>1544</v>
      </c>
      <c r="E163" s="150">
        <v>1424</v>
      </c>
      <c r="F163" s="92">
        <v>933.403</v>
      </c>
      <c r="G163" s="154">
        <f t="shared" si="23"/>
        <v>65.54796348314606</v>
      </c>
      <c r="H163" s="92">
        <f t="shared" si="24"/>
        <v>60.45356217616581</v>
      </c>
      <c r="I163" s="92">
        <v>1434.8</v>
      </c>
      <c r="J163" s="92">
        <v>-109.20000000000005</v>
      </c>
      <c r="K163" s="91">
        <v>0.9292746113989637</v>
      </c>
      <c r="L163" s="18">
        <f t="shared" si="25"/>
        <v>-34.54643782383419</v>
      </c>
    </row>
    <row r="164" spans="1:12" s="69" customFormat="1" ht="39.75" customHeight="1" hidden="1">
      <c r="A164" s="1" t="s">
        <v>14</v>
      </c>
      <c r="B164" s="84"/>
      <c r="C164" s="209" t="s">
        <v>135</v>
      </c>
      <c r="D164" s="116">
        <v>500.7</v>
      </c>
      <c r="E164" s="150">
        <v>500.375</v>
      </c>
      <c r="F164" s="92">
        <v>399.704</v>
      </c>
      <c r="G164" s="154">
        <f t="shared" si="23"/>
        <v>79.88088933300025</v>
      </c>
      <c r="H164" s="92">
        <f t="shared" si="24"/>
        <v>79.82903934491712</v>
      </c>
      <c r="I164" s="92">
        <v>458</v>
      </c>
      <c r="J164" s="92">
        <v>-42.69999999999999</v>
      </c>
      <c r="K164" s="91">
        <v>0.91471939285001</v>
      </c>
      <c r="L164" s="18">
        <f t="shared" si="25"/>
        <v>-15.17096065508288</v>
      </c>
    </row>
    <row r="165" spans="1:12" s="69" customFormat="1" ht="27" customHeight="1" hidden="1">
      <c r="A165" s="1" t="s">
        <v>14</v>
      </c>
      <c r="B165" s="84"/>
      <c r="C165" s="209" t="s">
        <v>98</v>
      </c>
      <c r="D165" s="116">
        <v>10872.9</v>
      </c>
      <c r="E165" s="150">
        <v>9365.3</v>
      </c>
      <c r="F165" s="116">
        <v>8360.211</v>
      </c>
      <c r="G165" s="154">
        <f t="shared" si="23"/>
        <v>89.26794656871643</v>
      </c>
      <c r="H165" s="92">
        <f t="shared" si="24"/>
        <v>76.8903512402395</v>
      </c>
      <c r="I165" s="92">
        <v>10763.625</v>
      </c>
      <c r="J165" s="92">
        <v>-109.27499999999964</v>
      </c>
      <c r="K165" s="91">
        <v>0.9899497834064509</v>
      </c>
      <c r="L165" s="18">
        <f t="shared" si="25"/>
        <v>-18.109648759760503</v>
      </c>
    </row>
    <row r="166" spans="1:12" s="69" customFormat="1" ht="27" customHeight="1" hidden="1">
      <c r="A166" s="1" t="s">
        <v>14</v>
      </c>
      <c r="B166" s="84"/>
      <c r="C166" s="209" t="s">
        <v>97</v>
      </c>
      <c r="D166" s="116">
        <v>1805.2</v>
      </c>
      <c r="E166" s="150">
        <v>1805.2</v>
      </c>
      <c r="F166" s="116">
        <v>1805.181</v>
      </c>
      <c r="G166" s="154">
        <f t="shared" si="23"/>
        <v>99.9989474850432</v>
      </c>
      <c r="H166" s="92">
        <f t="shared" si="24"/>
        <v>99.9989474850432</v>
      </c>
      <c r="I166" s="92">
        <v>1805.181</v>
      </c>
      <c r="J166" s="92">
        <v>-0.019000000000005457</v>
      </c>
      <c r="K166" s="91">
        <v>0.9999894748504321</v>
      </c>
      <c r="L166" s="18">
        <f t="shared" si="25"/>
        <v>4.998947485043203</v>
      </c>
    </row>
    <row r="167" spans="1:12" s="69" customFormat="1" ht="27.75" customHeight="1" hidden="1">
      <c r="A167" s="1" t="s">
        <v>14</v>
      </c>
      <c r="B167" s="84"/>
      <c r="C167" s="209" t="s">
        <v>96</v>
      </c>
      <c r="D167" s="116">
        <v>10698.108</v>
      </c>
      <c r="E167" s="150">
        <v>10524.808</v>
      </c>
      <c r="F167" s="116">
        <v>10221.324</v>
      </c>
      <c r="G167" s="154">
        <f t="shared" si="23"/>
        <v>97.11648896587947</v>
      </c>
      <c r="H167" s="92">
        <f t="shared" si="24"/>
        <v>95.54328671948349</v>
      </c>
      <c r="I167" s="92">
        <v>10687.333</v>
      </c>
      <c r="J167" s="92">
        <v>-10.774999999999636</v>
      </c>
      <c r="K167" s="91">
        <v>0.9989928125608752</v>
      </c>
      <c r="L167" s="18">
        <f t="shared" si="25"/>
        <v>0.5432867194834898</v>
      </c>
    </row>
    <row r="168" spans="1:12" s="69" customFormat="1" ht="28.5" customHeight="1" hidden="1">
      <c r="A168" s="1" t="s">
        <v>14</v>
      </c>
      <c r="B168" s="84"/>
      <c r="C168" s="209" t="s">
        <v>99</v>
      </c>
      <c r="D168" s="116">
        <v>4008.8</v>
      </c>
      <c r="E168" s="150">
        <v>3906.4</v>
      </c>
      <c r="F168" s="116">
        <v>3888.735</v>
      </c>
      <c r="G168" s="154">
        <f t="shared" si="23"/>
        <v>99.54779336473479</v>
      </c>
      <c r="H168" s="92">
        <f t="shared" si="24"/>
        <v>97.00496407902615</v>
      </c>
      <c r="I168" s="92">
        <v>3991.296</v>
      </c>
      <c r="J168" s="92">
        <v>-17.50400000000036</v>
      </c>
      <c r="K168" s="91">
        <v>0.9956336060666533</v>
      </c>
      <c r="L168" s="18">
        <f t="shared" si="25"/>
        <v>2.004964079026152</v>
      </c>
    </row>
    <row r="169" spans="1:12" s="69" customFormat="1" ht="27" customHeight="1" hidden="1">
      <c r="A169" s="1" t="s">
        <v>14</v>
      </c>
      <c r="B169" s="84"/>
      <c r="C169" s="209" t="s">
        <v>109</v>
      </c>
      <c r="D169" s="116">
        <v>574.1</v>
      </c>
      <c r="E169" s="150">
        <v>574.1</v>
      </c>
      <c r="F169" s="116">
        <v>438.986</v>
      </c>
      <c r="G169" s="154">
        <f t="shared" si="23"/>
        <v>76.46507577077163</v>
      </c>
      <c r="H169" s="92">
        <f t="shared" si="24"/>
        <v>76.46507577077163</v>
      </c>
      <c r="I169" s="92">
        <v>568.9</v>
      </c>
      <c r="J169" s="92">
        <v>-5.2000000000000455</v>
      </c>
      <c r="K169" s="91">
        <v>0.9909423445392788</v>
      </c>
      <c r="L169" s="18">
        <f t="shared" si="25"/>
        <v>-18.534924229228366</v>
      </c>
    </row>
    <row r="170" spans="1:12" s="69" customFormat="1" ht="27" customHeight="1" hidden="1">
      <c r="A170" s="1" t="s">
        <v>14</v>
      </c>
      <c r="B170" s="84"/>
      <c r="C170" s="215" t="s">
        <v>159</v>
      </c>
      <c r="D170" s="116">
        <v>2570.213</v>
      </c>
      <c r="E170" s="150">
        <v>2570.213</v>
      </c>
      <c r="F170" s="116">
        <v>2086.213</v>
      </c>
      <c r="G170" s="154">
        <f t="shared" si="23"/>
        <v>81.1688758869401</v>
      </c>
      <c r="H170" s="92">
        <f t="shared" si="24"/>
        <v>81.1688758869401</v>
      </c>
      <c r="I170" s="92">
        <v>2570.21</v>
      </c>
      <c r="J170" s="92">
        <v>-0.003000000000156433</v>
      </c>
      <c r="K170" s="91">
        <v>0.9999988327815632</v>
      </c>
      <c r="L170" s="18">
        <f t="shared" si="25"/>
        <v>-13.8311241130599</v>
      </c>
    </row>
    <row r="171" spans="1:12" s="69" customFormat="1" ht="27" customHeight="1" hidden="1">
      <c r="A171" s="1" t="s">
        <v>14</v>
      </c>
      <c r="B171" s="84"/>
      <c r="C171" s="209" t="s">
        <v>160</v>
      </c>
      <c r="D171" s="116">
        <v>120</v>
      </c>
      <c r="E171" s="150">
        <v>120</v>
      </c>
      <c r="F171" s="116">
        <v>78</v>
      </c>
      <c r="G171" s="154">
        <f t="shared" si="23"/>
        <v>65</v>
      </c>
      <c r="H171" s="92">
        <f t="shared" si="24"/>
        <v>65</v>
      </c>
      <c r="I171" s="92">
        <v>78</v>
      </c>
      <c r="J171" s="92">
        <v>-42</v>
      </c>
      <c r="K171" s="91">
        <v>0.65</v>
      </c>
      <c r="L171" s="18">
        <f t="shared" si="25"/>
        <v>-30</v>
      </c>
    </row>
    <row r="172" spans="1:12" s="69" customFormat="1" ht="27" customHeight="1" hidden="1">
      <c r="A172" s="1" t="s">
        <v>14</v>
      </c>
      <c r="B172" s="84"/>
      <c r="C172" s="212" t="s">
        <v>110</v>
      </c>
      <c r="D172" s="116">
        <v>194079.475</v>
      </c>
      <c r="E172" s="150">
        <v>179633.575</v>
      </c>
      <c r="F172" s="116">
        <v>178153.821</v>
      </c>
      <c r="G172" s="154">
        <f t="shared" si="23"/>
        <v>99.17623751573167</v>
      </c>
      <c r="H172" s="92">
        <f t="shared" si="24"/>
        <v>91.79426160339726</v>
      </c>
      <c r="I172" s="92">
        <v>193599.46</v>
      </c>
      <c r="J172" s="92">
        <v>-480.01500000001397</v>
      </c>
      <c r="K172" s="91">
        <v>0.9975267090968789</v>
      </c>
      <c r="L172" s="18">
        <f t="shared" si="25"/>
        <v>-3.20573839660274</v>
      </c>
    </row>
    <row r="173" spans="1:12" s="69" customFormat="1" ht="27" customHeight="1" hidden="1">
      <c r="A173" s="1" t="s">
        <v>14</v>
      </c>
      <c r="B173" s="84"/>
      <c r="C173" s="213" t="s">
        <v>111</v>
      </c>
      <c r="D173" s="116">
        <v>305.422</v>
      </c>
      <c r="E173" s="150">
        <v>305.422</v>
      </c>
      <c r="F173" s="116">
        <v>302.036</v>
      </c>
      <c r="G173" s="154">
        <f t="shared" si="23"/>
        <v>98.89136997334835</v>
      </c>
      <c r="H173" s="92">
        <f t="shared" si="24"/>
        <v>98.89136997334835</v>
      </c>
      <c r="I173" s="92">
        <v>155.6</v>
      </c>
      <c r="J173" s="92">
        <v>-149.82200000000003</v>
      </c>
      <c r="K173" s="91">
        <v>0.5094590435528547</v>
      </c>
      <c r="L173" s="18">
        <f t="shared" si="25"/>
        <v>3.891369973348347</v>
      </c>
    </row>
    <row r="174" spans="1:12" s="69" customFormat="1" ht="27.75" customHeight="1" hidden="1">
      <c r="A174" s="1" t="s">
        <v>14</v>
      </c>
      <c r="B174" s="84"/>
      <c r="C174" s="212" t="s">
        <v>112</v>
      </c>
      <c r="D174" s="116">
        <v>1072.3</v>
      </c>
      <c r="E174" s="150">
        <v>1072.3</v>
      </c>
      <c r="F174" s="116">
        <v>889.153</v>
      </c>
      <c r="G174" s="154">
        <f t="shared" si="23"/>
        <v>82.9201715937704</v>
      </c>
      <c r="H174" s="92">
        <f t="shared" si="24"/>
        <v>82.9201715937704</v>
      </c>
      <c r="I174" s="92">
        <v>1070.5</v>
      </c>
      <c r="J174" s="92">
        <v>-1.7999999999999545</v>
      </c>
      <c r="K174" s="91">
        <v>0.9983213652895645</v>
      </c>
      <c r="L174" s="18">
        <f t="shared" si="25"/>
        <v>-12.079828406229595</v>
      </c>
    </row>
    <row r="175" spans="1:12" s="69" customFormat="1" ht="40.5" customHeight="1" hidden="1">
      <c r="A175" s="1" t="s">
        <v>14</v>
      </c>
      <c r="B175" s="84"/>
      <c r="C175" s="209" t="s">
        <v>100</v>
      </c>
      <c r="D175" s="116">
        <v>7113.8</v>
      </c>
      <c r="E175" s="150">
        <v>6360.61</v>
      </c>
      <c r="F175" s="116">
        <v>6169.328</v>
      </c>
      <c r="G175" s="154">
        <f t="shared" si="23"/>
        <v>96.99270981871237</v>
      </c>
      <c r="H175" s="92">
        <f t="shared" si="24"/>
        <v>86.72338272090866</v>
      </c>
      <c r="I175" s="92">
        <v>6998.65</v>
      </c>
      <c r="J175" s="92">
        <v>-115.15000000000055</v>
      </c>
      <c r="K175" s="91">
        <v>0.983813151901937</v>
      </c>
      <c r="L175" s="18">
        <f t="shared" si="25"/>
        <v>-8.27661727909134</v>
      </c>
    </row>
    <row r="176" spans="1:12" s="7" customFormat="1" ht="16.5" customHeight="1">
      <c r="A176" s="23"/>
      <c r="B176" s="24"/>
      <c r="C176" s="209" t="s">
        <v>38</v>
      </c>
      <c r="D176" s="116">
        <v>2988.8</v>
      </c>
      <c r="E176" s="150">
        <v>2292.1</v>
      </c>
      <c r="F176" s="173">
        <v>2970.821</v>
      </c>
      <c r="G176" s="154">
        <f t="shared" si="23"/>
        <v>129.61131713276035</v>
      </c>
      <c r="H176" s="92">
        <f t="shared" si="24"/>
        <v>99.39845422912205</v>
      </c>
      <c r="I176" s="92"/>
      <c r="J176" s="92"/>
      <c r="K176" s="91"/>
      <c r="L176" s="18">
        <f t="shared" si="25"/>
        <v>4.398454229122052</v>
      </c>
    </row>
    <row r="177" spans="1:12" s="7" customFormat="1" ht="30.75" customHeight="1">
      <c r="A177" s="1" t="s">
        <v>16</v>
      </c>
      <c r="B177" s="2" t="s">
        <v>17</v>
      </c>
      <c r="C177" s="206" t="s">
        <v>72</v>
      </c>
      <c r="D177" s="172">
        <f>D178+D193</f>
        <v>291614.898</v>
      </c>
      <c r="E177" s="144">
        <f>E178+E193</f>
        <v>250714.138</v>
      </c>
      <c r="F177" s="172">
        <f>F178+F193</f>
        <v>290303.626</v>
      </c>
      <c r="G177" s="164">
        <f t="shared" si="23"/>
        <v>115.79068827781862</v>
      </c>
      <c r="H177" s="201">
        <f t="shared" si="24"/>
        <v>99.55034121747785</v>
      </c>
      <c r="I177" s="91"/>
      <c r="J177" s="91"/>
      <c r="K177" s="91"/>
      <c r="L177" s="28" t="s">
        <v>71</v>
      </c>
    </row>
    <row r="178" spans="1:12" s="27" customFormat="1" ht="16.5" customHeight="1">
      <c r="A178" s="25"/>
      <c r="B178" s="26"/>
      <c r="C178" s="209" t="s">
        <v>37</v>
      </c>
      <c r="D178" s="116">
        <v>289382.198</v>
      </c>
      <c r="E178" s="150">
        <v>249076.851</v>
      </c>
      <c r="F178" s="116">
        <v>288080.496</v>
      </c>
      <c r="G178" s="154">
        <f t="shared" si="23"/>
        <v>115.65928139985999</v>
      </c>
      <c r="H178" s="92">
        <f t="shared" si="24"/>
        <v>99.55017896436048</v>
      </c>
      <c r="I178" s="92">
        <v>262255.945</v>
      </c>
      <c r="J178" s="92">
        <v>-5350.2179999999935</v>
      </c>
      <c r="K178" s="92">
        <v>0.9800071196417102</v>
      </c>
      <c r="L178" s="18">
        <f>H178-95</f>
        <v>4.550178964360484</v>
      </c>
    </row>
    <row r="179" spans="1:13" s="69" customFormat="1" ht="26.25" customHeight="1" hidden="1">
      <c r="A179" s="1" t="s">
        <v>16</v>
      </c>
      <c r="B179" s="84"/>
      <c r="C179" s="209" t="s">
        <v>95</v>
      </c>
      <c r="D179" s="116">
        <v>31058.6</v>
      </c>
      <c r="E179" s="150">
        <v>26253.792</v>
      </c>
      <c r="F179" s="116">
        <v>25749.144</v>
      </c>
      <c r="G179" s="154">
        <f aca="true" t="shared" si="26" ref="G179:G193">F179/E179*100</f>
        <v>98.07780910277646</v>
      </c>
      <c r="H179" s="92">
        <f aca="true" t="shared" si="27" ref="H179:H193">F179/D179*100</f>
        <v>82.90503757413407</v>
      </c>
      <c r="I179" s="92">
        <v>30620.8</v>
      </c>
      <c r="J179" s="92">
        <v>-437.7999999999993</v>
      </c>
      <c r="K179" s="91">
        <v>0.9859040652186513</v>
      </c>
      <c r="L179" s="18">
        <f aca="true" t="shared" si="28" ref="L179:L192">H179-95</f>
        <v>-12.09496242586593</v>
      </c>
      <c r="M179" s="68"/>
    </row>
    <row r="180" spans="1:13" s="69" customFormat="1" ht="54" customHeight="1" hidden="1">
      <c r="A180" s="1" t="s">
        <v>16</v>
      </c>
      <c r="B180" s="84"/>
      <c r="C180" s="209" t="s">
        <v>153</v>
      </c>
      <c r="D180" s="116">
        <v>1246.159</v>
      </c>
      <c r="E180" s="150">
        <v>793.453</v>
      </c>
      <c r="F180" s="116">
        <v>793.453</v>
      </c>
      <c r="G180" s="154">
        <f t="shared" si="26"/>
        <v>100</v>
      </c>
      <c r="H180" s="92">
        <f t="shared" si="27"/>
        <v>63.671890986623694</v>
      </c>
      <c r="I180" s="92">
        <v>1246.1</v>
      </c>
      <c r="J180" s="92">
        <v>-0.05900000000019645</v>
      </c>
      <c r="K180" s="91">
        <v>0.999952654516799</v>
      </c>
      <c r="L180" s="18">
        <f t="shared" si="28"/>
        <v>-31.328109013376306</v>
      </c>
      <c r="M180" s="68"/>
    </row>
    <row r="181" spans="1:13" s="69" customFormat="1" ht="39.75" customHeight="1" hidden="1">
      <c r="A181" s="1" t="s">
        <v>16</v>
      </c>
      <c r="B181" s="84"/>
      <c r="C181" s="209" t="s">
        <v>135</v>
      </c>
      <c r="D181" s="116">
        <v>46</v>
      </c>
      <c r="E181" s="150">
        <v>46</v>
      </c>
      <c r="F181" s="116">
        <v>46</v>
      </c>
      <c r="G181" s="154">
        <f t="shared" si="26"/>
        <v>100</v>
      </c>
      <c r="H181" s="92">
        <f t="shared" si="27"/>
        <v>100</v>
      </c>
      <c r="I181" s="92">
        <v>46</v>
      </c>
      <c r="J181" s="92">
        <v>0</v>
      </c>
      <c r="K181" s="91">
        <v>1</v>
      </c>
      <c r="L181" s="18">
        <f t="shared" si="28"/>
        <v>5</v>
      </c>
      <c r="M181" s="68"/>
    </row>
    <row r="182" spans="1:13" s="69" customFormat="1" ht="27" customHeight="1" hidden="1">
      <c r="A182" s="1" t="s">
        <v>16</v>
      </c>
      <c r="B182" s="84"/>
      <c r="C182" s="209" t="s">
        <v>98</v>
      </c>
      <c r="D182" s="116">
        <v>22951.647</v>
      </c>
      <c r="E182" s="150">
        <v>18852.685</v>
      </c>
      <c r="F182" s="116">
        <v>18566.369</v>
      </c>
      <c r="G182" s="154">
        <f t="shared" si="26"/>
        <v>98.4812985524343</v>
      </c>
      <c r="H182" s="92">
        <f t="shared" si="27"/>
        <v>80.89340603748393</v>
      </c>
      <c r="I182" s="92">
        <v>22022.369</v>
      </c>
      <c r="J182" s="92">
        <v>-929.2780000000021</v>
      </c>
      <c r="K182" s="91">
        <v>0.9595114895240415</v>
      </c>
      <c r="L182" s="18">
        <f t="shared" si="28"/>
        <v>-14.106593962516072</v>
      </c>
      <c r="M182" s="68"/>
    </row>
    <row r="183" spans="1:13" s="69" customFormat="1" ht="27" customHeight="1" hidden="1">
      <c r="A183" s="1" t="s">
        <v>16</v>
      </c>
      <c r="B183" s="84"/>
      <c r="C183" s="209" t="s">
        <v>97</v>
      </c>
      <c r="D183" s="116">
        <v>1794.3</v>
      </c>
      <c r="E183" s="150">
        <v>1781.9</v>
      </c>
      <c r="F183" s="116">
        <v>1748.385</v>
      </c>
      <c r="G183" s="154">
        <f t="shared" si="26"/>
        <v>98.11914248835511</v>
      </c>
      <c r="H183" s="92">
        <f t="shared" si="27"/>
        <v>97.44106336732989</v>
      </c>
      <c r="I183" s="92">
        <v>1794.3</v>
      </c>
      <c r="J183" s="92">
        <v>0</v>
      </c>
      <c r="K183" s="91">
        <v>1</v>
      </c>
      <c r="L183" s="18">
        <f t="shared" si="28"/>
        <v>2.441063367329889</v>
      </c>
      <c r="M183" s="68"/>
    </row>
    <row r="184" spans="1:13" s="69" customFormat="1" ht="27" customHeight="1" hidden="1">
      <c r="A184" s="1" t="s">
        <v>16</v>
      </c>
      <c r="B184" s="84"/>
      <c r="C184" s="209" t="s">
        <v>96</v>
      </c>
      <c r="D184" s="116">
        <v>2416.4</v>
      </c>
      <c r="E184" s="150">
        <v>1783.016</v>
      </c>
      <c r="F184" s="116">
        <v>1402.289</v>
      </c>
      <c r="G184" s="154">
        <f t="shared" si="26"/>
        <v>78.64702279732766</v>
      </c>
      <c r="H184" s="92">
        <f t="shared" si="27"/>
        <v>58.03215527230591</v>
      </c>
      <c r="I184" s="92">
        <v>2416.4</v>
      </c>
      <c r="J184" s="92">
        <v>0</v>
      </c>
      <c r="K184" s="91">
        <v>1</v>
      </c>
      <c r="L184" s="18">
        <f t="shared" si="28"/>
        <v>-36.96784472769409</v>
      </c>
      <c r="M184" s="68"/>
    </row>
    <row r="185" spans="1:13" s="69" customFormat="1" ht="29.25" customHeight="1" hidden="1">
      <c r="A185" s="1" t="s">
        <v>16</v>
      </c>
      <c r="B185" s="84"/>
      <c r="C185" s="209" t="s">
        <v>99</v>
      </c>
      <c r="D185" s="116">
        <v>2469.238</v>
      </c>
      <c r="E185" s="150">
        <v>2075.838</v>
      </c>
      <c r="F185" s="116">
        <v>1834.362</v>
      </c>
      <c r="G185" s="154">
        <f t="shared" si="26"/>
        <v>88.36730033846571</v>
      </c>
      <c r="H185" s="92">
        <f t="shared" si="27"/>
        <v>74.28858619541738</v>
      </c>
      <c r="I185" s="92">
        <v>2469.237</v>
      </c>
      <c r="J185" s="92">
        <v>-0.0009999999997489795</v>
      </c>
      <c r="K185" s="91">
        <v>0.9999995950167624</v>
      </c>
      <c r="L185" s="18">
        <f t="shared" si="28"/>
        <v>-20.71141380458262</v>
      </c>
      <c r="M185" s="68"/>
    </row>
    <row r="186" spans="1:13" s="69" customFormat="1" ht="27" customHeight="1" hidden="1">
      <c r="A186" s="1" t="s">
        <v>16</v>
      </c>
      <c r="B186" s="84"/>
      <c r="C186" s="209" t="s">
        <v>109</v>
      </c>
      <c r="D186" s="116">
        <v>875.751</v>
      </c>
      <c r="E186" s="150">
        <v>875.751</v>
      </c>
      <c r="F186" s="116">
        <v>875.636</v>
      </c>
      <c r="G186" s="154">
        <f t="shared" si="26"/>
        <v>99.98686841351024</v>
      </c>
      <c r="H186" s="92">
        <f t="shared" si="27"/>
        <v>99.98686841351024</v>
      </c>
      <c r="I186" s="92">
        <v>875.636</v>
      </c>
      <c r="J186" s="92">
        <v>-0.1150000000000091</v>
      </c>
      <c r="K186" s="91">
        <v>0.9998686841351023</v>
      </c>
      <c r="L186" s="18">
        <f t="shared" si="28"/>
        <v>4.986868413510237</v>
      </c>
      <c r="M186" s="68"/>
    </row>
    <row r="187" spans="1:13" s="69" customFormat="1" ht="39" hidden="1">
      <c r="A187" s="1" t="s">
        <v>16</v>
      </c>
      <c r="B187" s="84"/>
      <c r="C187" s="209" t="s">
        <v>159</v>
      </c>
      <c r="D187" s="116">
        <v>9883.287</v>
      </c>
      <c r="E187" s="150">
        <v>2850.567</v>
      </c>
      <c r="F187" s="116">
        <v>2850.567</v>
      </c>
      <c r="G187" s="154">
        <f t="shared" si="26"/>
        <v>100</v>
      </c>
      <c r="H187" s="92">
        <f t="shared" si="27"/>
        <v>28.84229710216854</v>
      </c>
      <c r="I187" s="92">
        <v>6808.47</v>
      </c>
      <c r="J187" s="92">
        <v>-3074.817</v>
      </c>
      <c r="K187" s="91">
        <v>0.6888872092857367</v>
      </c>
      <c r="L187" s="18">
        <f t="shared" si="28"/>
        <v>-66.15770289783146</v>
      </c>
      <c r="M187" s="68"/>
    </row>
    <row r="188" spans="1:13" s="69" customFormat="1" ht="26.25" customHeight="1" hidden="1">
      <c r="A188" s="1" t="s">
        <v>16</v>
      </c>
      <c r="B188" s="84"/>
      <c r="C188" s="209" t="s">
        <v>160</v>
      </c>
      <c r="D188" s="116">
        <v>99</v>
      </c>
      <c r="E188" s="150">
        <v>99</v>
      </c>
      <c r="F188" s="116">
        <v>99</v>
      </c>
      <c r="G188" s="154">
        <f t="shared" si="26"/>
        <v>100</v>
      </c>
      <c r="H188" s="92">
        <f t="shared" si="27"/>
        <v>100</v>
      </c>
      <c r="I188" s="92">
        <v>99</v>
      </c>
      <c r="J188" s="92">
        <v>0</v>
      </c>
      <c r="K188" s="91">
        <v>1</v>
      </c>
      <c r="L188" s="18">
        <f t="shared" si="28"/>
        <v>5</v>
      </c>
      <c r="M188" s="68"/>
    </row>
    <row r="189" spans="1:13" s="69" customFormat="1" ht="27" customHeight="1" hidden="1">
      <c r="A189" s="1" t="s">
        <v>16</v>
      </c>
      <c r="B189" s="84"/>
      <c r="C189" s="212" t="s">
        <v>110</v>
      </c>
      <c r="D189" s="116">
        <v>183877.083</v>
      </c>
      <c r="E189" s="150">
        <v>170840.333</v>
      </c>
      <c r="F189" s="116">
        <v>170075.276</v>
      </c>
      <c r="G189" s="154">
        <f t="shared" si="26"/>
        <v>99.55218010491703</v>
      </c>
      <c r="H189" s="92">
        <f t="shared" si="27"/>
        <v>92.49400372530381</v>
      </c>
      <c r="I189" s="92">
        <v>183426.943</v>
      </c>
      <c r="J189" s="92">
        <v>-450.14000000001397</v>
      </c>
      <c r="K189" s="91">
        <v>0.9975519515936632</v>
      </c>
      <c r="L189" s="18">
        <f t="shared" si="28"/>
        <v>-2.5059962746961872</v>
      </c>
      <c r="M189" s="68"/>
    </row>
    <row r="190" spans="1:13" s="69" customFormat="1" ht="27" customHeight="1" hidden="1">
      <c r="A190" s="1" t="s">
        <v>16</v>
      </c>
      <c r="B190" s="84"/>
      <c r="C190" s="213" t="s">
        <v>111</v>
      </c>
      <c r="D190" s="116">
        <v>155.6</v>
      </c>
      <c r="E190" s="150">
        <v>155.6</v>
      </c>
      <c r="F190" s="116">
        <v>110.6</v>
      </c>
      <c r="G190" s="154">
        <f t="shared" si="26"/>
        <v>71.0796915167095</v>
      </c>
      <c r="H190" s="92">
        <f t="shared" si="27"/>
        <v>71.0796915167095</v>
      </c>
      <c r="I190" s="92">
        <v>110.6</v>
      </c>
      <c r="J190" s="92">
        <v>-45</v>
      </c>
      <c r="K190" s="91">
        <v>0.7107969151670951</v>
      </c>
      <c r="L190" s="18">
        <f t="shared" si="28"/>
        <v>-23.920308483290498</v>
      </c>
      <c r="M190" s="68"/>
    </row>
    <row r="191" spans="1:13" s="69" customFormat="1" ht="27" customHeight="1" hidden="1">
      <c r="A191" s="1" t="s">
        <v>16</v>
      </c>
      <c r="B191" s="84"/>
      <c r="C191" s="212" t="s">
        <v>112</v>
      </c>
      <c r="D191" s="116">
        <v>1557.566</v>
      </c>
      <c r="E191" s="150">
        <v>1557.566</v>
      </c>
      <c r="F191" s="116">
        <v>1545.493</v>
      </c>
      <c r="G191" s="154">
        <f t="shared" si="26"/>
        <v>99.22488035819991</v>
      </c>
      <c r="H191" s="92">
        <f t="shared" si="27"/>
        <v>99.22488035819991</v>
      </c>
      <c r="I191" s="92">
        <v>1554.1999999999998</v>
      </c>
      <c r="J191" s="92">
        <v>-3.366000000000213</v>
      </c>
      <c r="K191" s="91">
        <v>0.9978389358781585</v>
      </c>
      <c r="L191" s="18">
        <f t="shared" si="28"/>
        <v>4.224880358199911</v>
      </c>
      <c r="M191" s="68"/>
    </row>
    <row r="192" spans="1:13" s="69" customFormat="1" ht="40.5" customHeight="1" hidden="1">
      <c r="A192" s="1" t="s">
        <v>16</v>
      </c>
      <c r="B192" s="84"/>
      <c r="C192" s="209" t="s">
        <v>100</v>
      </c>
      <c r="D192" s="116">
        <v>9175.532</v>
      </c>
      <c r="E192" s="150">
        <v>8102.627</v>
      </c>
      <c r="F192" s="116">
        <v>7481.713</v>
      </c>
      <c r="G192" s="154">
        <f t="shared" si="26"/>
        <v>92.33688037225457</v>
      </c>
      <c r="H192" s="92">
        <f t="shared" si="27"/>
        <v>81.53982788136972</v>
      </c>
      <c r="I192" s="92">
        <v>8765.89</v>
      </c>
      <c r="J192" s="92">
        <v>-409.6419999999998</v>
      </c>
      <c r="K192" s="91">
        <v>0.9553549592546786</v>
      </c>
      <c r="L192" s="18">
        <f t="shared" si="28"/>
        <v>-13.460172118630283</v>
      </c>
      <c r="M192" s="68"/>
    </row>
    <row r="193" spans="1:12" s="7" customFormat="1" ht="16.5" customHeight="1">
      <c r="A193" s="23"/>
      <c r="B193" s="24"/>
      <c r="C193" s="209" t="s">
        <v>38</v>
      </c>
      <c r="D193" s="116">
        <v>2232.7</v>
      </c>
      <c r="E193" s="150">
        <v>1637.287</v>
      </c>
      <c r="F193" s="173">
        <v>2223.13</v>
      </c>
      <c r="G193" s="154">
        <f t="shared" si="26"/>
        <v>135.78132605951188</v>
      </c>
      <c r="H193" s="92">
        <f t="shared" si="27"/>
        <v>99.57137098580195</v>
      </c>
      <c r="I193" s="92"/>
      <c r="J193" s="92"/>
      <c r="K193" s="91"/>
      <c r="L193" s="18">
        <f>H193-95</f>
        <v>4.5713709858019484</v>
      </c>
    </row>
    <row r="194" spans="1:12" s="7" customFormat="1" ht="30.75" customHeight="1">
      <c r="A194" s="1" t="s">
        <v>18</v>
      </c>
      <c r="B194" s="2" t="s">
        <v>19</v>
      </c>
      <c r="C194" s="206" t="s">
        <v>46</v>
      </c>
      <c r="D194" s="172">
        <f>D195+D210</f>
        <v>55441.465</v>
      </c>
      <c r="E194" s="144">
        <f>E195+E210</f>
        <v>49058.117</v>
      </c>
      <c r="F194" s="172">
        <f>F195+F210</f>
        <v>55441.091</v>
      </c>
      <c r="G194" s="164">
        <f>F194/E194*100</f>
        <v>113.0110456542798</v>
      </c>
      <c r="H194" s="91">
        <f>F194/D194*100</f>
        <v>99.9993254146513</v>
      </c>
      <c r="I194" s="91"/>
      <c r="J194" s="91"/>
      <c r="K194" s="91"/>
      <c r="L194" s="28" t="s">
        <v>71</v>
      </c>
    </row>
    <row r="195" spans="1:12" s="27" customFormat="1" ht="17.25" customHeight="1">
      <c r="A195" s="25"/>
      <c r="B195" s="26"/>
      <c r="C195" s="209" t="s">
        <v>37</v>
      </c>
      <c r="D195" s="116">
        <v>54990.865</v>
      </c>
      <c r="E195" s="150">
        <v>48739.849</v>
      </c>
      <c r="F195" s="116">
        <v>54990.491</v>
      </c>
      <c r="G195" s="154">
        <f>F195/E195*100</f>
        <v>112.82450013335084</v>
      </c>
      <c r="H195" s="92">
        <f>F195/D195*100</f>
        <v>99.99931988703943</v>
      </c>
      <c r="I195" s="92">
        <v>51692.24</v>
      </c>
      <c r="J195" s="92">
        <v>-435.46199999999953</v>
      </c>
      <c r="K195" s="92">
        <v>0.9916462459826063</v>
      </c>
      <c r="L195" s="18">
        <f>H195-95</f>
        <v>4.999319887039434</v>
      </c>
    </row>
    <row r="196" spans="1:13" s="69" customFormat="1" ht="26.25" customHeight="1" hidden="1">
      <c r="A196" s="1" t="s">
        <v>18</v>
      </c>
      <c r="B196" s="84"/>
      <c r="C196" s="209" t="s">
        <v>95</v>
      </c>
      <c r="D196" s="116">
        <v>10038.3</v>
      </c>
      <c r="E196" s="150">
        <v>8537.256</v>
      </c>
      <c r="F196" s="116">
        <v>7757.532</v>
      </c>
      <c r="G196" s="154">
        <f aca="true" t="shared" si="29" ref="G196:G210">F196/E196*100</f>
        <v>90.86680778929437</v>
      </c>
      <c r="H196" s="92">
        <f aca="true" t="shared" si="30" ref="H196:H210">F196/D196*100</f>
        <v>77.2793401273124</v>
      </c>
      <c r="I196" s="92">
        <v>9962.439999999999</v>
      </c>
      <c r="J196" s="92">
        <v>-75.86000000000058</v>
      </c>
      <c r="K196" s="91">
        <v>0.9924429435262943</v>
      </c>
      <c r="L196" s="18">
        <f aca="true" t="shared" si="31" ref="L196:L210">H196-95</f>
        <v>-17.720659872687605</v>
      </c>
      <c r="M196" s="68"/>
    </row>
    <row r="197" spans="1:13" s="69" customFormat="1" ht="54" customHeight="1" hidden="1">
      <c r="A197" s="1" t="s">
        <v>18</v>
      </c>
      <c r="B197" s="84"/>
      <c r="C197" s="209" t="s">
        <v>153</v>
      </c>
      <c r="D197" s="116">
        <v>103.699</v>
      </c>
      <c r="E197" s="150">
        <v>96.772</v>
      </c>
      <c r="F197" s="116">
        <v>96.772</v>
      </c>
      <c r="G197" s="154">
        <f t="shared" si="29"/>
        <v>100</v>
      </c>
      <c r="H197" s="92">
        <f t="shared" si="30"/>
        <v>93.32008987550508</v>
      </c>
      <c r="I197" s="92">
        <v>103.7</v>
      </c>
      <c r="J197" s="92">
        <v>0.0010000000000047748</v>
      </c>
      <c r="K197" s="91">
        <v>1.0000096432945351</v>
      </c>
      <c r="L197" s="18">
        <f t="shared" si="31"/>
        <v>-1.6799101244949242</v>
      </c>
      <c r="M197" s="68"/>
    </row>
    <row r="198" spans="1:13" s="69" customFormat="1" ht="39.75" customHeight="1" hidden="1">
      <c r="A198" s="1" t="s">
        <v>18</v>
      </c>
      <c r="B198" s="84"/>
      <c r="C198" s="209" t="s">
        <v>135</v>
      </c>
      <c r="D198" s="116">
        <v>32.7</v>
      </c>
      <c r="E198" s="150">
        <v>32.7</v>
      </c>
      <c r="F198" s="116">
        <v>32.662</v>
      </c>
      <c r="G198" s="154">
        <f t="shared" si="29"/>
        <v>99.88379204892965</v>
      </c>
      <c r="H198" s="92">
        <f t="shared" si="30"/>
        <v>99.88379204892965</v>
      </c>
      <c r="I198" s="92">
        <v>32.7</v>
      </c>
      <c r="J198" s="92">
        <v>0</v>
      </c>
      <c r="K198" s="91">
        <v>1</v>
      </c>
      <c r="L198" s="18">
        <f t="shared" si="31"/>
        <v>4.883792048929649</v>
      </c>
      <c r="M198" s="68"/>
    </row>
    <row r="199" spans="1:13" s="69" customFormat="1" ht="27" customHeight="1" hidden="1">
      <c r="A199" s="1" t="s">
        <v>18</v>
      </c>
      <c r="B199" s="84"/>
      <c r="C199" s="209" t="s">
        <v>98</v>
      </c>
      <c r="D199" s="116">
        <v>3091.6</v>
      </c>
      <c r="E199" s="150">
        <v>2817.622</v>
      </c>
      <c r="F199" s="116">
        <v>2638.622</v>
      </c>
      <c r="G199" s="154">
        <f t="shared" si="29"/>
        <v>93.64712512892078</v>
      </c>
      <c r="H199" s="92">
        <f t="shared" si="30"/>
        <v>85.34810454133782</v>
      </c>
      <c r="I199" s="92">
        <v>3091.6</v>
      </c>
      <c r="J199" s="92">
        <v>0</v>
      </c>
      <c r="K199" s="91">
        <v>1</v>
      </c>
      <c r="L199" s="18">
        <f t="shared" si="31"/>
        <v>-9.651895458662182</v>
      </c>
      <c r="M199" s="68"/>
    </row>
    <row r="200" spans="1:13" s="69" customFormat="1" ht="27" customHeight="1" hidden="1">
      <c r="A200" s="1" t="s">
        <v>18</v>
      </c>
      <c r="B200" s="84"/>
      <c r="C200" s="209" t="s">
        <v>97</v>
      </c>
      <c r="D200" s="116">
        <v>240.4</v>
      </c>
      <c r="E200" s="150">
        <v>240.4</v>
      </c>
      <c r="F200" s="116">
        <v>210.4</v>
      </c>
      <c r="G200" s="154">
        <f t="shared" si="29"/>
        <v>87.52079866888519</v>
      </c>
      <c r="H200" s="92">
        <f t="shared" si="30"/>
        <v>87.52079866888519</v>
      </c>
      <c r="I200" s="92">
        <v>240.4</v>
      </c>
      <c r="J200" s="92">
        <v>0</v>
      </c>
      <c r="K200" s="91">
        <v>1</v>
      </c>
      <c r="L200" s="18">
        <f t="shared" si="31"/>
        <v>-7.479201331114808</v>
      </c>
      <c r="M200" s="68"/>
    </row>
    <row r="201" spans="1:13" s="69" customFormat="1" ht="27" customHeight="1" hidden="1">
      <c r="A201" s="1" t="s">
        <v>18</v>
      </c>
      <c r="B201" s="84"/>
      <c r="C201" s="209" t="s">
        <v>96</v>
      </c>
      <c r="D201" s="116">
        <v>209.7</v>
      </c>
      <c r="E201" s="150">
        <v>209.7</v>
      </c>
      <c r="F201" s="116">
        <v>209.7</v>
      </c>
      <c r="G201" s="154">
        <f t="shared" si="29"/>
        <v>100</v>
      </c>
      <c r="H201" s="92">
        <f t="shared" si="30"/>
        <v>100</v>
      </c>
      <c r="I201" s="92">
        <v>209.7</v>
      </c>
      <c r="J201" s="92">
        <v>0</v>
      </c>
      <c r="K201" s="91">
        <v>1</v>
      </c>
      <c r="L201" s="18">
        <f t="shared" si="31"/>
        <v>5</v>
      </c>
      <c r="M201" s="68"/>
    </row>
    <row r="202" spans="1:13" s="69" customFormat="1" ht="27.75" customHeight="1" hidden="1">
      <c r="A202" s="1" t="s">
        <v>18</v>
      </c>
      <c r="B202" s="84"/>
      <c r="C202" s="209" t="s">
        <v>99</v>
      </c>
      <c r="D202" s="116">
        <v>759.8</v>
      </c>
      <c r="E202" s="150">
        <v>702.454</v>
      </c>
      <c r="F202" s="116">
        <v>702.453</v>
      </c>
      <c r="G202" s="154">
        <f t="shared" si="29"/>
        <v>99.99985764192388</v>
      </c>
      <c r="H202" s="92">
        <f t="shared" si="30"/>
        <v>92.45235588312714</v>
      </c>
      <c r="I202" s="92">
        <v>759.8</v>
      </c>
      <c r="J202" s="92">
        <v>0</v>
      </c>
      <c r="K202" s="91">
        <v>1</v>
      </c>
      <c r="L202" s="18">
        <f t="shared" si="31"/>
        <v>-2.54764411687286</v>
      </c>
      <c r="M202" s="68"/>
    </row>
    <row r="203" spans="1:13" s="69" customFormat="1" ht="27" customHeight="1" hidden="1">
      <c r="A203" s="1" t="s">
        <v>18</v>
      </c>
      <c r="B203" s="84"/>
      <c r="C203" s="209" t="s">
        <v>109</v>
      </c>
      <c r="D203" s="116">
        <v>64</v>
      </c>
      <c r="E203" s="150">
        <v>64</v>
      </c>
      <c r="F203" s="116">
        <v>64</v>
      </c>
      <c r="G203" s="154">
        <f t="shared" si="29"/>
        <v>100</v>
      </c>
      <c r="H203" s="92">
        <f t="shared" si="30"/>
        <v>100</v>
      </c>
      <c r="I203" s="92">
        <v>64</v>
      </c>
      <c r="J203" s="92">
        <v>0</v>
      </c>
      <c r="K203" s="91">
        <v>1</v>
      </c>
      <c r="L203" s="18">
        <f t="shared" si="31"/>
        <v>5</v>
      </c>
      <c r="M203" s="68"/>
    </row>
    <row r="204" spans="1:13" s="69" customFormat="1" ht="27.75" customHeight="1" hidden="1">
      <c r="A204" s="1" t="s">
        <v>18</v>
      </c>
      <c r="B204" s="84"/>
      <c r="C204" s="215" t="s">
        <v>159</v>
      </c>
      <c r="D204" s="116">
        <v>410.106</v>
      </c>
      <c r="E204" s="150">
        <v>410.106</v>
      </c>
      <c r="F204" s="116">
        <v>410.106</v>
      </c>
      <c r="G204" s="154">
        <f t="shared" si="29"/>
        <v>100</v>
      </c>
      <c r="H204" s="92">
        <f t="shared" si="30"/>
        <v>100</v>
      </c>
      <c r="I204" s="92">
        <v>410.1</v>
      </c>
      <c r="J204" s="92">
        <v>-0.005999999999971806</v>
      </c>
      <c r="K204" s="91">
        <v>0.9999853696361429</v>
      </c>
      <c r="L204" s="18">
        <f t="shared" si="31"/>
        <v>5</v>
      </c>
      <c r="M204" s="68"/>
    </row>
    <row r="205" spans="1:13" s="69" customFormat="1" ht="26.25" customHeight="1" hidden="1">
      <c r="A205" s="66" t="s">
        <v>18</v>
      </c>
      <c r="B205" s="67"/>
      <c r="C205" s="211" t="s">
        <v>160</v>
      </c>
      <c r="D205" s="116">
        <v>0</v>
      </c>
      <c r="E205" s="150">
        <v>0</v>
      </c>
      <c r="F205" s="116">
        <v>0</v>
      </c>
      <c r="G205" s="154" t="e">
        <f t="shared" si="29"/>
        <v>#DIV/0!</v>
      </c>
      <c r="H205" s="92" t="e">
        <f t="shared" si="30"/>
        <v>#DIV/0!</v>
      </c>
      <c r="I205" s="92">
        <v>0</v>
      </c>
      <c r="J205" s="92">
        <v>0</v>
      </c>
      <c r="K205" s="91" t="e">
        <v>#DIV/0!</v>
      </c>
      <c r="L205" s="18" t="e">
        <f t="shared" si="31"/>
        <v>#DIV/0!</v>
      </c>
      <c r="M205" s="68"/>
    </row>
    <row r="206" spans="1:13" s="69" customFormat="1" ht="27" customHeight="1" hidden="1">
      <c r="A206" s="1" t="s">
        <v>18</v>
      </c>
      <c r="B206" s="84"/>
      <c r="C206" s="212" t="s">
        <v>110</v>
      </c>
      <c r="D206" s="116">
        <v>35998.097</v>
      </c>
      <c r="E206" s="150">
        <v>33957.842</v>
      </c>
      <c r="F206" s="116">
        <v>33000.398</v>
      </c>
      <c r="G206" s="154">
        <f t="shared" si="29"/>
        <v>97.18049221148978</v>
      </c>
      <c r="H206" s="92">
        <f t="shared" si="30"/>
        <v>91.6726181386755</v>
      </c>
      <c r="I206" s="92">
        <v>35638.5</v>
      </c>
      <c r="J206" s="92">
        <v>-359.5970000000016</v>
      </c>
      <c r="K206" s="91">
        <v>0.990010666397171</v>
      </c>
      <c r="L206" s="18">
        <f t="shared" si="31"/>
        <v>-3.327381861324497</v>
      </c>
      <c r="M206" s="68"/>
    </row>
    <row r="207" spans="1:13" s="69" customFormat="1" ht="26.25" customHeight="1" hidden="1">
      <c r="A207" s="66" t="s">
        <v>18</v>
      </c>
      <c r="B207" s="67"/>
      <c r="C207" s="216" t="s">
        <v>111</v>
      </c>
      <c r="D207" s="116">
        <v>0</v>
      </c>
      <c r="E207" s="150">
        <v>0</v>
      </c>
      <c r="F207" s="116">
        <v>0</v>
      </c>
      <c r="G207" s="154" t="e">
        <f t="shared" si="29"/>
        <v>#DIV/0!</v>
      </c>
      <c r="H207" s="92" t="e">
        <f t="shared" si="30"/>
        <v>#DIV/0!</v>
      </c>
      <c r="I207" s="92">
        <v>0</v>
      </c>
      <c r="J207" s="92">
        <v>0</v>
      </c>
      <c r="K207" s="91" t="e">
        <v>#DIV/0!</v>
      </c>
      <c r="L207" s="18" t="e">
        <f t="shared" si="31"/>
        <v>#DIV/0!</v>
      </c>
      <c r="M207" s="68"/>
    </row>
    <row r="208" spans="1:13" s="69" customFormat="1" ht="27.75" customHeight="1" hidden="1">
      <c r="A208" s="1" t="s">
        <v>18</v>
      </c>
      <c r="B208" s="84"/>
      <c r="C208" s="212" t="s">
        <v>112</v>
      </c>
      <c r="D208" s="116">
        <v>811.8</v>
      </c>
      <c r="E208" s="150">
        <v>811.8</v>
      </c>
      <c r="F208" s="116">
        <v>811.8</v>
      </c>
      <c r="G208" s="154">
        <f t="shared" si="29"/>
        <v>100</v>
      </c>
      <c r="H208" s="92">
        <f t="shared" si="30"/>
        <v>100</v>
      </c>
      <c r="I208" s="92">
        <v>811.8</v>
      </c>
      <c r="J208" s="92">
        <v>0</v>
      </c>
      <c r="K208" s="91">
        <v>1</v>
      </c>
      <c r="L208" s="18">
        <f t="shared" si="31"/>
        <v>5</v>
      </c>
      <c r="M208" s="68"/>
    </row>
    <row r="209" spans="1:13" s="69" customFormat="1" ht="40.5" customHeight="1" hidden="1">
      <c r="A209" s="1" t="s">
        <v>18</v>
      </c>
      <c r="B209" s="84"/>
      <c r="C209" s="209" t="s">
        <v>100</v>
      </c>
      <c r="D209" s="116">
        <v>367.5</v>
      </c>
      <c r="E209" s="150">
        <v>336.5</v>
      </c>
      <c r="F209" s="116">
        <v>336.5</v>
      </c>
      <c r="G209" s="154">
        <f t="shared" si="29"/>
        <v>100</v>
      </c>
      <c r="H209" s="92">
        <f t="shared" si="30"/>
        <v>91.56462585034014</v>
      </c>
      <c r="I209" s="92">
        <v>367.5</v>
      </c>
      <c r="J209" s="92">
        <v>0</v>
      </c>
      <c r="K209" s="91">
        <v>1</v>
      </c>
      <c r="L209" s="18">
        <f t="shared" si="31"/>
        <v>-3.4353741496598644</v>
      </c>
      <c r="M209" s="68"/>
    </row>
    <row r="210" spans="1:12" s="7" customFormat="1" ht="16.5" customHeight="1">
      <c r="A210" s="23"/>
      <c r="B210" s="24"/>
      <c r="C210" s="209" t="s">
        <v>38</v>
      </c>
      <c r="D210" s="116">
        <v>450.6</v>
      </c>
      <c r="E210" s="150">
        <v>318.268</v>
      </c>
      <c r="F210" s="173">
        <v>450.6</v>
      </c>
      <c r="G210" s="154">
        <f t="shared" si="29"/>
        <v>141.57879522917793</v>
      </c>
      <c r="H210" s="92">
        <f t="shared" si="30"/>
        <v>100</v>
      </c>
      <c r="I210" s="92"/>
      <c r="J210" s="92"/>
      <c r="K210" s="91"/>
      <c r="L210" s="18">
        <f t="shared" si="31"/>
        <v>5</v>
      </c>
    </row>
    <row r="211" spans="1:12" s="7" customFormat="1" ht="43.5" customHeight="1">
      <c r="A211" s="1" t="s">
        <v>166</v>
      </c>
      <c r="B211" s="2" t="s">
        <v>168</v>
      </c>
      <c r="C211" s="206" t="s">
        <v>167</v>
      </c>
      <c r="D211" s="172">
        <f>D212+D232</f>
        <v>1010789.0650000001</v>
      </c>
      <c r="E211" s="144">
        <f>E212+E232</f>
        <v>740838.941</v>
      </c>
      <c r="F211" s="174">
        <f>F232+F212</f>
        <v>588327.512</v>
      </c>
      <c r="G211" s="164">
        <f aca="true" t="shared" si="32" ref="G211:G297">F211/E211*100</f>
        <v>79.41368621982305</v>
      </c>
      <c r="H211" s="91">
        <f aca="true" t="shared" si="33" ref="H211:H299">F211/D211*100</f>
        <v>58.20477608748171</v>
      </c>
      <c r="I211" s="91"/>
      <c r="J211" s="91"/>
      <c r="K211" s="91"/>
      <c r="L211" s="28" t="s">
        <v>71</v>
      </c>
    </row>
    <row r="212" spans="1:12" s="7" customFormat="1" ht="18" customHeight="1">
      <c r="A212" s="236"/>
      <c r="B212" s="237"/>
      <c r="C212" s="137" t="s">
        <v>194</v>
      </c>
      <c r="D212" s="116">
        <v>842184.28</v>
      </c>
      <c r="E212" s="150">
        <v>713037.538</v>
      </c>
      <c r="F212" s="173">
        <v>539046.334</v>
      </c>
      <c r="G212" s="154">
        <f t="shared" si="32"/>
        <v>75.59859127641049</v>
      </c>
      <c r="H212" s="92">
        <f t="shared" si="33"/>
        <v>64.00574634330624</v>
      </c>
      <c r="I212" s="92">
        <f>I213+I214+I215+I216+I217</f>
        <v>221875.52</v>
      </c>
      <c r="J212" s="92">
        <f aca="true" t="shared" si="34" ref="J212:J217">I212-D212</f>
        <v>-620308.76</v>
      </c>
      <c r="K212" s="92">
        <f aca="true" t="shared" si="35" ref="K212:K217">I212/D212</f>
        <v>0.26345245959708485</v>
      </c>
      <c r="L212" s="18">
        <f aca="true" t="shared" si="36" ref="L212:L217">H212-95</f>
        <v>-30.994253656693758</v>
      </c>
    </row>
    <row r="213" spans="1:12" s="68" customFormat="1" ht="27" customHeight="1" hidden="1">
      <c r="A213" s="1" t="s">
        <v>166</v>
      </c>
      <c r="B213" s="84"/>
      <c r="C213" s="137" t="s">
        <v>95</v>
      </c>
      <c r="D213" s="92">
        <v>38872.2</v>
      </c>
      <c r="E213" s="154">
        <v>34614.657</v>
      </c>
      <c r="F213" s="18">
        <v>31910.958</v>
      </c>
      <c r="G213" s="154">
        <f t="shared" si="32"/>
        <v>92.18914981592913</v>
      </c>
      <c r="H213" s="92">
        <f t="shared" si="33"/>
        <v>82.09197832898576</v>
      </c>
      <c r="I213" s="92">
        <v>37832.21</v>
      </c>
      <c r="J213" s="92">
        <f t="shared" si="34"/>
        <v>-1039.989999999998</v>
      </c>
      <c r="K213" s="91">
        <f t="shared" si="35"/>
        <v>0.9732459186771009</v>
      </c>
      <c r="L213" s="18">
        <f t="shared" si="36"/>
        <v>-12.90802167101424</v>
      </c>
    </row>
    <row r="214" spans="1:12" s="68" customFormat="1" ht="52.5" customHeight="1" hidden="1">
      <c r="A214" s="1" t="s">
        <v>166</v>
      </c>
      <c r="B214" s="84"/>
      <c r="C214" s="137" t="s">
        <v>153</v>
      </c>
      <c r="D214" s="116">
        <v>30</v>
      </c>
      <c r="E214" s="150">
        <v>30</v>
      </c>
      <c r="F214" s="173">
        <v>22.535</v>
      </c>
      <c r="G214" s="154">
        <f t="shared" si="32"/>
        <v>75.11666666666666</v>
      </c>
      <c r="H214" s="92">
        <f t="shared" si="33"/>
        <v>75.11666666666666</v>
      </c>
      <c r="I214" s="92">
        <v>30</v>
      </c>
      <c r="J214" s="92">
        <f t="shared" si="34"/>
        <v>0</v>
      </c>
      <c r="K214" s="91">
        <f t="shared" si="35"/>
        <v>1</v>
      </c>
      <c r="L214" s="18">
        <f t="shared" si="36"/>
        <v>-19.88333333333334</v>
      </c>
    </row>
    <row r="215" spans="1:12" s="68" customFormat="1" ht="40.5" customHeight="1" hidden="1">
      <c r="A215" s="1" t="s">
        <v>166</v>
      </c>
      <c r="B215" s="84"/>
      <c r="C215" s="137" t="s">
        <v>138</v>
      </c>
      <c r="D215" s="116">
        <v>661</v>
      </c>
      <c r="E215" s="150">
        <v>661</v>
      </c>
      <c r="F215" s="116">
        <v>661</v>
      </c>
      <c r="G215" s="154">
        <f t="shared" si="32"/>
        <v>100</v>
      </c>
      <c r="H215" s="92">
        <f t="shared" si="33"/>
        <v>100</v>
      </c>
      <c r="I215" s="92">
        <v>661</v>
      </c>
      <c r="J215" s="92">
        <f t="shared" si="34"/>
        <v>0</v>
      </c>
      <c r="K215" s="91">
        <f t="shared" si="35"/>
        <v>1</v>
      </c>
      <c r="L215" s="18">
        <f t="shared" si="36"/>
        <v>5</v>
      </c>
    </row>
    <row r="216" spans="1:12" s="68" customFormat="1" ht="40.5" customHeight="1" hidden="1">
      <c r="A216" s="1" t="s">
        <v>166</v>
      </c>
      <c r="B216" s="84"/>
      <c r="C216" s="137" t="s">
        <v>143</v>
      </c>
      <c r="D216" s="116">
        <v>346.7</v>
      </c>
      <c r="E216" s="150">
        <v>346.7</v>
      </c>
      <c r="F216" s="173">
        <v>346.676</v>
      </c>
      <c r="G216" s="154">
        <f t="shared" si="32"/>
        <v>99.9930775886934</v>
      </c>
      <c r="H216" s="92">
        <f t="shared" si="33"/>
        <v>99.9930775886934</v>
      </c>
      <c r="I216" s="116">
        <v>346.7</v>
      </c>
      <c r="J216" s="92">
        <f t="shared" si="34"/>
        <v>0</v>
      </c>
      <c r="K216" s="91">
        <f t="shared" si="35"/>
        <v>1</v>
      </c>
      <c r="L216" s="18">
        <f t="shared" si="36"/>
        <v>4.993077588693396</v>
      </c>
    </row>
    <row r="217" spans="1:12" s="68" customFormat="1" ht="40.5" customHeight="1" hidden="1">
      <c r="A217" s="1" t="s">
        <v>166</v>
      </c>
      <c r="B217" s="84"/>
      <c r="C217" s="137" t="s">
        <v>170</v>
      </c>
      <c r="D217" s="116">
        <v>880801.704</v>
      </c>
      <c r="E217" s="150">
        <v>838029.164</v>
      </c>
      <c r="F217" s="173">
        <v>708231.758</v>
      </c>
      <c r="G217" s="154">
        <f t="shared" si="32"/>
        <v>84.51158842963609</v>
      </c>
      <c r="H217" s="92">
        <f t="shared" si="33"/>
        <v>80.4076280488213</v>
      </c>
      <c r="I217" s="92">
        <v>183005.61</v>
      </c>
      <c r="J217" s="92">
        <f t="shared" si="34"/>
        <v>-697796.094</v>
      </c>
      <c r="K217" s="91">
        <f t="shared" si="35"/>
        <v>0.20777163482871733</v>
      </c>
      <c r="L217" s="18">
        <f t="shared" si="36"/>
        <v>-14.592371951178706</v>
      </c>
    </row>
    <row r="218" spans="1:12" s="190" customFormat="1" ht="20.25" customHeight="1" hidden="1">
      <c r="A218" s="180"/>
      <c r="B218" s="181"/>
      <c r="C218" s="208" t="s">
        <v>202</v>
      </c>
      <c r="D218" s="187">
        <v>8122.8</v>
      </c>
      <c r="E218" s="187"/>
      <c r="F218" s="191">
        <v>311</v>
      </c>
      <c r="G218" s="183"/>
      <c r="H218" s="183">
        <f t="shared" si="33"/>
        <v>3.828729009701088</v>
      </c>
      <c r="I218" s="183"/>
      <c r="J218" s="183"/>
      <c r="K218" s="184"/>
      <c r="L218" s="185"/>
    </row>
    <row r="219" spans="1:12" s="190" customFormat="1" ht="39" hidden="1">
      <c r="A219" s="180"/>
      <c r="B219" s="181"/>
      <c r="C219" s="208" t="s">
        <v>203</v>
      </c>
      <c r="D219" s="187">
        <v>31722.5</v>
      </c>
      <c r="E219" s="187"/>
      <c r="F219" s="191">
        <v>23069.8</v>
      </c>
      <c r="G219" s="183"/>
      <c r="H219" s="183">
        <f t="shared" si="33"/>
        <v>72.72377649933013</v>
      </c>
      <c r="I219" s="183"/>
      <c r="J219" s="183"/>
      <c r="K219" s="184"/>
      <c r="L219" s="185"/>
    </row>
    <row r="220" spans="1:12" s="190" customFormat="1" ht="52.5" hidden="1">
      <c r="A220" s="180"/>
      <c r="B220" s="181"/>
      <c r="C220" s="208" t="s">
        <v>204</v>
      </c>
      <c r="D220" s="187">
        <v>1037.9</v>
      </c>
      <c r="E220" s="187"/>
      <c r="F220" s="191">
        <v>0</v>
      </c>
      <c r="G220" s="183"/>
      <c r="H220" s="183">
        <f t="shared" si="33"/>
        <v>0</v>
      </c>
      <c r="I220" s="183"/>
      <c r="J220" s="183"/>
      <c r="K220" s="184"/>
      <c r="L220" s="185"/>
    </row>
    <row r="221" spans="1:12" s="190" customFormat="1" ht="26.25" hidden="1">
      <c r="A221" s="180"/>
      <c r="B221" s="181"/>
      <c r="C221" s="208" t="s">
        <v>205</v>
      </c>
      <c r="D221" s="187">
        <v>166797.8</v>
      </c>
      <c r="E221" s="187"/>
      <c r="F221" s="191">
        <v>7902.1</v>
      </c>
      <c r="G221" s="183"/>
      <c r="H221" s="183">
        <f t="shared" si="33"/>
        <v>4.737532509421587</v>
      </c>
      <c r="I221" s="183"/>
      <c r="J221" s="183"/>
      <c r="K221" s="184"/>
      <c r="L221" s="185"/>
    </row>
    <row r="222" spans="1:12" s="190" customFormat="1" ht="26.25" hidden="1">
      <c r="A222" s="180"/>
      <c r="B222" s="181"/>
      <c r="C222" s="208" t="s">
        <v>180</v>
      </c>
      <c r="D222" s="187">
        <v>34954.9</v>
      </c>
      <c r="E222" s="187"/>
      <c r="F222" s="191">
        <v>24140</v>
      </c>
      <c r="G222" s="183"/>
      <c r="H222" s="183">
        <f t="shared" si="33"/>
        <v>69.06041785271879</v>
      </c>
      <c r="I222" s="183"/>
      <c r="J222" s="183"/>
      <c r="K222" s="184"/>
      <c r="L222" s="185"/>
    </row>
    <row r="223" spans="1:12" s="190" customFormat="1" ht="18" customHeight="1" hidden="1">
      <c r="A223" s="180"/>
      <c r="B223" s="181"/>
      <c r="C223" s="208" t="s">
        <v>206</v>
      </c>
      <c r="D223" s="187">
        <v>37191.4</v>
      </c>
      <c r="E223" s="187"/>
      <c r="F223" s="191">
        <v>32400.3</v>
      </c>
      <c r="G223" s="183"/>
      <c r="H223" s="183">
        <f t="shared" si="33"/>
        <v>87.11772076340229</v>
      </c>
      <c r="I223" s="183"/>
      <c r="J223" s="183"/>
      <c r="K223" s="184"/>
      <c r="L223" s="185"/>
    </row>
    <row r="224" spans="1:12" s="190" customFormat="1" ht="20.25" customHeight="1" hidden="1">
      <c r="A224" s="180"/>
      <c r="B224" s="181"/>
      <c r="C224" s="208" t="s">
        <v>207</v>
      </c>
      <c r="D224" s="187">
        <v>7588</v>
      </c>
      <c r="E224" s="187"/>
      <c r="F224" s="191">
        <v>3722.9</v>
      </c>
      <c r="G224" s="183"/>
      <c r="H224" s="183">
        <f t="shared" si="33"/>
        <v>49.062994201370586</v>
      </c>
      <c r="I224" s="183"/>
      <c r="J224" s="183"/>
      <c r="K224" s="184"/>
      <c r="L224" s="185"/>
    </row>
    <row r="225" spans="1:12" s="190" customFormat="1" ht="26.25" hidden="1">
      <c r="A225" s="180"/>
      <c r="B225" s="181"/>
      <c r="C225" s="208" t="s">
        <v>209</v>
      </c>
      <c r="D225" s="187">
        <v>120113.9</v>
      </c>
      <c r="E225" s="187"/>
      <c r="F225" s="191">
        <v>89360.6</v>
      </c>
      <c r="G225" s="183"/>
      <c r="H225" s="183">
        <f t="shared" si="33"/>
        <v>74.39655193945082</v>
      </c>
      <c r="I225" s="183"/>
      <c r="J225" s="183"/>
      <c r="K225" s="184"/>
      <c r="L225" s="185"/>
    </row>
    <row r="226" spans="1:12" s="190" customFormat="1" ht="39" hidden="1">
      <c r="A226" s="180"/>
      <c r="B226" s="181"/>
      <c r="C226" s="208" t="s">
        <v>210</v>
      </c>
      <c r="D226" s="187">
        <v>5014.3</v>
      </c>
      <c r="E226" s="187"/>
      <c r="F226" s="191">
        <v>0</v>
      </c>
      <c r="G226" s="183"/>
      <c r="H226" s="183">
        <f t="shared" si="33"/>
        <v>0</v>
      </c>
      <c r="I226" s="183"/>
      <c r="J226" s="183"/>
      <c r="K226" s="184"/>
      <c r="L226" s="185"/>
    </row>
    <row r="227" spans="1:12" s="190" customFormat="1" ht="39" hidden="1">
      <c r="A227" s="180"/>
      <c r="B227" s="181"/>
      <c r="C227" s="208" t="s">
        <v>208</v>
      </c>
      <c r="D227" s="187">
        <v>37268.5</v>
      </c>
      <c r="E227" s="187"/>
      <c r="F227" s="191">
        <v>224.3</v>
      </c>
      <c r="G227" s="183"/>
      <c r="H227" s="183">
        <f t="shared" si="33"/>
        <v>0.6018487462602466</v>
      </c>
      <c r="I227" s="183"/>
      <c r="J227" s="183"/>
      <c r="K227" s="184"/>
      <c r="L227" s="185"/>
    </row>
    <row r="228" spans="1:12" s="190" customFormat="1" ht="29.25" customHeight="1" hidden="1">
      <c r="A228" s="180"/>
      <c r="B228" s="181"/>
      <c r="C228" s="208" t="s">
        <v>211</v>
      </c>
      <c r="D228" s="187">
        <v>10268.8</v>
      </c>
      <c r="E228" s="187"/>
      <c r="F228" s="191">
        <v>307.1</v>
      </c>
      <c r="G228" s="183"/>
      <c r="H228" s="183">
        <f t="shared" si="33"/>
        <v>2.9906123402929268</v>
      </c>
      <c r="I228" s="183"/>
      <c r="J228" s="183"/>
      <c r="K228" s="184"/>
      <c r="L228" s="185"/>
    </row>
    <row r="229" spans="1:12" s="190" customFormat="1" ht="16.5" customHeight="1" hidden="1">
      <c r="A229" s="180"/>
      <c r="B229" s="181"/>
      <c r="C229" s="208" t="s">
        <v>212</v>
      </c>
      <c r="D229" s="187">
        <v>13840.1</v>
      </c>
      <c r="E229" s="187"/>
      <c r="F229" s="191">
        <v>5862.4</v>
      </c>
      <c r="G229" s="183"/>
      <c r="H229" s="183">
        <f t="shared" si="33"/>
        <v>42.35807544743174</v>
      </c>
      <c r="I229" s="183"/>
      <c r="J229" s="183"/>
      <c r="K229" s="184"/>
      <c r="L229" s="185"/>
    </row>
    <row r="230" spans="1:12" s="190" customFormat="1" ht="52.5" hidden="1">
      <c r="A230" s="180"/>
      <c r="B230" s="181"/>
      <c r="C230" s="208" t="s">
        <v>198</v>
      </c>
      <c r="D230" s="187">
        <v>58761.1</v>
      </c>
      <c r="E230" s="187"/>
      <c r="F230" s="191">
        <v>54907.3</v>
      </c>
      <c r="G230" s="183"/>
      <c r="H230" s="183">
        <f t="shared" si="33"/>
        <v>93.4415795483747</v>
      </c>
      <c r="I230" s="183"/>
      <c r="J230" s="183"/>
      <c r="K230" s="184"/>
      <c r="L230" s="185"/>
    </row>
    <row r="231" spans="1:12" s="190" customFormat="1" ht="52.5" hidden="1">
      <c r="A231" s="180"/>
      <c r="B231" s="181"/>
      <c r="C231" s="208" t="s">
        <v>198</v>
      </c>
      <c r="D231" s="187">
        <v>30894.3</v>
      </c>
      <c r="E231" s="187"/>
      <c r="F231" s="191">
        <v>29826.7</v>
      </c>
      <c r="G231" s="183"/>
      <c r="H231" s="183">
        <f t="shared" si="33"/>
        <v>96.54434636810026</v>
      </c>
      <c r="I231" s="183"/>
      <c r="J231" s="183"/>
      <c r="K231" s="184"/>
      <c r="L231" s="185"/>
    </row>
    <row r="232" spans="1:12" s="7" customFormat="1" ht="26.25">
      <c r="A232" s="238"/>
      <c r="B232" s="239"/>
      <c r="C232" s="137" t="s">
        <v>75</v>
      </c>
      <c r="D232" s="116">
        <v>168604.785</v>
      </c>
      <c r="E232" s="150">
        <v>27801.403</v>
      </c>
      <c r="F232" s="173">
        <v>49281.178</v>
      </c>
      <c r="G232" s="154">
        <f t="shared" si="32"/>
        <v>177.26147849444865</v>
      </c>
      <c r="H232" s="92">
        <f>F232/D232*100</f>
        <v>29.228813405266045</v>
      </c>
      <c r="I232" s="92"/>
      <c r="J232" s="92"/>
      <c r="K232" s="91"/>
      <c r="L232" s="18">
        <f>H232-95</f>
        <v>-65.77118659473396</v>
      </c>
    </row>
    <row r="233" spans="1:12" s="7" customFormat="1" ht="42.75" customHeight="1">
      <c r="A233" s="1" t="s">
        <v>187</v>
      </c>
      <c r="B233" s="2" t="s">
        <v>188</v>
      </c>
      <c r="C233" s="206" t="s">
        <v>186</v>
      </c>
      <c r="D233" s="172">
        <f>D234</f>
        <v>1857.962</v>
      </c>
      <c r="E233" s="144">
        <f>E234</f>
        <v>2510.5</v>
      </c>
      <c r="F233" s="174">
        <f>F234</f>
        <v>1857.962</v>
      </c>
      <c r="G233" s="164">
        <f t="shared" si="32"/>
        <v>74.00764787890859</v>
      </c>
      <c r="H233" s="91">
        <f>F233/D233*100</f>
        <v>100</v>
      </c>
      <c r="I233" s="91"/>
      <c r="J233" s="91"/>
      <c r="K233" s="91"/>
      <c r="L233" s="28" t="s">
        <v>71</v>
      </c>
    </row>
    <row r="234" spans="1:12" s="7" customFormat="1" ht="19.5" customHeight="1">
      <c r="A234" s="131"/>
      <c r="B234" s="132"/>
      <c r="C234" s="137" t="s">
        <v>37</v>
      </c>
      <c r="D234" s="116">
        <v>1857.962</v>
      </c>
      <c r="E234" s="150">
        <v>2510.5</v>
      </c>
      <c r="F234" s="173">
        <v>1857.962</v>
      </c>
      <c r="G234" s="154">
        <f t="shared" si="32"/>
        <v>74.00764787890859</v>
      </c>
      <c r="H234" s="92">
        <f>F234/D234*100</f>
        <v>100</v>
      </c>
      <c r="I234" s="92"/>
      <c r="J234" s="92"/>
      <c r="K234" s="91"/>
      <c r="L234" s="18">
        <f>H234-95</f>
        <v>5</v>
      </c>
    </row>
    <row r="235" spans="1:12" s="7" customFormat="1" ht="41.25" customHeight="1">
      <c r="A235" s="43" t="s">
        <v>20</v>
      </c>
      <c r="B235" s="44" t="s">
        <v>86</v>
      </c>
      <c r="C235" s="206" t="s">
        <v>50</v>
      </c>
      <c r="D235" s="172">
        <f>D236+D244</f>
        <v>1575705.94</v>
      </c>
      <c r="E235" s="144">
        <f>E236+E244</f>
        <v>1388934.516</v>
      </c>
      <c r="F235" s="172">
        <f>F236+F244</f>
        <v>1480908.912</v>
      </c>
      <c r="G235" s="164">
        <f t="shared" si="32"/>
        <v>106.62193897123944</v>
      </c>
      <c r="H235" s="91">
        <f t="shared" si="33"/>
        <v>93.98383761883896</v>
      </c>
      <c r="I235" s="91"/>
      <c r="J235" s="91"/>
      <c r="K235" s="91"/>
      <c r="L235" s="28" t="s">
        <v>71</v>
      </c>
    </row>
    <row r="236" spans="1:12" s="27" customFormat="1" ht="17.25" customHeight="1">
      <c r="A236" s="240"/>
      <c r="B236" s="241"/>
      <c r="C236" s="137" t="s">
        <v>194</v>
      </c>
      <c r="D236" s="116">
        <v>1214123.766</v>
      </c>
      <c r="E236" s="150">
        <v>1158760.816</v>
      </c>
      <c r="F236" s="116">
        <v>1136861.993</v>
      </c>
      <c r="G236" s="154">
        <f t="shared" si="32"/>
        <v>98.11015157764878</v>
      </c>
      <c r="H236" s="92">
        <f t="shared" si="33"/>
        <v>93.63641704712335</v>
      </c>
      <c r="I236" s="92">
        <f>I237+I238+I239</f>
        <v>1036263.35</v>
      </c>
      <c r="J236" s="92">
        <f>I236-D236</f>
        <v>-177860.41600000008</v>
      </c>
      <c r="K236" s="92">
        <f>I236/D236</f>
        <v>0.8535071786083462</v>
      </c>
      <c r="L236" s="18">
        <f>H236-95</f>
        <v>-1.363582952876655</v>
      </c>
    </row>
    <row r="237" spans="1:12" s="69" customFormat="1" ht="26.25" customHeight="1" hidden="1">
      <c r="A237" s="50" t="s">
        <v>20</v>
      </c>
      <c r="B237" s="112"/>
      <c r="C237" s="137" t="s">
        <v>95</v>
      </c>
      <c r="D237" s="92">
        <v>14226.3</v>
      </c>
      <c r="E237" s="150">
        <v>287983.39</v>
      </c>
      <c r="F237" s="154">
        <v>11006.995</v>
      </c>
      <c r="G237" s="154">
        <f>F237/E237*100</f>
        <v>3.8220936978344477</v>
      </c>
      <c r="H237" s="92">
        <f t="shared" si="33"/>
        <v>77.37074994903806</v>
      </c>
      <c r="I237" s="92">
        <v>13866.65</v>
      </c>
      <c r="J237" s="92">
        <f>I237-D237</f>
        <v>-359.64999999999964</v>
      </c>
      <c r="K237" s="91">
        <f>I237/D237</f>
        <v>0.9747193578091282</v>
      </c>
      <c r="L237" s="18">
        <f>H237-95</f>
        <v>-17.629250050961943</v>
      </c>
    </row>
    <row r="238" spans="1:12" s="69" customFormat="1" ht="40.5" customHeight="1" hidden="1">
      <c r="A238" s="93" t="s">
        <v>20</v>
      </c>
      <c r="B238" s="179"/>
      <c r="C238" s="207" t="s">
        <v>144</v>
      </c>
      <c r="D238" s="116">
        <v>0</v>
      </c>
      <c r="E238" s="150">
        <v>287983.39</v>
      </c>
      <c r="F238" s="150">
        <v>0</v>
      </c>
      <c r="G238" s="154">
        <f>F238/E238*100</f>
        <v>0</v>
      </c>
      <c r="H238" s="92" t="e">
        <f t="shared" si="33"/>
        <v>#DIV/0!</v>
      </c>
      <c r="I238" s="92">
        <v>0</v>
      </c>
      <c r="J238" s="92">
        <f>I238-D238</f>
        <v>0</v>
      </c>
      <c r="K238" s="91" t="e">
        <f>I238/D238</f>
        <v>#DIV/0!</v>
      </c>
      <c r="L238" s="18" t="e">
        <f>H238-95</f>
        <v>#DIV/0!</v>
      </c>
    </row>
    <row r="239" spans="1:12" s="69" customFormat="1" ht="27.75" customHeight="1" hidden="1">
      <c r="A239" s="50" t="s">
        <v>20</v>
      </c>
      <c r="B239" s="112"/>
      <c r="C239" s="137" t="s">
        <v>110</v>
      </c>
      <c r="D239" s="116">
        <v>1185539.556</v>
      </c>
      <c r="E239" s="150">
        <v>287983.39</v>
      </c>
      <c r="F239" s="150">
        <v>718061.847</v>
      </c>
      <c r="G239" s="154">
        <f>F239/E239*100</f>
        <v>249.34141062788373</v>
      </c>
      <c r="H239" s="92">
        <f t="shared" si="33"/>
        <v>60.568358378756606</v>
      </c>
      <c r="I239" s="92">
        <v>1022396.7</v>
      </c>
      <c r="J239" s="92">
        <f>I239-D239</f>
        <v>-163142.85600000015</v>
      </c>
      <c r="K239" s="91">
        <f>I239/D239</f>
        <v>0.8623893608826999</v>
      </c>
      <c r="L239" s="18">
        <f>H239-95</f>
        <v>-34.431641621243394</v>
      </c>
    </row>
    <row r="240" spans="1:12" s="189" customFormat="1" ht="27.75" customHeight="1" hidden="1">
      <c r="A240" s="180"/>
      <c r="B240" s="192"/>
      <c r="C240" s="208" t="s">
        <v>213</v>
      </c>
      <c r="D240" s="187">
        <v>221503.2</v>
      </c>
      <c r="E240" s="187"/>
      <c r="F240" s="187">
        <v>211144.4</v>
      </c>
      <c r="G240" s="183"/>
      <c r="H240" s="183">
        <f t="shared" si="33"/>
        <v>95.32340842028466</v>
      </c>
      <c r="I240" s="183"/>
      <c r="J240" s="183"/>
      <c r="K240" s="184"/>
      <c r="L240" s="185"/>
    </row>
    <row r="241" spans="1:12" s="189" customFormat="1" ht="52.5" hidden="1">
      <c r="A241" s="180"/>
      <c r="B241" s="192"/>
      <c r="C241" s="208" t="s">
        <v>214</v>
      </c>
      <c r="D241" s="187">
        <v>18692.9</v>
      </c>
      <c r="E241" s="187"/>
      <c r="F241" s="187">
        <v>8936.1</v>
      </c>
      <c r="G241" s="183"/>
      <c r="H241" s="183">
        <f t="shared" si="33"/>
        <v>47.80478149457815</v>
      </c>
      <c r="I241" s="183"/>
      <c r="J241" s="183"/>
      <c r="K241" s="184"/>
      <c r="L241" s="185"/>
    </row>
    <row r="242" spans="1:12" s="189" customFormat="1" ht="20.25" customHeight="1" hidden="1">
      <c r="A242" s="180"/>
      <c r="B242" s="192"/>
      <c r="C242" s="208" t="s">
        <v>215</v>
      </c>
      <c r="D242" s="187">
        <v>65062.8</v>
      </c>
      <c r="E242" s="187"/>
      <c r="F242" s="187">
        <v>55967.8</v>
      </c>
      <c r="G242" s="183"/>
      <c r="H242" s="183">
        <f t="shared" si="33"/>
        <v>86.02119798102757</v>
      </c>
      <c r="I242" s="183"/>
      <c r="J242" s="183"/>
      <c r="K242" s="184"/>
      <c r="L242" s="185"/>
    </row>
    <row r="243" spans="1:12" s="189" customFormat="1" ht="19.5" customHeight="1" hidden="1">
      <c r="A243" s="180"/>
      <c r="B243" s="192"/>
      <c r="C243" s="208" t="s">
        <v>216</v>
      </c>
      <c r="D243" s="187">
        <v>70734</v>
      </c>
      <c r="E243" s="187"/>
      <c r="F243" s="187">
        <v>30419.8</v>
      </c>
      <c r="G243" s="183"/>
      <c r="H243" s="183">
        <f t="shared" si="33"/>
        <v>43.00590946362428</v>
      </c>
      <c r="I243" s="183"/>
      <c r="J243" s="183"/>
      <c r="K243" s="184"/>
      <c r="L243" s="185"/>
    </row>
    <row r="244" spans="1:12" s="7" customFormat="1" ht="27" customHeight="1">
      <c r="A244" s="234"/>
      <c r="B244" s="235"/>
      <c r="C244" s="137" t="s">
        <v>196</v>
      </c>
      <c r="D244" s="116">
        <v>361582.174</v>
      </c>
      <c r="E244" s="150">
        <v>230173.7</v>
      </c>
      <c r="F244" s="116">
        <v>344046.919</v>
      </c>
      <c r="G244" s="154">
        <f>F244/E244*100</f>
        <v>149.47273254937465</v>
      </c>
      <c r="H244" s="92">
        <f>F244/D244*100</f>
        <v>95.15040943362435</v>
      </c>
      <c r="I244" s="92"/>
      <c r="J244" s="92"/>
      <c r="K244" s="91"/>
      <c r="L244" s="18">
        <f>H244-95</f>
        <v>0.1504094336243469</v>
      </c>
    </row>
    <row r="245" spans="1:12" s="190" customFormat="1" ht="42" customHeight="1" hidden="1">
      <c r="A245" s="194"/>
      <c r="B245" s="181"/>
      <c r="C245" s="217" t="s">
        <v>228</v>
      </c>
      <c r="D245" s="195">
        <v>87672.3</v>
      </c>
      <c r="E245" s="195"/>
      <c r="F245" s="195">
        <v>70137.84</v>
      </c>
      <c r="G245" s="196"/>
      <c r="H245" s="196">
        <f>F245/D245*100</f>
        <v>80</v>
      </c>
      <c r="I245" s="196"/>
      <c r="J245" s="196"/>
      <c r="K245" s="197"/>
      <c r="L245" s="198"/>
    </row>
    <row r="246" spans="1:12" s="7" customFormat="1" ht="42" customHeight="1">
      <c r="A246" s="1" t="s">
        <v>21</v>
      </c>
      <c r="B246" s="2" t="s">
        <v>87</v>
      </c>
      <c r="C246" s="218" t="s">
        <v>51</v>
      </c>
      <c r="D246" s="172">
        <f>D247+D255+D256</f>
        <v>1090889.267</v>
      </c>
      <c r="E246" s="144">
        <f>E247+E255+E256</f>
        <v>984266.541</v>
      </c>
      <c r="F246" s="172">
        <f>F247+F255+F256</f>
        <v>1062069.6269999999</v>
      </c>
      <c r="G246" s="164">
        <f t="shared" si="32"/>
        <v>107.90467650367887</v>
      </c>
      <c r="H246" s="91">
        <f t="shared" si="33"/>
        <v>97.35815165921876</v>
      </c>
      <c r="I246" s="91"/>
      <c r="J246" s="91"/>
      <c r="K246" s="91"/>
      <c r="L246" s="28" t="s">
        <v>71</v>
      </c>
    </row>
    <row r="247" spans="1:12" s="27" customFormat="1" ht="17.25" customHeight="1">
      <c r="A247" s="133"/>
      <c r="B247" s="134"/>
      <c r="C247" s="137" t="s">
        <v>194</v>
      </c>
      <c r="D247" s="116">
        <v>1026978.385</v>
      </c>
      <c r="E247" s="156">
        <v>934456.324</v>
      </c>
      <c r="F247" s="116">
        <v>1002692.219</v>
      </c>
      <c r="G247" s="154">
        <f t="shared" si="32"/>
        <v>107.30220270840609</v>
      </c>
      <c r="H247" s="92">
        <f t="shared" si="33"/>
        <v>97.6351823607271</v>
      </c>
      <c r="I247" s="92">
        <f>I248+I249</f>
        <v>961997.15</v>
      </c>
      <c r="J247" s="92">
        <f>I247-D247</f>
        <v>-64981.234999999986</v>
      </c>
      <c r="K247" s="92">
        <f>I247/D247</f>
        <v>0.9367258007090383</v>
      </c>
      <c r="L247" s="18">
        <f>H247-95</f>
        <v>2.6351823607271</v>
      </c>
    </row>
    <row r="248" spans="1:12" s="69" customFormat="1" ht="27.75" customHeight="1" hidden="1">
      <c r="A248" s="50" t="s">
        <v>21</v>
      </c>
      <c r="B248" s="24"/>
      <c r="C248" s="137" t="s">
        <v>95</v>
      </c>
      <c r="D248" s="92">
        <v>14521.3</v>
      </c>
      <c r="E248" s="157">
        <v>12510.954</v>
      </c>
      <c r="F248" s="92">
        <v>10396.069</v>
      </c>
      <c r="G248" s="154">
        <f t="shared" si="32"/>
        <v>83.09573354677828</v>
      </c>
      <c r="H248" s="92">
        <f t="shared" si="33"/>
        <v>71.59186161018641</v>
      </c>
      <c r="I248" s="92">
        <v>13689.97</v>
      </c>
      <c r="J248" s="92">
        <f>I248-D248</f>
        <v>-831.3299999999999</v>
      </c>
      <c r="K248" s="91">
        <f>I248/D248</f>
        <v>0.9427509933683623</v>
      </c>
      <c r="L248" s="18">
        <f>H248-95</f>
        <v>-23.408138389813587</v>
      </c>
    </row>
    <row r="249" spans="1:12" s="69" customFormat="1" ht="18.75" customHeight="1" hidden="1">
      <c r="A249" s="50" t="s">
        <v>21</v>
      </c>
      <c r="B249" s="24"/>
      <c r="C249" s="137" t="s">
        <v>113</v>
      </c>
      <c r="D249" s="116">
        <v>1000825.671</v>
      </c>
      <c r="E249" s="156">
        <v>921466.878</v>
      </c>
      <c r="F249" s="116">
        <v>850834.346</v>
      </c>
      <c r="G249" s="154">
        <f t="shared" si="32"/>
        <v>92.33477255815157</v>
      </c>
      <c r="H249" s="92">
        <f t="shared" si="33"/>
        <v>85.01324163176866</v>
      </c>
      <c r="I249" s="92">
        <v>948307.18</v>
      </c>
      <c r="J249" s="92">
        <f>I249-D249</f>
        <v>-52518.49099999992</v>
      </c>
      <c r="K249" s="91">
        <f>I249/D249</f>
        <v>0.9475248362209527</v>
      </c>
      <c r="L249" s="18">
        <f>H249-95</f>
        <v>-9.986758368231335</v>
      </c>
    </row>
    <row r="250" spans="1:12" s="189" customFormat="1" ht="52.5" hidden="1">
      <c r="A250" s="180"/>
      <c r="B250" s="181"/>
      <c r="C250" s="208" t="s">
        <v>217</v>
      </c>
      <c r="D250" s="187">
        <v>36315.8</v>
      </c>
      <c r="E250" s="193"/>
      <c r="F250" s="187">
        <v>35254</v>
      </c>
      <c r="G250" s="183"/>
      <c r="H250" s="183">
        <f t="shared" si="33"/>
        <v>97.07620374602789</v>
      </c>
      <c r="I250" s="183"/>
      <c r="J250" s="183"/>
      <c r="K250" s="184"/>
      <c r="L250" s="185"/>
    </row>
    <row r="251" spans="1:12" s="189" customFormat="1" ht="52.5" hidden="1">
      <c r="A251" s="180"/>
      <c r="B251" s="181"/>
      <c r="C251" s="208" t="s">
        <v>218</v>
      </c>
      <c r="D251" s="187">
        <v>6394.5</v>
      </c>
      <c r="E251" s="193"/>
      <c r="F251" s="187">
        <v>805.2</v>
      </c>
      <c r="G251" s="183"/>
      <c r="H251" s="183">
        <f t="shared" si="33"/>
        <v>12.592071311283135</v>
      </c>
      <c r="I251" s="183"/>
      <c r="J251" s="183"/>
      <c r="K251" s="184"/>
      <c r="L251" s="185"/>
    </row>
    <row r="252" spans="1:12" s="189" customFormat="1" ht="17.25" customHeight="1" hidden="1">
      <c r="A252" s="180"/>
      <c r="B252" s="181"/>
      <c r="C252" s="208" t="s">
        <v>219</v>
      </c>
      <c r="D252" s="187">
        <v>3500</v>
      </c>
      <c r="E252" s="193"/>
      <c r="F252" s="187">
        <v>0</v>
      </c>
      <c r="G252" s="183"/>
      <c r="H252" s="183">
        <f t="shared" si="33"/>
        <v>0</v>
      </c>
      <c r="I252" s="183"/>
      <c r="J252" s="183"/>
      <c r="K252" s="184"/>
      <c r="L252" s="185"/>
    </row>
    <row r="253" spans="1:12" s="189" customFormat="1" ht="54" customHeight="1" hidden="1">
      <c r="A253" s="180"/>
      <c r="B253" s="181"/>
      <c r="C253" s="208" t="s">
        <v>220</v>
      </c>
      <c r="D253" s="187">
        <v>86903.5</v>
      </c>
      <c r="E253" s="193"/>
      <c r="F253" s="187">
        <v>81598.6</v>
      </c>
      <c r="G253" s="183"/>
      <c r="H253" s="183">
        <f t="shared" si="33"/>
        <v>93.89564286823891</v>
      </c>
      <c r="I253" s="183"/>
      <c r="J253" s="183"/>
      <c r="K253" s="184"/>
      <c r="L253" s="185"/>
    </row>
    <row r="254" spans="1:12" s="189" customFormat="1" ht="54" customHeight="1" hidden="1">
      <c r="A254" s="180"/>
      <c r="B254" s="181"/>
      <c r="C254" s="208" t="s">
        <v>221</v>
      </c>
      <c r="D254" s="187">
        <v>34494.9</v>
      </c>
      <c r="E254" s="193"/>
      <c r="F254" s="187">
        <v>29633.9</v>
      </c>
      <c r="G254" s="183"/>
      <c r="H254" s="183">
        <f t="shared" si="33"/>
        <v>85.90806177145028</v>
      </c>
      <c r="I254" s="183"/>
      <c r="J254" s="183"/>
      <c r="K254" s="184"/>
      <c r="L254" s="185"/>
    </row>
    <row r="255" spans="1:12" s="7" customFormat="1" ht="17.25" customHeight="1">
      <c r="A255" s="135"/>
      <c r="B255" s="136"/>
      <c r="C255" s="137" t="s">
        <v>38</v>
      </c>
      <c r="D255" s="116">
        <v>53184.882</v>
      </c>
      <c r="E255" s="156">
        <v>49084.217</v>
      </c>
      <c r="F255" s="116">
        <v>48651.42</v>
      </c>
      <c r="G255" s="154">
        <f t="shared" si="32"/>
        <v>99.11825628185126</v>
      </c>
      <c r="H255" s="92">
        <f t="shared" si="33"/>
        <v>91.47603260640872</v>
      </c>
      <c r="I255" s="92"/>
      <c r="J255" s="92"/>
      <c r="K255" s="91"/>
      <c r="L255" s="18">
        <f>H255-95</f>
        <v>-3.5239673935912776</v>
      </c>
    </row>
    <row r="256" spans="1:12" s="7" customFormat="1" ht="30" customHeight="1">
      <c r="A256" s="131"/>
      <c r="B256" s="132"/>
      <c r="C256" s="137" t="s">
        <v>75</v>
      </c>
      <c r="D256" s="116">
        <f>726+10000</f>
        <v>10726</v>
      </c>
      <c r="E256" s="156">
        <v>726</v>
      </c>
      <c r="F256" s="116">
        <v>10725.988</v>
      </c>
      <c r="G256" s="154">
        <f t="shared" si="32"/>
        <v>1477.408815426997</v>
      </c>
      <c r="H256" s="92">
        <f t="shared" si="33"/>
        <v>99.99988812231959</v>
      </c>
      <c r="I256" s="92"/>
      <c r="J256" s="92"/>
      <c r="K256" s="91"/>
      <c r="L256" s="18">
        <f>H256-95</f>
        <v>4.9998881223195895</v>
      </c>
    </row>
    <row r="257" spans="1:12" s="7" customFormat="1" ht="56.25" customHeight="1">
      <c r="A257" s="42" t="s">
        <v>22</v>
      </c>
      <c r="B257" s="40" t="s">
        <v>88</v>
      </c>
      <c r="C257" s="206" t="s">
        <v>52</v>
      </c>
      <c r="D257" s="172">
        <f>D258+D261</f>
        <v>41904.835999999996</v>
      </c>
      <c r="E257" s="144">
        <f>E258+E261</f>
        <v>21191.07</v>
      </c>
      <c r="F257" s="172">
        <f>F258+F261</f>
        <v>27615.72</v>
      </c>
      <c r="G257" s="164">
        <f t="shared" si="32"/>
        <v>130.31772345615394</v>
      </c>
      <c r="H257" s="91">
        <f>F257/D257*100</f>
        <v>65.90103347499083</v>
      </c>
      <c r="I257" s="91"/>
      <c r="J257" s="91"/>
      <c r="K257" s="91"/>
      <c r="L257" s="28" t="s">
        <v>71</v>
      </c>
    </row>
    <row r="258" spans="1:12" s="27" customFormat="1" ht="18" customHeight="1">
      <c r="A258" s="25"/>
      <c r="B258" s="41"/>
      <c r="C258" s="209" t="s">
        <v>37</v>
      </c>
      <c r="D258" s="116">
        <v>26130.084</v>
      </c>
      <c r="E258" s="150">
        <v>21191.07</v>
      </c>
      <c r="F258" s="116">
        <v>23514.285</v>
      </c>
      <c r="G258" s="154">
        <f t="shared" si="32"/>
        <v>110.9631793014699</v>
      </c>
      <c r="H258" s="92">
        <f>F258/D258*100</f>
        <v>89.98932035580138</v>
      </c>
      <c r="I258" s="92">
        <f>I259+I260</f>
        <v>20564.34</v>
      </c>
      <c r="J258" s="92">
        <f>I258-D258</f>
        <v>-5565.743999999999</v>
      </c>
      <c r="K258" s="92">
        <f>I258/D258</f>
        <v>0.7869986181445112</v>
      </c>
      <c r="L258" s="18">
        <f>H258-95</f>
        <v>-5.010679644198618</v>
      </c>
    </row>
    <row r="259" spans="1:12" s="68" customFormat="1" ht="26.25" customHeight="1" hidden="1">
      <c r="A259" s="36">
        <v>951</v>
      </c>
      <c r="B259" s="86"/>
      <c r="C259" s="209" t="s">
        <v>95</v>
      </c>
      <c r="D259" s="92">
        <v>11193.199</v>
      </c>
      <c r="E259" s="154">
        <v>9381.483</v>
      </c>
      <c r="F259" s="154">
        <v>9229.671</v>
      </c>
      <c r="G259" s="154">
        <f t="shared" si="32"/>
        <v>98.38179102387117</v>
      </c>
      <c r="H259" s="92">
        <f t="shared" si="33"/>
        <v>82.45784784135438</v>
      </c>
      <c r="I259" s="92">
        <v>11089.94</v>
      </c>
      <c r="J259" s="92">
        <f>I259-D259</f>
        <v>-103.25900000000001</v>
      </c>
      <c r="K259" s="91">
        <f>I259/D259</f>
        <v>0.9907748446177005</v>
      </c>
      <c r="L259" s="18">
        <f>H259-95</f>
        <v>-12.54215215864562</v>
      </c>
    </row>
    <row r="260" spans="1:12" s="68" customFormat="1" ht="18" customHeight="1" hidden="1">
      <c r="A260" s="36">
        <v>951</v>
      </c>
      <c r="B260" s="86"/>
      <c r="C260" s="209" t="s">
        <v>108</v>
      </c>
      <c r="D260" s="92">
        <v>11238.12</v>
      </c>
      <c r="E260" s="154">
        <v>10637.52</v>
      </c>
      <c r="F260" s="154">
        <v>8701.231</v>
      </c>
      <c r="G260" s="154">
        <f t="shared" si="32"/>
        <v>81.7975524370342</v>
      </c>
      <c r="H260" s="92">
        <f t="shared" si="33"/>
        <v>77.42603745110391</v>
      </c>
      <c r="I260" s="92">
        <v>9474.4</v>
      </c>
      <c r="J260" s="92">
        <f>I260-D260</f>
        <v>-1763.7200000000012</v>
      </c>
      <c r="K260" s="91">
        <f>I260/D260</f>
        <v>0.8430591593611741</v>
      </c>
      <c r="L260" s="18">
        <f>H260-95</f>
        <v>-17.57396254889609</v>
      </c>
    </row>
    <row r="261" spans="1:12" s="7" customFormat="1" ht="27" customHeight="1">
      <c r="A261" s="38"/>
      <c r="B261" s="39"/>
      <c r="C261" s="209" t="s">
        <v>75</v>
      </c>
      <c r="D261" s="116">
        <v>15774.752</v>
      </c>
      <c r="E261" s="150">
        <v>0</v>
      </c>
      <c r="F261" s="116">
        <v>4101.435</v>
      </c>
      <c r="G261" s="154" t="e">
        <f t="shared" si="32"/>
        <v>#DIV/0!</v>
      </c>
      <c r="H261" s="92">
        <f t="shared" si="33"/>
        <v>25.999996703593187</v>
      </c>
      <c r="I261" s="92"/>
      <c r="J261" s="92"/>
      <c r="K261" s="91"/>
      <c r="L261" s="18">
        <f>H261-95</f>
        <v>-69.00000329640682</v>
      </c>
    </row>
    <row r="262" spans="1:12" s="7" customFormat="1" ht="43.5" customHeight="1">
      <c r="A262" s="43" t="s">
        <v>23</v>
      </c>
      <c r="B262" s="44" t="s">
        <v>89</v>
      </c>
      <c r="C262" s="206" t="s">
        <v>53</v>
      </c>
      <c r="D262" s="172">
        <f>D263+D271+D272</f>
        <v>1507749.287</v>
      </c>
      <c r="E262" s="144">
        <f>E263+E271+E272</f>
        <v>1459423.5990000002</v>
      </c>
      <c r="F262" s="172">
        <f>F263+F271+F272</f>
        <v>1501596.796</v>
      </c>
      <c r="G262" s="164">
        <f t="shared" si="32"/>
        <v>102.88971598300158</v>
      </c>
      <c r="H262" s="200">
        <f t="shared" si="33"/>
        <v>99.5919420388358</v>
      </c>
      <c r="I262" s="91"/>
      <c r="J262" s="91"/>
      <c r="K262" s="91"/>
      <c r="L262" s="28" t="s">
        <v>71</v>
      </c>
    </row>
    <row r="263" spans="1:12" s="27" customFormat="1" ht="17.25" customHeight="1">
      <c r="A263" s="25"/>
      <c r="B263" s="26"/>
      <c r="C263" s="137" t="s">
        <v>37</v>
      </c>
      <c r="D263" s="116">
        <v>1374131.184</v>
      </c>
      <c r="E263" s="150">
        <v>1326013.857</v>
      </c>
      <c r="F263" s="116">
        <v>1372539.21</v>
      </c>
      <c r="G263" s="154">
        <f t="shared" si="32"/>
        <v>103.50866265494841</v>
      </c>
      <c r="H263" s="199">
        <f t="shared" si="33"/>
        <v>99.88414686905178</v>
      </c>
      <c r="I263" s="92">
        <f>I264+I265+I266+I267+I268+I269+I270</f>
        <v>1077475.547</v>
      </c>
      <c r="J263" s="92">
        <f aca="true" t="shared" si="37" ref="J263:J270">I263-D263</f>
        <v>-296655.6369999999</v>
      </c>
      <c r="K263" s="92">
        <f aca="true" t="shared" si="38" ref="K263:K270">I263/D263</f>
        <v>0.7841140347776288</v>
      </c>
      <c r="L263" s="18">
        <f>H263-95</f>
        <v>4.884146869051776</v>
      </c>
    </row>
    <row r="264" spans="1:13" s="69" customFormat="1" ht="26.25" customHeight="1" hidden="1">
      <c r="A264" s="50" t="s">
        <v>23</v>
      </c>
      <c r="B264" s="24"/>
      <c r="C264" s="137" t="s">
        <v>95</v>
      </c>
      <c r="D264" s="155">
        <v>15935.2</v>
      </c>
      <c r="E264" s="155">
        <v>13900.4</v>
      </c>
      <c r="F264" s="118">
        <v>13273.729</v>
      </c>
      <c r="G264" s="154">
        <f aca="true" t="shared" si="39" ref="G264:G272">F264/E264*100</f>
        <v>95.49170527466835</v>
      </c>
      <c r="H264" s="92">
        <f aca="true" t="shared" si="40" ref="H264:H271">F264/D264*100</f>
        <v>83.29816381344443</v>
      </c>
      <c r="I264" s="118">
        <v>15513.1</v>
      </c>
      <c r="J264" s="92">
        <f t="shared" si="37"/>
        <v>-422.10000000000036</v>
      </c>
      <c r="K264" s="91">
        <f t="shared" si="38"/>
        <v>0.9735114714594106</v>
      </c>
      <c r="L264" s="18">
        <f aca="true" t="shared" si="41" ref="L264:L271">H264-95</f>
        <v>-11.701836186555568</v>
      </c>
      <c r="M264" s="68"/>
    </row>
    <row r="265" spans="1:13" s="69" customFormat="1" ht="52.5" customHeight="1" hidden="1">
      <c r="A265" s="50" t="s">
        <v>23</v>
      </c>
      <c r="B265" s="24"/>
      <c r="C265" s="137" t="s">
        <v>101</v>
      </c>
      <c r="D265" s="155">
        <v>36048.4</v>
      </c>
      <c r="E265" s="155">
        <v>35738.837</v>
      </c>
      <c r="F265" s="118">
        <v>35418.595</v>
      </c>
      <c r="G265" s="154">
        <f t="shared" si="39"/>
        <v>99.10393838501237</v>
      </c>
      <c r="H265" s="92">
        <f t="shared" si="40"/>
        <v>98.25289055824946</v>
      </c>
      <c r="I265" s="118">
        <v>35418.59</v>
      </c>
      <c r="J265" s="92">
        <f t="shared" si="37"/>
        <v>-629.810000000005</v>
      </c>
      <c r="K265" s="91">
        <f t="shared" si="38"/>
        <v>0.9825287668800833</v>
      </c>
      <c r="L265" s="18">
        <f t="shared" si="41"/>
        <v>3.2528905582494616</v>
      </c>
      <c r="M265" s="68"/>
    </row>
    <row r="266" spans="1:13" s="69" customFormat="1" ht="27" customHeight="1" hidden="1">
      <c r="A266" s="50" t="s">
        <v>23</v>
      </c>
      <c r="B266" s="24"/>
      <c r="C266" s="137" t="s">
        <v>103</v>
      </c>
      <c r="D266" s="155">
        <v>39062.99</v>
      </c>
      <c r="E266" s="155">
        <v>36419.851</v>
      </c>
      <c r="F266" s="118">
        <v>33580.047</v>
      </c>
      <c r="G266" s="154">
        <f t="shared" si="39"/>
        <v>92.20259303092699</v>
      </c>
      <c r="H266" s="92">
        <f t="shared" si="40"/>
        <v>85.96384198956608</v>
      </c>
      <c r="I266" s="118">
        <v>37976.772</v>
      </c>
      <c r="J266" s="92">
        <f t="shared" si="37"/>
        <v>-1086.2180000000008</v>
      </c>
      <c r="K266" s="91">
        <f t="shared" si="38"/>
        <v>0.9721931680089004</v>
      </c>
      <c r="L266" s="18">
        <f t="shared" si="41"/>
        <v>-9.036158010433923</v>
      </c>
      <c r="M266" s="7"/>
    </row>
    <row r="267" spans="1:13" s="69" customFormat="1" ht="40.5" customHeight="1" hidden="1">
      <c r="A267" s="50" t="s">
        <v>23</v>
      </c>
      <c r="B267" s="24"/>
      <c r="C267" s="137" t="s">
        <v>106</v>
      </c>
      <c r="D267" s="155">
        <v>2789.2</v>
      </c>
      <c r="E267" s="155">
        <v>2347.4</v>
      </c>
      <c r="F267" s="118">
        <v>2346.657</v>
      </c>
      <c r="G267" s="154">
        <f t="shared" si="39"/>
        <v>99.96834795944449</v>
      </c>
      <c r="H267" s="92">
        <f t="shared" si="40"/>
        <v>84.1336942492471</v>
      </c>
      <c r="I267" s="118">
        <v>2789.2</v>
      </c>
      <c r="J267" s="92">
        <f t="shared" si="37"/>
        <v>0</v>
      </c>
      <c r="K267" s="91">
        <f t="shared" si="38"/>
        <v>1</v>
      </c>
      <c r="L267" s="18">
        <f t="shared" si="41"/>
        <v>-10.8663057507529</v>
      </c>
      <c r="M267" s="68"/>
    </row>
    <row r="268" spans="1:13" s="69" customFormat="1" ht="40.5" customHeight="1" hidden="1">
      <c r="A268" s="50" t="s">
        <v>23</v>
      </c>
      <c r="B268" s="24"/>
      <c r="C268" s="137" t="s">
        <v>148</v>
      </c>
      <c r="D268" s="155">
        <v>936997.7</v>
      </c>
      <c r="E268" s="155">
        <v>905864.6</v>
      </c>
      <c r="F268" s="118">
        <v>895339.165</v>
      </c>
      <c r="G268" s="154">
        <f t="shared" si="39"/>
        <v>98.8380785605266</v>
      </c>
      <c r="H268" s="92">
        <f t="shared" si="40"/>
        <v>95.554040847699</v>
      </c>
      <c r="I268" s="118">
        <v>936997.7</v>
      </c>
      <c r="J268" s="92">
        <f t="shared" si="37"/>
        <v>0</v>
      </c>
      <c r="K268" s="91">
        <f t="shared" si="38"/>
        <v>1</v>
      </c>
      <c r="L268" s="18">
        <f t="shared" si="41"/>
        <v>0.5540408476989995</v>
      </c>
      <c r="M268" s="68"/>
    </row>
    <row r="269" spans="1:13" s="69" customFormat="1" ht="40.5" customHeight="1" hidden="1">
      <c r="A269" s="50" t="s">
        <v>23</v>
      </c>
      <c r="B269" s="24"/>
      <c r="C269" s="137" t="s">
        <v>147</v>
      </c>
      <c r="D269" s="155">
        <v>22397.3</v>
      </c>
      <c r="E269" s="155">
        <v>22397.3</v>
      </c>
      <c r="F269" s="118">
        <v>16451.99</v>
      </c>
      <c r="G269" s="154">
        <f t="shared" si="39"/>
        <v>73.45523790814073</v>
      </c>
      <c r="H269" s="92">
        <f t="shared" si="40"/>
        <v>73.45523790814073</v>
      </c>
      <c r="I269" s="118">
        <v>16789.45</v>
      </c>
      <c r="J269" s="92">
        <f t="shared" si="37"/>
        <v>-5607.8499999999985</v>
      </c>
      <c r="K269" s="91">
        <f t="shared" si="38"/>
        <v>0.7496193737638019</v>
      </c>
      <c r="L269" s="18">
        <f t="shared" si="41"/>
        <v>-21.54476209185927</v>
      </c>
      <c r="M269" s="68"/>
    </row>
    <row r="270" spans="1:13" s="69" customFormat="1" ht="40.5" customHeight="1" hidden="1">
      <c r="A270" s="50" t="s">
        <v>23</v>
      </c>
      <c r="B270" s="24"/>
      <c r="C270" s="137" t="s">
        <v>171</v>
      </c>
      <c r="D270" s="155">
        <v>48782.1</v>
      </c>
      <c r="E270" s="155">
        <v>32405.1</v>
      </c>
      <c r="F270" s="118">
        <v>31990.735</v>
      </c>
      <c r="G270" s="154">
        <f t="shared" si="39"/>
        <v>98.7212969563433</v>
      </c>
      <c r="H270" s="92">
        <f t="shared" si="40"/>
        <v>65.57883936935885</v>
      </c>
      <c r="I270" s="118">
        <v>31990.735</v>
      </c>
      <c r="J270" s="92">
        <f t="shared" si="37"/>
        <v>-16791.364999999998</v>
      </c>
      <c r="K270" s="91">
        <f t="shared" si="38"/>
        <v>0.6557883936935884</v>
      </c>
      <c r="L270" s="18">
        <f t="shared" si="41"/>
        <v>-29.421160630641154</v>
      </c>
      <c r="M270" s="68"/>
    </row>
    <row r="271" spans="1:12" s="98" customFormat="1" ht="18" customHeight="1">
      <c r="A271" s="142"/>
      <c r="B271" s="143"/>
      <c r="C271" s="137" t="s">
        <v>38</v>
      </c>
      <c r="D271" s="116">
        <v>132806.3</v>
      </c>
      <c r="E271" s="150">
        <v>132597.939</v>
      </c>
      <c r="F271" s="116">
        <v>128245.783</v>
      </c>
      <c r="G271" s="154">
        <f t="shared" si="39"/>
        <v>96.71778005538984</v>
      </c>
      <c r="H271" s="92">
        <f t="shared" si="40"/>
        <v>96.56603865931059</v>
      </c>
      <c r="I271" s="92"/>
      <c r="J271" s="92"/>
      <c r="K271" s="91"/>
      <c r="L271" s="18">
        <f t="shared" si="41"/>
        <v>1.5660386593105926</v>
      </c>
    </row>
    <row r="272" spans="1:12" s="7" customFormat="1" ht="29.25" customHeight="1">
      <c r="A272" s="38"/>
      <c r="B272" s="39"/>
      <c r="C272" s="137" t="s">
        <v>75</v>
      </c>
      <c r="D272" s="116">
        <v>811.803</v>
      </c>
      <c r="E272" s="150">
        <v>811.803</v>
      </c>
      <c r="F272" s="116">
        <v>811.803</v>
      </c>
      <c r="G272" s="154">
        <f t="shared" si="39"/>
        <v>100</v>
      </c>
      <c r="H272" s="92">
        <f>F272/D272*100</f>
        <v>100</v>
      </c>
      <c r="I272" s="92"/>
      <c r="J272" s="92"/>
      <c r="K272" s="91"/>
      <c r="L272" s="18">
        <f>H272-95</f>
        <v>5</v>
      </c>
    </row>
    <row r="273" spans="1:12" s="7" customFormat="1" ht="41.25" customHeight="1">
      <c r="A273" s="45" t="s">
        <v>24</v>
      </c>
      <c r="B273" s="46" t="s">
        <v>90</v>
      </c>
      <c r="C273" s="206" t="s">
        <v>54</v>
      </c>
      <c r="D273" s="172">
        <f>D274+D281</f>
        <v>179544.38199999998</v>
      </c>
      <c r="E273" s="144">
        <f>E274+E281</f>
        <v>161386.891</v>
      </c>
      <c r="F273" s="172">
        <f>F274+F281</f>
        <v>178847.287</v>
      </c>
      <c r="G273" s="164">
        <f t="shared" si="32"/>
        <v>110.81896794207407</v>
      </c>
      <c r="H273" s="200">
        <f t="shared" si="33"/>
        <v>99.61174223763794</v>
      </c>
      <c r="I273" s="91"/>
      <c r="J273" s="91"/>
      <c r="K273" s="91"/>
      <c r="L273" s="28" t="s">
        <v>71</v>
      </c>
    </row>
    <row r="274" spans="1:12" s="27" customFormat="1" ht="18" customHeight="1">
      <c r="A274" s="240"/>
      <c r="B274" s="241"/>
      <c r="C274" s="137" t="s">
        <v>37</v>
      </c>
      <c r="D274" s="116">
        <v>177336.21</v>
      </c>
      <c r="E274" s="150">
        <v>161133.191</v>
      </c>
      <c r="F274" s="116">
        <v>177336.179</v>
      </c>
      <c r="G274" s="154">
        <f t="shared" si="32"/>
        <v>110.05564893206888</v>
      </c>
      <c r="H274" s="92">
        <f t="shared" si="33"/>
        <v>99.99998251908056</v>
      </c>
      <c r="I274" s="92">
        <f>SUM(I275:I280)</f>
        <v>118632.083</v>
      </c>
      <c r="J274" s="92">
        <f aca="true" t="shared" si="42" ref="J274:J280">I274-D274</f>
        <v>-58704.12699999999</v>
      </c>
      <c r="K274" s="92">
        <f aca="true" t="shared" si="43" ref="K274:K280">I274/D274</f>
        <v>0.6689670598012668</v>
      </c>
      <c r="L274" s="18">
        <f>H274-95</f>
        <v>4.999982519080561</v>
      </c>
    </row>
    <row r="275" spans="1:12" s="69" customFormat="1" ht="26.25" customHeight="1" hidden="1">
      <c r="A275" s="1" t="s">
        <v>24</v>
      </c>
      <c r="B275" s="84"/>
      <c r="C275" s="137" t="s">
        <v>95</v>
      </c>
      <c r="D275" s="154">
        <v>9215.098</v>
      </c>
      <c r="E275" s="154">
        <v>8234.273</v>
      </c>
      <c r="F275" s="92">
        <v>7566.514</v>
      </c>
      <c r="G275" s="154">
        <f t="shared" si="32"/>
        <v>91.8904923361176</v>
      </c>
      <c r="H275" s="92">
        <f aca="true" t="shared" si="44" ref="H275:H281">F275/D275*100</f>
        <v>82.10996779415693</v>
      </c>
      <c r="I275" s="92">
        <v>8898.58</v>
      </c>
      <c r="J275" s="92">
        <f t="shared" si="42"/>
        <v>-316.51800000000003</v>
      </c>
      <c r="K275" s="91">
        <f t="shared" si="43"/>
        <v>0.9656522372306838</v>
      </c>
      <c r="L275" s="18">
        <f aca="true" t="shared" si="45" ref="L275:L280">H275-95</f>
        <v>-12.89003220584307</v>
      </c>
    </row>
    <row r="276" spans="1:12" s="69" customFormat="1" ht="53.25" customHeight="1" hidden="1">
      <c r="A276" s="1" t="s">
        <v>24</v>
      </c>
      <c r="B276" s="84"/>
      <c r="C276" s="137" t="s">
        <v>154</v>
      </c>
      <c r="D276" s="154">
        <v>110132.323</v>
      </c>
      <c r="E276" s="154">
        <v>97137.28</v>
      </c>
      <c r="F276" s="92">
        <v>91059.452</v>
      </c>
      <c r="G276" s="154">
        <f t="shared" si="32"/>
        <v>93.74305313057974</v>
      </c>
      <c r="H276" s="92">
        <f t="shared" si="44"/>
        <v>82.68185898521364</v>
      </c>
      <c r="I276" s="92">
        <v>106938.068</v>
      </c>
      <c r="J276" s="92">
        <f t="shared" si="42"/>
        <v>-3194.2550000000047</v>
      </c>
      <c r="K276" s="91">
        <f t="shared" si="43"/>
        <v>0.970996207898021</v>
      </c>
      <c r="L276" s="18">
        <f t="shared" si="45"/>
        <v>-12.318141014786363</v>
      </c>
    </row>
    <row r="277" spans="1:12" s="49" customFormat="1" ht="39.75" customHeight="1" hidden="1">
      <c r="A277" s="47" t="s">
        <v>24</v>
      </c>
      <c r="B277" s="48"/>
      <c r="C277" s="219" t="s">
        <v>134</v>
      </c>
      <c r="D277" s="154"/>
      <c r="E277" s="154"/>
      <c r="F277" s="92"/>
      <c r="G277" s="154" t="e">
        <f t="shared" si="32"/>
        <v>#DIV/0!</v>
      </c>
      <c r="H277" s="92" t="e">
        <f t="shared" si="44"/>
        <v>#DIV/0!</v>
      </c>
      <c r="I277" s="92"/>
      <c r="J277" s="92">
        <f t="shared" si="42"/>
        <v>0</v>
      </c>
      <c r="K277" s="91" t="e">
        <f t="shared" si="43"/>
        <v>#DIV/0!</v>
      </c>
      <c r="L277" s="18" t="e">
        <f t="shared" si="45"/>
        <v>#DIV/0!</v>
      </c>
    </row>
    <row r="278" spans="1:12" s="49" customFormat="1" ht="27.75" customHeight="1" hidden="1">
      <c r="A278" s="47" t="s">
        <v>24</v>
      </c>
      <c r="B278" s="48"/>
      <c r="C278" s="219" t="s">
        <v>132</v>
      </c>
      <c r="D278" s="154"/>
      <c r="E278" s="154"/>
      <c r="F278" s="92"/>
      <c r="G278" s="154" t="e">
        <f t="shared" si="32"/>
        <v>#DIV/0!</v>
      </c>
      <c r="H278" s="92" t="e">
        <f t="shared" si="44"/>
        <v>#DIV/0!</v>
      </c>
      <c r="I278" s="92"/>
      <c r="J278" s="92">
        <f>I278-D278</f>
        <v>0</v>
      </c>
      <c r="K278" s="91" t="e">
        <f>I278/D278</f>
        <v>#DIV/0!</v>
      </c>
      <c r="L278" s="18" t="e">
        <f t="shared" si="45"/>
        <v>#DIV/0!</v>
      </c>
    </row>
    <row r="279" spans="1:12" s="49" customFormat="1" ht="39.75" customHeight="1" hidden="1">
      <c r="A279" s="47" t="s">
        <v>24</v>
      </c>
      <c r="B279" s="48"/>
      <c r="C279" s="220" t="s">
        <v>133</v>
      </c>
      <c r="D279" s="154"/>
      <c r="E279" s="154"/>
      <c r="F279" s="92"/>
      <c r="G279" s="154" t="e">
        <f t="shared" si="32"/>
        <v>#DIV/0!</v>
      </c>
      <c r="H279" s="92" t="e">
        <f t="shared" si="44"/>
        <v>#DIV/0!</v>
      </c>
      <c r="I279" s="92"/>
      <c r="J279" s="92">
        <f>I279-D279</f>
        <v>0</v>
      </c>
      <c r="K279" s="91" t="e">
        <f>I279/D279</f>
        <v>#DIV/0!</v>
      </c>
      <c r="L279" s="18" t="e">
        <f t="shared" si="45"/>
        <v>#DIV/0!</v>
      </c>
    </row>
    <row r="280" spans="1:12" s="69" customFormat="1" ht="27" customHeight="1" hidden="1">
      <c r="A280" s="1" t="s">
        <v>24</v>
      </c>
      <c r="B280" s="84"/>
      <c r="C280" s="137" t="s">
        <v>112</v>
      </c>
      <c r="D280" s="154">
        <v>2795.435</v>
      </c>
      <c r="E280" s="154">
        <v>2795.435</v>
      </c>
      <c r="F280" s="92">
        <v>2795.435</v>
      </c>
      <c r="G280" s="154">
        <f t="shared" si="32"/>
        <v>100</v>
      </c>
      <c r="H280" s="92">
        <f t="shared" si="44"/>
        <v>100</v>
      </c>
      <c r="I280" s="92">
        <v>2795.435</v>
      </c>
      <c r="J280" s="92">
        <f t="shared" si="42"/>
        <v>0</v>
      </c>
      <c r="K280" s="91">
        <f t="shared" si="43"/>
        <v>1</v>
      </c>
      <c r="L280" s="18">
        <f t="shared" si="45"/>
        <v>5</v>
      </c>
    </row>
    <row r="281" spans="1:12" s="7" customFormat="1" ht="17.25" customHeight="1">
      <c r="A281" s="238"/>
      <c r="B281" s="239"/>
      <c r="C281" s="137" t="s">
        <v>38</v>
      </c>
      <c r="D281" s="116">
        <v>2208.172</v>
      </c>
      <c r="E281" s="150">
        <v>253.7</v>
      </c>
      <c r="F281" s="116">
        <v>1511.108</v>
      </c>
      <c r="G281" s="154">
        <f t="shared" si="32"/>
        <v>595.6279069767442</v>
      </c>
      <c r="H281" s="92">
        <f t="shared" si="44"/>
        <v>68.43253152381246</v>
      </c>
      <c r="I281" s="92"/>
      <c r="J281" s="92"/>
      <c r="K281" s="91"/>
      <c r="L281" s="18">
        <f>H281-95</f>
        <v>-26.567468476187543</v>
      </c>
    </row>
    <row r="282" spans="1:12" s="7" customFormat="1" ht="43.5" customHeight="1">
      <c r="A282" s="42" t="s">
        <v>25</v>
      </c>
      <c r="B282" s="40" t="s">
        <v>91</v>
      </c>
      <c r="C282" s="206" t="s">
        <v>55</v>
      </c>
      <c r="D282" s="172">
        <f>D283</f>
        <v>34662.208</v>
      </c>
      <c r="E282" s="144">
        <f>E283</f>
        <v>28289.873</v>
      </c>
      <c r="F282" s="172">
        <f>F283</f>
        <v>34642.522</v>
      </c>
      <c r="G282" s="164">
        <f t="shared" si="32"/>
        <v>122.4555585668412</v>
      </c>
      <c r="H282" s="200">
        <f t="shared" si="33"/>
        <v>99.94320615697649</v>
      </c>
      <c r="I282" s="91"/>
      <c r="J282" s="91"/>
      <c r="K282" s="91"/>
      <c r="L282" s="28" t="s">
        <v>71</v>
      </c>
    </row>
    <row r="283" spans="1:12" s="27" customFormat="1" ht="17.25" customHeight="1">
      <c r="A283" s="25"/>
      <c r="B283" s="26"/>
      <c r="C283" s="209" t="s">
        <v>80</v>
      </c>
      <c r="D283" s="116">
        <v>34662.208</v>
      </c>
      <c r="E283" s="150">
        <v>28289.873</v>
      </c>
      <c r="F283" s="116">
        <v>34642.522</v>
      </c>
      <c r="G283" s="154">
        <f t="shared" si="32"/>
        <v>122.4555585668412</v>
      </c>
      <c r="H283" s="199">
        <f t="shared" si="33"/>
        <v>99.94320615697649</v>
      </c>
      <c r="I283" s="92">
        <f>I284+I285+I286</f>
        <v>19186.48</v>
      </c>
      <c r="J283" s="92">
        <f>I283-D283</f>
        <v>-15475.728</v>
      </c>
      <c r="K283" s="92">
        <f>I283/D283</f>
        <v>0.553527345978652</v>
      </c>
      <c r="L283" s="18">
        <f>H283-95</f>
        <v>4.943206156976487</v>
      </c>
    </row>
    <row r="284" spans="1:12" s="69" customFormat="1" ht="26.25" customHeight="1" hidden="1">
      <c r="A284" s="36">
        <v>965</v>
      </c>
      <c r="B284" s="86"/>
      <c r="C284" s="209" t="s">
        <v>95</v>
      </c>
      <c r="D284" s="154">
        <v>11116.9</v>
      </c>
      <c r="E284" s="154">
        <v>9453.982</v>
      </c>
      <c r="F284" s="154">
        <v>9071.287</v>
      </c>
      <c r="G284" s="164">
        <f t="shared" si="32"/>
        <v>95.95202317922755</v>
      </c>
      <c r="H284" s="91">
        <f t="shared" si="33"/>
        <v>81.59906988459014</v>
      </c>
      <c r="I284" s="92">
        <v>10789.28</v>
      </c>
      <c r="J284" s="92">
        <f>I284-D284</f>
        <v>-327.619999999999</v>
      </c>
      <c r="K284" s="91">
        <f>I284/D284</f>
        <v>0.9705295541023128</v>
      </c>
      <c r="L284" s="18"/>
    </row>
    <row r="285" spans="1:12" s="69" customFormat="1" ht="54" customHeight="1" hidden="1">
      <c r="A285" s="36">
        <v>965</v>
      </c>
      <c r="B285" s="86"/>
      <c r="C285" s="209" t="s">
        <v>155</v>
      </c>
      <c r="D285" s="154">
        <f>3790.9+4238.548</f>
        <v>8029.448</v>
      </c>
      <c r="E285" s="154">
        <f>3229+4238.548</f>
        <v>7467.548</v>
      </c>
      <c r="F285" s="154">
        <f>3122.853+2277.697</f>
        <v>5400.55</v>
      </c>
      <c r="G285" s="164">
        <f t="shared" si="32"/>
        <v>72.32025826951498</v>
      </c>
      <c r="H285" s="91">
        <f t="shared" si="33"/>
        <v>67.2592935404775</v>
      </c>
      <c r="I285" s="92">
        <v>7813.4</v>
      </c>
      <c r="J285" s="92">
        <f>I285-D285</f>
        <v>-216.04800000000068</v>
      </c>
      <c r="K285" s="91">
        <f>I285/D285</f>
        <v>0.9730930445031837</v>
      </c>
      <c r="L285" s="18"/>
    </row>
    <row r="286" spans="1:12" s="69" customFormat="1" ht="27" customHeight="1" hidden="1">
      <c r="A286" s="36">
        <v>965</v>
      </c>
      <c r="B286" s="86"/>
      <c r="C286" s="209" t="s">
        <v>158</v>
      </c>
      <c r="D286" s="154">
        <v>1162.7</v>
      </c>
      <c r="E286" s="154">
        <v>966.3</v>
      </c>
      <c r="F286" s="154">
        <v>563.79</v>
      </c>
      <c r="G286" s="164">
        <f t="shared" si="32"/>
        <v>58.345234399254885</v>
      </c>
      <c r="H286" s="91">
        <f t="shared" si="33"/>
        <v>48.489722198331464</v>
      </c>
      <c r="I286" s="92">
        <v>583.8</v>
      </c>
      <c r="J286" s="92">
        <f>I286-D286</f>
        <v>-578.9000000000001</v>
      </c>
      <c r="K286" s="91">
        <f>I286/D286</f>
        <v>0.50210716435882</v>
      </c>
      <c r="L286" s="18"/>
    </row>
    <row r="287" spans="1:12" s="7" customFormat="1" ht="22.5" customHeight="1">
      <c r="A287" s="43" t="s">
        <v>26</v>
      </c>
      <c r="B287" s="44" t="s">
        <v>27</v>
      </c>
      <c r="C287" s="206" t="s">
        <v>56</v>
      </c>
      <c r="D287" s="172">
        <f>D288+D300+D301</f>
        <v>557630.805</v>
      </c>
      <c r="E287" s="144">
        <f>E288+E300+E301</f>
        <v>453717.311</v>
      </c>
      <c r="F287" s="172">
        <f>F288+F300+F301</f>
        <v>551656.025</v>
      </c>
      <c r="G287" s="164">
        <f t="shared" si="32"/>
        <v>121.58584467146329</v>
      </c>
      <c r="H287" s="91">
        <f t="shared" si="33"/>
        <v>98.9285419768013</v>
      </c>
      <c r="I287" s="91"/>
      <c r="J287" s="91"/>
      <c r="K287" s="91"/>
      <c r="L287" s="28" t="s">
        <v>71</v>
      </c>
    </row>
    <row r="288" spans="1:12" s="27" customFormat="1" ht="16.5" customHeight="1">
      <c r="A288" s="240"/>
      <c r="B288" s="241"/>
      <c r="C288" s="137" t="s">
        <v>37</v>
      </c>
      <c r="D288" s="116">
        <v>555566.57</v>
      </c>
      <c r="E288" s="150">
        <v>452213.377</v>
      </c>
      <c r="F288" s="116">
        <v>549592.068</v>
      </c>
      <c r="G288" s="154">
        <f t="shared" si="32"/>
        <v>121.5337926635461</v>
      </c>
      <c r="H288" s="199">
        <f t="shared" si="33"/>
        <v>98.9246109606631</v>
      </c>
      <c r="I288" s="92">
        <f>I289+I290+I291+I292+I293+I294+I297+I295+I296+I298+I299</f>
        <v>481730.824</v>
      </c>
      <c r="J288" s="92">
        <f aca="true" t="shared" si="46" ref="J288:J299">I288-D288</f>
        <v>-73835.74599999993</v>
      </c>
      <c r="K288" s="92">
        <f aca="true" t="shared" si="47" ref="K288:K299">I288/D288</f>
        <v>0.8670982921092608</v>
      </c>
      <c r="L288" s="18">
        <f>H288-95</f>
        <v>3.9246109606631023</v>
      </c>
    </row>
    <row r="289" spans="1:12" s="69" customFormat="1" ht="26.25" customHeight="1" hidden="1">
      <c r="A289" s="1" t="s">
        <v>26</v>
      </c>
      <c r="B289" s="84"/>
      <c r="C289" s="137" t="s">
        <v>95</v>
      </c>
      <c r="D289" s="118">
        <v>213683.508</v>
      </c>
      <c r="E289" s="155">
        <v>178544.362</v>
      </c>
      <c r="F289" s="117">
        <v>171707.487</v>
      </c>
      <c r="G289" s="154">
        <f t="shared" si="32"/>
        <v>96.17076959282535</v>
      </c>
      <c r="H289" s="92">
        <f t="shared" si="33"/>
        <v>80.35598470238517</v>
      </c>
      <c r="I289" s="118">
        <v>209097.5</v>
      </c>
      <c r="J289" s="92">
        <f t="shared" si="46"/>
        <v>-4586.008000000002</v>
      </c>
      <c r="K289" s="91">
        <f t="shared" si="47"/>
        <v>0.9785383156476446</v>
      </c>
      <c r="L289" s="18">
        <f aca="true" t="shared" si="48" ref="L289:L299">H289-95</f>
        <v>-14.644015297614828</v>
      </c>
    </row>
    <row r="290" spans="1:13" s="69" customFormat="1" ht="52.5" customHeight="1" hidden="1">
      <c r="A290" s="1" t="s">
        <v>26</v>
      </c>
      <c r="B290" s="84"/>
      <c r="C290" s="137" t="s">
        <v>128</v>
      </c>
      <c r="D290" s="118">
        <v>8527.2</v>
      </c>
      <c r="E290" s="155">
        <v>7660.1</v>
      </c>
      <c r="F290" s="118">
        <v>7660.095</v>
      </c>
      <c r="G290" s="154">
        <f t="shared" si="32"/>
        <v>99.99993472670069</v>
      </c>
      <c r="H290" s="92">
        <f t="shared" si="33"/>
        <v>89.83130453138193</v>
      </c>
      <c r="I290" s="118">
        <v>8527.2</v>
      </c>
      <c r="J290" s="92">
        <f t="shared" si="46"/>
        <v>0</v>
      </c>
      <c r="K290" s="91">
        <f t="shared" si="47"/>
        <v>1</v>
      </c>
      <c r="L290" s="18">
        <f t="shared" si="48"/>
        <v>-5.168695468618068</v>
      </c>
      <c r="M290" s="15"/>
    </row>
    <row r="291" spans="1:12" s="69" customFormat="1" ht="27.75" customHeight="1" hidden="1">
      <c r="A291" s="1" t="s">
        <v>26</v>
      </c>
      <c r="B291" s="84"/>
      <c r="C291" s="137" t="s">
        <v>129</v>
      </c>
      <c r="D291" s="118">
        <v>117553.91</v>
      </c>
      <c r="E291" s="155">
        <v>104568.483</v>
      </c>
      <c r="F291" s="117">
        <v>95015.071</v>
      </c>
      <c r="G291" s="154">
        <f t="shared" si="32"/>
        <v>90.86396615316681</v>
      </c>
      <c r="H291" s="92">
        <f t="shared" si="33"/>
        <v>80.8268061862</v>
      </c>
      <c r="I291" s="118">
        <v>114284.01</v>
      </c>
      <c r="J291" s="92">
        <f>I291-D291</f>
        <v>-3269.9000000000087</v>
      </c>
      <c r="K291" s="91">
        <f>I291/D291</f>
        <v>0.9721838261270934</v>
      </c>
      <c r="L291" s="18">
        <f t="shared" si="48"/>
        <v>-14.173193813799998</v>
      </c>
    </row>
    <row r="292" spans="1:12" s="69" customFormat="1" ht="40.5" customHeight="1" hidden="1">
      <c r="A292" s="1" t="s">
        <v>26</v>
      </c>
      <c r="B292" s="84"/>
      <c r="C292" s="137" t="s">
        <v>102</v>
      </c>
      <c r="D292" s="118">
        <v>4714.028</v>
      </c>
      <c r="E292" s="155">
        <v>4714.028</v>
      </c>
      <c r="F292" s="118">
        <v>4714.028</v>
      </c>
      <c r="G292" s="154">
        <f t="shared" si="32"/>
        <v>100</v>
      </c>
      <c r="H292" s="92">
        <f t="shared" si="33"/>
        <v>100</v>
      </c>
      <c r="I292" s="118">
        <v>4714.028</v>
      </c>
      <c r="J292" s="92">
        <f t="shared" si="46"/>
        <v>0</v>
      </c>
      <c r="K292" s="91">
        <f t="shared" si="47"/>
        <v>1</v>
      </c>
      <c r="L292" s="18">
        <f t="shared" si="48"/>
        <v>5</v>
      </c>
    </row>
    <row r="293" spans="1:12" s="69" customFormat="1" ht="40.5" customHeight="1" hidden="1">
      <c r="A293" s="1" t="s">
        <v>26</v>
      </c>
      <c r="B293" s="84"/>
      <c r="C293" s="137" t="s">
        <v>130</v>
      </c>
      <c r="D293" s="118">
        <v>2598.8</v>
      </c>
      <c r="E293" s="155">
        <v>2008.801</v>
      </c>
      <c r="F293" s="118">
        <v>1822.463</v>
      </c>
      <c r="G293" s="154">
        <f t="shared" si="32"/>
        <v>90.72391939271238</v>
      </c>
      <c r="H293" s="92">
        <f t="shared" si="33"/>
        <v>70.12709712174849</v>
      </c>
      <c r="I293" s="118">
        <v>2519.28</v>
      </c>
      <c r="J293" s="92">
        <f t="shared" si="46"/>
        <v>-79.51999999999998</v>
      </c>
      <c r="K293" s="91">
        <f t="shared" si="47"/>
        <v>0.9694012621209789</v>
      </c>
      <c r="L293" s="18">
        <f t="shared" si="48"/>
        <v>-24.87290287825151</v>
      </c>
    </row>
    <row r="294" spans="1:12" s="68" customFormat="1" ht="64.5" customHeight="1" hidden="1">
      <c r="A294" s="1" t="s">
        <v>26</v>
      </c>
      <c r="B294" s="84"/>
      <c r="C294" s="221" t="s">
        <v>131</v>
      </c>
      <c r="D294" s="118">
        <v>45685.742</v>
      </c>
      <c r="E294" s="155">
        <v>32422.784</v>
      </c>
      <c r="F294" s="117">
        <v>23434.969</v>
      </c>
      <c r="G294" s="154">
        <f t="shared" si="32"/>
        <v>72.27932370027202</v>
      </c>
      <c r="H294" s="92">
        <f t="shared" si="33"/>
        <v>51.29602360403822</v>
      </c>
      <c r="I294" s="118">
        <v>44386.7</v>
      </c>
      <c r="J294" s="92">
        <f t="shared" si="46"/>
        <v>-1299.0420000000013</v>
      </c>
      <c r="K294" s="91">
        <f t="shared" si="47"/>
        <v>0.9715657020520756</v>
      </c>
      <c r="L294" s="18">
        <f t="shared" si="48"/>
        <v>-43.70397639596178</v>
      </c>
    </row>
    <row r="295" spans="1:12" s="68" customFormat="1" ht="67.5" customHeight="1" hidden="1">
      <c r="A295" s="1" t="s">
        <v>26</v>
      </c>
      <c r="B295" s="84"/>
      <c r="C295" s="222" t="s">
        <v>163</v>
      </c>
      <c r="D295" s="118">
        <v>5923.702</v>
      </c>
      <c r="E295" s="155">
        <v>4974.303</v>
      </c>
      <c r="F295" s="118">
        <v>3398.513</v>
      </c>
      <c r="G295" s="154">
        <f t="shared" si="32"/>
        <v>68.32139095668278</v>
      </c>
      <c r="H295" s="92">
        <f t="shared" si="33"/>
        <v>57.37143765841023</v>
      </c>
      <c r="I295" s="118">
        <v>5500.663</v>
      </c>
      <c r="J295" s="92">
        <f t="shared" si="46"/>
        <v>-423.03900000000067</v>
      </c>
      <c r="K295" s="91">
        <f t="shared" si="47"/>
        <v>0.9285853677311923</v>
      </c>
      <c r="L295" s="18">
        <f t="shared" si="48"/>
        <v>-37.62856234158977</v>
      </c>
    </row>
    <row r="296" spans="1:12" s="68" customFormat="1" ht="27" customHeight="1" hidden="1">
      <c r="A296" s="1" t="s">
        <v>26</v>
      </c>
      <c r="B296" s="84"/>
      <c r="C296" s="137" t="s">
        <v>149</v>
      </c>
      <c r="D296" s="118">
        <v>11335.178</v>
      </c>
      <c r="E296" s="155">
        <v>9416.88</v>
      </c>
      <c r="F296" s="118">
        <v>9375.585</v>
      </c>
      <c r="G296" s="154">
        <f t="shared" si="32"/>
        <v>99.56147896118459</v>
      </c>
      <c r="H296" s="92">
        <f t="shared" si="33"/>
        <v>82.71228735887517</v>
      </c>
      <c r="I296" s="118">
        <v>10853.18</v>
      </c>
      <c r="J296" s="92">
        <f t="shared" si="46"/>
        <v>-481.9979999999996</v>
      </c>
      <c r="K296" s="91">
        <f t="shared" si="47"/>
        <v>0.9574776858378404</v>
      </c>
      <c r="L296" s="18">
        <f t="shared" si="48"/>
        <v>-12.287712641124827</v>
      </c>
    </row>
    <row r="297" spans="1:12" s="68" customFormat="1" ht="39.75" customHeight="1" hidden="1">
      <c r="A297" s="1" t="s">
        <v>26</v>
      </c>
      <c r="B297" s="84"/>
      <c r="C297" s="209" t="s">
        <v>135</v>
      </c>
      <c r="D297" s="118">
        <v>363.2</v>
      </c>
      <c r="E297" s="155">
        <v>363.2</v>
      </c>
      <c r="F297" s="118">
        <v>234.233</v>
      </c>
      <c r="G297" s="154">
        <f t="shared" si="32"/>
        <v>64.49146475770925</v>
      </c>
      <c r="H297" s="92">
        <f t="shared" si="33"/>
        <v>64.49146475770925</v>
      </c>
      <c r="I297" s="118">
        <v>234.233</v>
      </c>
      <c r="J297" s="92">
        <f>I297-D297</f>
        <v>-128.96699999999998</v>
      </c>
      <c r="K297" s="91">
        <f>I297/D297</f>
        <v>0.6449146475770925</v>
      </c>
      <c r="L297" s="18">
        <f t="shared" si="48"/>
        <v>-30.508535242290748</v>
      </c>
    </row>
    <row r="298" spans="1:12" s="68" customFormat="1" ht="27" customHeight="1" hidden="1">
      <c r="A298" s="1" t="s">
        <v>26</v>
      </c>
      <c r="B298" s="84"/>
      <c r="C298" s="137" t="s">
        <v>156</v>
      </c>
      <c r="D298" s="118">
        <v>1994.61</v>
      </c>
      <c r="E298" s="155">
        <v>1704.201</v>
      </c>
      <c r="F298" s="118">
        <v>1704.201</v>
      </c>
      <c r="G298" s="154">
        <f>F298/E298*100</f>
        <v>100</v>
      </c>
      <c r="H298" s="92">
        <f t="shared" si="33"/>
        <v>85.44031163986945</v>
      </c>
      <c r="I298" s="118">
        <v>1994.6</v>
      </c>
      <c r="J298" s="92">
        <f t="shared" si="46"/>
        <v>-0.009999999999990905</v>
      </c>
      <c r="K298" s="91">
        <f t="shared" si="47"/>
        <v>0.9999949864885868</v>
      </c>
      <c r="L298" s="18">
        <f t="shared" si="48"/>
        <v>-9.55968836013055</v>
      </c>
    </row>
    <row r="299" spans="1:12" s="69" customFormat="1" ht="52.5" customHeight="1" hidden="1">
      <c r="A299" s="1" t="s">
        <v>26</v>
      </c>
      <c r="B299" s="84"/>
      <c r="C299" s="137" t="s">
        <v>127</v>
      </c>
      <c r="D299" s="92">
        <v>86434.639</v>
      </c>
      <c r="E299" s="154">
        <v>68958.508</v>
      </c>
      <c r="F299" s="92">
        <v>62199.906</v>
      </c>
      <c r="G299" s="154">
        <f>F299/E299*100</f>
        <v>90.19903098831547</v>
      </c>
      <c r="H299" s="92">
        <f t="shared" si="33"/>
        <v>71.96178143348294</v>
      </c>
      <c r="I299" s="126">
        <v>79619.43</v>
      </c>
      <c r="J299" s="92">
        <f t="shared" si="46"/>
        <v>-6815.209000000003</v>
      </c>
      <c r="K299" s="91">
        <f t="shared" si="47"/>
        <v>0.9211518775476114</v>
      </c>
      <c r="L299" s="18">
        <f t="shared" si="48"/>
        <v>-23.03821856651706</v>
      </c>
    </row>
    <row r="300" spans="1:12" s="7" customFormat="1" ht="16.5" customHeight="1">
      <c r="A300" s="234"/>
      <c r="B300" s="235"/>
      <c r="C300" s="137" t="s">
        <v>38</v>
      </c>
      <c r="D300" s="116">
        <v>1185.8</v>
      </c>
      <c r="E300" s="150">
        <v>625.499</v>
      </c>
      <c r="F300" s="116">
        <v>1185.522</v>
      </c>
      <c r="G300" s="154">
        <f>F300/E300*100</f>
        <v>189.53219749352115</v>
      </c>
      <c r="H300" s="199">
        <f>F300/D300*100</f>
        <v>99.97655591162085</v>
      </c>
      <c r="I300" s="92"/>
      <c r="J300" s="92"/>
      <c r="K300" s="91"/>
      <c r="L300" s="18">
        <f>H300-95</f>
        <v>4.976555911620849</v>
      </c>
    </row>
    <row r="301" spans="1:12" s="68" customFormat="1" ht="27.75" customHeight="1">
      <c r="A301" s="238"/>
      <c r="B301" s="239"/>
      <c r="C301" s="137" t="s">
        <v>75</v>
      </c>
      <c r="D301" s="116">
        <v>878.435</v>
      </c>
      <c r="E301" s="150">
        <v>878.435</v>
      </c>
      <c r="F301" s="116">
        <v>878.435</v>
      </c>
      <c r="G301" s="154">
        <f>F301/E301*100</f>
        <v>100</v>
      </c>
      <c r="H301" s="92">
        <f>F301/D301*100</f>
        <v>100</v>
      </c>
      <c r="I301" s="92"/>
      <c r="J301" s="92"/>
      <c r="K301" s="91"/>
      <c r="L301" s="18">
        <f>H301-95</f>
        <v>5</v>
      </c>
    </row>
    <row r="302" spans="1:12" s="7" customFormat="1" ht="43.5" customHeight="1">
      <c r="A302" s="43" t="s">
        <v>28</v>
      </c>
      <c r="B302" s="44" t="s">
        <v>92</v>
      </c>
      <c r="C302" s="206" t="s">
        <v>57</v>
      </c>
      <c r="D302" s="172">
        <f>D303+D309+D308</f>
        <v>901968.379</v>
      </c>
      <c r="E302" s="144">
        <f>E303+E309+E308</f>
        <v>837835.238</v>
      </c>
      <c r="F302" s="172">
        <f>F303+F308+F309</f>
        <v>832178.321</v>
      </c>
      <c r="G302" s="164">
        <f aca="true" t="shared" si="49" ref="G302:G347">F302/E302*100</f>
        <v>99.32481748875786</v>
      </c>
      <c r="H302" s="91">
        <f aca="true" t="shared" si="50" ref="H302:H347">F302/D302*100</f>
        <v>92.26247176454508</v>
      </c>
      <c r="I302" s="91"/>
      <c r="J302" s="91"/>
      <c r="K302" s="91"/>
      <c r="L302" s="28" t="s">
        <v>71</v>
      </c>
    </row>
    <row r="303" spans="1:12" s="27" customFormat="1" ht="17.25" customHeight="1">
      <c r="A303" s="25"/>
      <c r="B303" s="26"/>
      <c r="C303" s="137" t="s">
        <v>37</v>
      </c>
      <c r="D303" s="116">
        <v>893879.166</v>
      </c>
      <c r="E303" s="150">
        <v>834441.898</v>
      </c>
      <c r="F303" s="116">
        <v>825725.327</v>
      </c>
      <c r="G303" s="154">
        <f t="shared" si="49"/>
        <v>98.95540108653556</v>
      </c>
      <c r="H303" s="92">
        <f t="shared" si="50"/>
        <v>92.37549754012278</v>
      </c>
      <c r="I303" s="92">
        <f>I304+I305+I306+I307</f>
        <v>621302.715</v>
      </c>
      <c r="J303" s="92">
        <f>I303-D303</f>
        <v>-272576.451</v>
      </c>
      <c r="K303" s="92">
        <f>I303/D303</f>
        <v>0.6950634253847237</v>
      </c>
      <c r="L303" s="18">
        <f aca="true" t="shared" si="51" ref="L303:L309">H303-95</f>
        <v>-2.6245024598772204</v>
      </c>
    </row>
    <row r="304" spans="1:12" s="69" customFormat="1" ht="26.25" customHeight="1" hidden="1">
      <c r="A304" s="1" t="s">
        <v>28</v>
      </c>
      <c r="B304" s="84"/>
      <c r="C304" s="137" t="s">
        <v>95</v>
      </c>
      <c r="D304" s="92">
        <v>7420.599</v>
      </c>
      <c r="E304" s="154">
        <v>6733.58</v>
      </c>
      <c r="F304" s="154">
        <v>6621.909</v>
      </c>
      <c r="G304" s="154">
        <f t="shared" si="49"/>
        <v>98.34158055595982</v>
      </c>
      <c r="H304" s="92">
        <f aca="true" t="shared" si="52" ref="H304:H309">F304/D304*100</f>
        <v>89.2368527122945</v>
      </c>
      <c r="I304" s="118">
        <v>7399.71</v>
      </c>
      <c r="J304" s="92">
        <f>I304-D304</f>
        <v>-20.889000000000124</v>
      </c>
      <c r="K304" s="91">
        <f>I304/D304</f>
        <v>0.9971849981382904</v>
      </c>
      <c r="L304" s="18">
        <f t="shared" si="51"/>
        <v>-5.763147287705493</v>
      </c>
    </row>
    <row r="305" spans="1:12" s="69" customFormat="1" ht="27.75" customHeight="1" hidden="1">
      <c r="A305" s="1" t="s">
        <v>28</v>
      </c>
      <c r="B305" s="84"/>
      <c r="C305" s="137" t="s">
        <v>103</v>
      </c>
      <c r="D305" s="92">
        <v>622706.439</v>
      </c>
      <c r="E305" s="154">
        <v>565577.185</v>
      </c>
      <c r="F305" s="154">
        <v>536847.974</v>
      </c>
      <c r="G305" s="154">
        <f t="shared" si="49"/>
        <v>94.92037306985783</v>
      </c>
      <c r="H305" s="92">
        <f t="shared" si="52"/>
        <v>86.21204798558378</v>
      </c>
      <c r="I305" s="118">
        <v>611781.436</v>
      </c>
      <c r="J305" s="92">
        <f>I305-D305</f>
        <v>-10925.003000000026</v>
      </c>
      <c r="K305" s="91">
        <f>I305/D305</f>
        <v>0.9824556126036782</v>
      </c>
      <c r="L305" s="18">
        <f t="shared" si="51"/>
        <v>-8.78795201441622</v>
      </c>
    </row>
    <row r="306" spans="1:12" s="69" customFormat="1" ht="40.5" customHeight="1" hidden="1">
      <c r="A306" s="1" t="s">
        <v>28</v>
      </c>
      <c r="B306" s="84"/>
      <c r="C306" s="137" t="s">
        <v>104</v>
      </c>
      <c r="D306" s="92">
        <v>1947.682</v>
      </c>
      <c r="E306" s="154">
        <v>1947.682</v>
      </c>
      <c r="F306" s="154">
        <v>1901.576</v>
      </c>
      <c r="G306" s="154">
        <f t="shared" si="49"/>
        <v>97.63277578167278</v>
      </c>
      <c r="H306" s="92">
        <f t="shared" si="52"/>
        <v>97.63277578167278</v>
      </c>
      <c r="I306" s="118">
        <v>1921.005</v>
      </c>
      <c r="J306" s="92">
        <f>I306-D306</f>
        <v>-26.676999999999907</v>
      </c>
      <c r="K306" s="91">
        <f>I306/D306</f>
        <v>0.9863032055540895</v>
      </c>
      <c r="L306" s="18">
        <f t="shared" si="51"/>
        <v>2.632775781672777</v>
      </c>
    </row>
    <row r="307" spans="1:12" s="69" customFormat="1" ht="40.5" customHeight="1" hidden="1">
      <c r="A307" s="1" t="s">
        <v>28</v>
      </c>
      <c r="B307" s="84"/>
      <c r="C307" s="137" t="s">
        <v>105</v>
      </c>
      <c r="D307" s="92">
        <v>201.9</v>
      </c>
      <c r="E307" s="154">
        <v>201.9</v>
      </c>
      <c r="F307" s="154">
        <v>200.564</v>
      </c>
      <c r="G307" s="154">
        <f t="shared" si="49"/>
        <v>99.3382862803368</v>
      </c>
      <c r="H307" s="92">
        <f t="shared" si="52"/>
        <v>99.3382862803368</v>
      </c>
      <c r="I307" s="118">
        <v>200.564</v>
      </c>
      <c r="J307" s="92">
        <f>I307-D307</f>
        <v>-1.3360000000000127</v>
      </c>
      <c r="K307" s="91">
        <f>I307/D307</f>
        <v>0.993382862803368</v>
      </c>
      <c r="L307" s="18">
        <f t="shared" si="51"/>
        <v>4.338286280336803</v>
      </c>
    </row>
    <row r="308" spans="1:12" s="52" customFormat="1" ht="17.25" customHeight="1" hidden="1">
      <c r="A308" s="53"/>
      <c r="B308" s="51"/>
      <c r="C308" s="137" t="s">
        <v>38</v>
      </c>
      <c r="D308" s="116">
        <v>0</v>
      </c>
      <c r="E308" s="150">
        <v>0</v>
      </c>
      <c r="F308" s="150">
        <v>0</v>
      </c>
      <c r="G308" s="154" t="e">
        <f t="shared" si="49"/>
        <v>#DIV/0!</v>
      </c>
      <c r="H308" s="92" t="e">
        <f t="shared" si="52"/>
        <v>#DIV/0!</v>
      </c>
      <c r="I308" s="118"/>
      <c r="J308" s="92"/>
      <c r="K308" s="92"/>
      <c r="L308" s="18" t="e">
        <f t="shared" si="51"/>
        <v>#DIV/0!</v>
      </c>
    </row>
    <row r="309" spans="1:12" s="7" customFormat="1" ht="27.75" customHeight="1">
      <c r="A309" s="38"/>
      <c r="B309" s="39"/>
      <c r="C309" s="137" t="s">
        <v>75</v>
      </c>
      <c r="D309" s="116">
        <v>8089.213</v>
      </c>
      <c r="E309" s="150">
        <v>3393.34</v>
      </c>
      <c r="F309" s="116">
        <v>6452.994</v>
      </c>
      <c r="G309" s="154">
        <f t="shared" si="49"/>
        <v>190.1664436808572</v>
      </c>
      <c r="H309" s="92">
        <f t="shared" si="52"/>
        <v>79.77282833323835</v>
      </c>
      <c r="I309" s="92"/>
      <c r="J309" s="92"/>
      <c r="K309" s="91"/>
      <c r="L309" s="18">
        <f t="shared" si="51"/>
        <v>-15.227171666761649</v>
      </c>
    </row>
    <row r="310" spans="1:12" s="7" customFormat="1" ht="30" customHeight="1">
      <c r="A310" s="1" t="s">
        <v>29</v>
      </c>
      <c r="B310" s="40" t="s">
        <v>30</v>
      </c>
      <c r="C310" s="206" t="s">
        <v>58</v>
      </c>
      <c r="D310" s="172">
        <f>D311+D313</f>
        <v>36977.462999999996</v>
      </c>
      <c r="E310" s="144">
        <f>E311+E313</f>
        <v>31498.939000000002</v>
      </c>
      <c r="F310" s="172">
        <f>F311+F313</f>
        <v>36925.770000000004</v>
      </c>
      <c r="G310" s="164">
        <f t="shared" si="49"/>
        <v>117.22861522415089</v>
      </c>
      <c r="H310" s="200">
        <f t="shared" si="50"/>
        <v>99.86020403833548</v>
      </c>
      <c r="I310" s="91"/>
      <c r="J310" s="91"/>
      <c r="K310" s="91"/>
      <c r="L310" s="28" t="s">
        <v>71</v>
      </c>
    </row>
    <row r="311" spans="1:12" s="27" customFormat="1" ht="18" customHeight="1">
      <c r="A311" s="25"/>
      <c r="B311" s="26"/>
      <c r="C311" s="137" t="s">
        <v>37</v>
      </c>
      <c r="D311" s="116">
        <v>36614.1</v>
      </c>
      <c r="E311" s="150">
        <v>31135.576</v>
      </c>
      <c r="F311" s="116">
        <v>36563.857</v>
      </c>
      <c r="G311" s="154">
        <f t="shared" si="49"/>
        <v>117.43433620755886</v>
      </c>
      <c r="H311" s="199">
        <f t="shared" si="50"/>
        <v>99.86277690834953</v>
      </c>
      <c r="I311" s="92">
        <f>I312</f>
        <v>0</v>
      </c>
      <c r="J311" s="92">
        <f>I311-D311</f>
        <v>-36614.1</v>
      </c>
      <c r="K311" s="92">
        <f>I311/D311</f>
        <v>0</v>
      </c>
      <c r="L311" s="18">
        <f>H311-95</f>
        <v>4.862776908349531</v>
      </c>
    </row>
    <row r="312" spans="1:12" s="69" customFormat="1" ht="18.75" customHeight="1" hidden="1">
      <c r="A312" s="138">
        <v>977</v>
      </c>
      <c r="B312" s="139"/>
      <c r="C312" s="207" t="s">
        <v>114</v>
      </c>
      <c r="D312" s="116">
        <v>36614.1</v>
      </c>
      <c r="E312" s="150">
        <v>22973.346</v>
      </c>
      <c r="F312" s="116">
        <v>20482.996</v>
      </c>
      <c r="G312" s="154">
        <f t="shared" si="49"/>
        <v>89.15982896004788</v>
      </c>
      <c r="H312" s="92">
        <f t="shared" si="50"/>
        <v>55.94291816540622</v>
      </c>
      <c r="I312" s="92">
        <f>I313</f>
        <v>0</v>
      </c>
      <c r="J312" s="92">
        <f>I312-D312</f>
        <v>-36614.1</v>
      </c>
      <c r="K312" s="92">
        <f>I312/D312</f>
        <v>0</v>
      </c>
      <c r="L312" s="18">
        <f>H312-95</f>
        <v>-39.05708183459378</v>
      </c>
    </row>
    <row r="313" spans="1:12" s="69" customFormat="1" ht="28.5" customHeight="1">
      <c r="A313" s="140"/>
      <c r="B313" s="141"/>
      <c r="C313" s="137" t="s">
        <v>75</v>
      </c>
      <c r="D313" s="116">
        <v>363.363</v>
      </c>
      <c r="E313" s="150">
        <v>363.363</v>
      </c>
      <c r="F313" s="116">
        <v>361.913</v>
      </c>
      <c r="G313" s="154">
        <f>F313/E313*100</f>
        <v>99.60095001417316</v>
      </c>
      <c r="H313" s="92">
        <f t="shared" si="50"/>
        <v>99.60095001417316</v>
      </c>
      <c r="I313" s="92">
        <f>I314</f>
        <v>0</v>
      </c>
      <c r="J313" s="92">
        <f>I313-D313</f>
        <v>-363.363</v>
      </c>
      <c r="K313" s="92">
        <f>I313/D313</f>
        <v>0</v>
      </c>
      <c r="L313" s="18">
        <f>H313-95</f>
        <v>4.600950014173165</v>
      </c>
    </row>
    <row r="314" spans="1:12" s="7" customFormat="1" ht="30" customHeight="1">
      <c r="A314" s="42" t="s">
        <v>31</v>
      </c>
      <c r="B314" s="40" t="s">
        <v>32</v>
      </c>
      <c r="C314" s="206" t="s">
        <v>59</v>
      </c>
      <c r="D314" s="172">
        <f>D315</f>
        <v>7800.1</v>
      </c>
      <c r="E314" s="144">
        <f>E315</f>
        <v>7800.1</v>
      </c>
      <c r="F314" s="172">
        <f>F315</f>
        <v>7798.3</v>
      </c>
      <c r="G314" s="164">
        <f t="shared" si="49"/>
        <v>99.97692337277726</v>
      </c>
      <c r="H314" s="200">
        <f t="shared" si="50"/>
        <v>99.97692337277726</v>
      </c>
      <c r="I314" s="91"/>
      <c r="J314" s="91"/>
      <c r="K314" s="91"/>
      <c r="L314" s="28" t="s">
        <v>71</v>
      </c>
    </row>
    <row r="315" spans="1:12" s="27" customFormat="1" ht="18" customHeight="1">
      <c r="A315" s="25"/>
      <c r="B315" s="26"/>
      <c r="C315" s="209" t="s">
        <v>37</v>
      </c>
      <c r="D315" s="116">
        <v>7800.1</v>
      </c>
      <c r="E315" s="150">
        <v>7800.1</v>
      </c>
      <c r="F315" s="116">
        <v>7798.3</v>
      </c>
      <c r="G315" s="154">
        <f t="shared" si="49"/>
        <v>99.97692337277726</v>
      </c>
      <c r="H315" s="199">
        <f t="shared" si="50"/>
        <v>99.97692337277726</v>
      </c>
      <c r="I315" s="92">
        <f>I316</f>
        <v>4024.07</v>
      </c>
      <c r="J315" s="92">
        <f>I315-D315</f>
        <v>-3776.03</v>
      </c>
      <c r="K315" s="92">
        <f>I315/D315</f>
        <v>0.5158997961564595</v>
      </c>
      <c r="L315" s="18">
        <f>H315-95</f>
        <v>4.976923372777264</v>
      </c>
    </row>
    <row r="316" spans="1:12" s="69" customFormat="1" ht="27" customHeight="1" hidden="1">
      <c r="A316" s="36">
        <v>978</v>
      </c>
      <c r="B316" s="87"/>
      <c r="C316" s="209" t="s">
        <v>115</v>
      </c>
      <c r="D316" s="154">
        <v>4319.92</v>
      </c>
      <c r="E316" s="154">
        <v>3548</v>
      </c>
      <c r="F316" s="154">
        <v>2565.566</v>
      </c>
      <c r="G316" s="164">
        <f t="shared" si="49"/>
        <v>72.31020293122884</v>
      </c>
      <c r="H316" s="91">
        <f t="shared" si="50"/>
        <v>59.38920165188244</v>
      </c>
      <c r="I316" s="92">
        <v>4024.07</v>
      </c>
      <c r="J316" s="92">
        <f>I316-D316</f>
        <v>-295.8499999999999</v>
      </c>
      <c r="K316" s="91">
        <f>I316/D316</f>
        <v>0.9315149354617678</v>
      </c>
      <c r="L316" s="18"/>
    </row>
    <row r="317" spans="1:12" s="7" customFormat="1" ht="21" customHeight="1">
      <c r="A317" s="1" t="s">
        <v>33</v>
      </c>
      <c r="B317" s="2" t="s">
        <v>34</v>
      </c>
      <c r="C317" s="206" t="s">
        <v>136</v>
      </c>
      <c r="D317" s="172">
        <f>D318+D320</f>
        <v>169089.272</v>
      </c>
      <c r="E317" s="144">
        <f>E318+E320</f>
        <v>145466.258</v>
      </c>
      <c r="F317" s="172">
        <f>F318+F320</f>
        <v>166268.252</v>
      </c>
      <c r="G317" s="164">
        <f t="shared" si="49"/>
        <v>114.30021936771068</v>
      </c>
      <c r="H317" s="91">
        <f t="shared" si="50"/>
        <v>98.33163868610187</v>
      </c>
      <c r="I317" s="92"/>
      <c r="J317" s="91"/>
      <c r="K317" s="91"/>
      <c r="L317" s="28" t="s">
        <v>71</v>
      </c>
    </row>
    <row r="318" spans="1:12" s="27" customFormat="1" ht="17.25" customHeight="1">
      <c r="A318" s="50"/>
      <c r="B318" s="112"/>
      <c r="C318" s="209" t="s">
        <v>37</v>
      </c>
      <c r="D318" s="116">
        <v>168210.837</v>
      </c>
      <c r="E318" s="150">
        <v>144587.823</v>
      </c>
      <c r="F318" s="116">
        <v>165389.817</v>
      </c>
      <c r="G318" s="154">
        <f t="shared" si="49"/>
        <v>114.38709952773824</v>
      </c>
      <c r="H318" s="92">
        <f t="shared" si="50"/>
        <v>98.32292612633515</v>
      </c>
      <c r="I318" s="92">
        <f>I319</f>
        <v>143342.66</v>
      </c>
      <c r="J318" s="92">
        <f>I318-D318</f>
        <v>-24868.176999999996</v>
      </c>
      <c r="K318" s="92">
        <f>I318/D318</f>
        <v>0.852160672620635</v>
      </c>
      <c r="L318" s="18">
        <f>H318-95</f>
        <v>3.3229261263351475</v>
      </c>
    </row>
    <row r="319" spans="1:12" s="69" customFormat="1" ht="18" customHeight="1" hidden="1">
      <c r="A319" s="107">
        <v>985</v>
      </c>
      <c r="B319" s="113"/>
      <c r="C319" s="209" t="s">
        <v>116</v>
      </c>
      <c r="D319" s="92">
        <v>150859.105</v>
      </c>
      <c r="E319" s="154">
        <v>134885.955</v>
      </c>
      <c r="F319" s="92">
        <v>115969.834</v>
      </c>
      <c r="G319" s="154">
        <f>F319/E319*100</f>
        <v>85.97621153366191</v>
      </c>
      <c r="H319" s="92">
        <f>F319/D319*100</f>
        <v>76.87294313458905</v>
      </c>
      <c r="I319" s="92">
        <v>143342.66</v>
      </c>
      <c r="J319" s="92">
        <f>I319-D319</f>
        <v>-7516.445000000007</v>
      </c>
      <c r="K319" s="91">
        <f>I319/D319</f>
        <v>0.9501757285382277</v>
      </c>
      <c r="L319" s="18">
        <f>H319-95</f>
        <v>-18.12705686541095</v>
      </c>
    </row>
    <row r="320" spans="1:12" s="69" customFormat="1" ht="27" customHeight="1">
      <c r="A320" s="107"/>
      <c r="B320" s="113"/>
      <c r="C320" s="209" t="s">
        <v>75</v>
      </c>
      <c r="D320" s="116">
        <v>878.435</v>
      </c>
      <c r="E320" s="150">
        <v>878.435</v>
      </c>
      <c r="F320" s="116">
        <v>878.435</v>
      </c>
      <c r="G320" s="154">
        <f>F320/E320*100</f>
        <v>100</v>
      </c>
      <c r="H320" s="92">
        <f>F320/D320*100</f>
        <v>100</v>
      </c>
      <c r="I320" s="92"/>
      <c r="J320" s="92"/>
      <c r="K320" s="91"/>
      <c r="L320" s="18">
        <f>H320-95</f>
        <v>5</v>
      </c>
    </row>
    <row r="321" spans="1:12" s="11" customFormat="1" ht="42" customHeight="1">
      <c r="A321" s="1" t="s">
        <v>35</v>
      </c>
      <c r="B321" s="2" t="s">
        <v>93</v>
      </c>
      <c r="C321" s="206" t="s">
        <v>61</v>
      </c>
      <c r="D321" s="172">
        <f>D322+D331+D332</f>
        <v>1903138.1060000001</v>
      </c>
      <c r="E321" s="144">
        <f>E322+E331+E332</f>
        <v>1656507.915</v>
      </c>
      <c r="F321" s="172">
        <f>F322+F331+F332</f>
        <v>1690950.513</v>
      </c>
      <c r="G321" s="164">
        <f t="shared" si="49"/>
        <v>102.07922930449746</v>
      </c>
      <c r="H321" s="91">
        <f t="shared" si="50"/>
        <v>88.85064660672609</v>
      </c>
      <c r="I321" s="92"/>
      <c r="J321" s="91"/>
      <c r="K321" s="91"/>
      <c r="L321" s="28" t="s">
        <v>71</v>
      </c>
    </row>
    <row r="322" spans="1:12" s="27" customFormat="1" ht="16.5" customHeight="1">
      <c r="A322" s="240"/>
      <c r="B322" s="241"/>
      <c r="C322" s="137" t="s">
        <v>194</v>
      </c>
      <c r="D322" s="116">
        <v>1376318.641</v>
      </c>
      <c r="E322" s="150">
        <v>1337402.568</v>
      </c>
      <c r="F322" s="116">
        <v>1294003.654</v>
      </c>
      <c r="G322" s="154">
        <f t="shared" si="49"/>
        <v>96.75498499566214</v>
      </c>
      <c r="H322" s="92">
        <f t="shared" si="50"/>
        <v>94.01919115618517</v>
      </c>
      <c r="I322" s="92">
        <f>I323+I324</f>
        <v>446158.95999999996</v>
      </c>
      <c r="J322" s="92">
        <f>I322-D322</f>
        <v>-930159.6810000001</v>
      </c>
      <c r="K322" s="92">
        <f>I322/D322</f>
        <v>0.32416836240467656</v>
      </c>
      <c r="L322" s="18">
        <f>H322-95</f>
        <v>-0.9808088438148275</v>
      </c>
    </row>
    <row r="323" spans="1:12" s="69" customFormat="1" ht="26.25" customHeight="1" hidden="1">
      <c r="A323" s="50" t="s">
        <v>35</v>
      </c>
      <c r="B323" s="24"/>
      <c r="C323" s="137" t="s">
        <v>95</v>
      </c>
      <c r="D323" s="92">
        <v>22213.4</v>
      </c>
      <c r="E323" s="154">
        <v>18586.967</v>
      </c>
      <c r="F323" s="92">
        <v>17807.826</v>
      </c>
      <c r="G323" s="154">
        <f>F323/E323*100</f>
        <v>95.80813265553225</v>
      </c>
      <c r="H323" s="92">
        <f aca="true" t="shared" si="53" ref="H323:H332">F323/D323*100</f>
        <v>80.16704331619653</v>
      </c>
      <c r="I323" s="92">
        <v>21450.66</v>
      </c>
      <c r="J323" s="92">
        <f>I323-D323</f>
        <v>-762.7400000000016</v>
      </c>
      <c r="K323" s="91">
        <f>I323/D323</f>
        <v>0.9656630682380904</v>
      </c>
      <c r="L323" s="18">
        <f>H323-95</f>
        <v>-14.832956683803474</v>
      </c>
    </row>
    <row r="324" spans="1:12" s="69" customFormat="1" ht="26.25" customHeight="1" hidden="1">
      <c r="A324" s="50" t="s">
        <v>35</v>
      </c>
      <c r="B324" s="24"/>
      <c r="C324" s="137" t="s">
        <v>161</v>
      </c>
      <c r="D324" s="116">
        <v>500810.148</v>
      </c>
      <c r="E324" s="150">
        <v>448092.846</v>
      </c>
      <c r="F324" s="116">
        <v>389072.301</v>
      </c>
      <c r="G324" s="154">
        <f>F324/E324*100</f>
        <v>86.82850093973605</v>
      </c>
      <c r="H324" s="92">
        <f t="shared" si="53"/>
        <v>77.68858170182286</v>
      </c>
      <c r="I324" s="92">
        <v>424708.3</v>
      </c>
      <c r="J324" s="92">
        <f>I324-D324</f>
        <v>-76101.848</v>
      </c>
      <c r="K324" s="91">
        <f>I324/D324</f>
        <v>0.8480425200968571</v>
      </c>
      <c r="L324" s="18">
        <f>H324-95</f>
        <v>-17.311418298177145</v>
      </c>
    </row>
    <row r="325" spans="1:12" s="189" customFormat="1" ht="27.75" customHeight="1" hidden="1">
      <c r="A325" s="180"/>
      <c r="B325" s="181"/>
      <c r="C325" s="208" t="s">
        <v>222</v>
      </c>
      <c r="D325" s="187">
        <v>588160.2</v>
      </c>
      <c r="E325" s="187"/>
      <c r="F325" s="187">
        <v>571987.9</v>
      </c>
      <c r="G325" s="183"/>
      <c r="H325" s="183">
        <f t="shared" si="53"/>
        <v>97.25035798069983</v>
      </c>
      <c r="I325" s="183"/>
      <c r="J325" s="183"/>
      <c r="K325" s="184"/>
      <c r="L325" s="185"/>
    </row>
    <row r="326" spans="1:12" s="189" customFormat="1" ht="27.75" customHeight="1" hidden="1">
      <c r="A326" s="180"/>
      <c r="B326" s="181"/>
      <c r="C326" s="208" t="s">
        <v>223</v>
      </c>
      <c r="D326" s="187">
        <v>136350.7</v>
      </c>
      <c r="E326" s="187"/>
      <c r="F326" s="187">
        <v>126066.7</v>
      </c>
      <c r="G326" s="183"/>
      <c r="H326" s="183">
        <f t="shared" si="53"/>
        <v>92.4576844856682</v>
      </c>
      <c r="I326" s="183"/>
      <c r="J326" s="183"/>
      <c r="K326" s="184"/>
      <c r="L326" s="185"/>
    </row>
    <row r="327" spans="1:12" s="189" customFormat="1" ht="27.75" customHeight="1" hidden="1">
      <c r="A327" s="180"/>
      <c r="B327" s="181"/>
      <c r="C327" s="208" t="s">
        <v>224</v>
      </c>
      <c r="D327" s="187">
        <v>79068</v>
      </c>
      <c r="E327" s="187"/>
      <c r="F327" s="187">
        <v>65658.5</v>
      </c>
      <c r="G327" s="183"/>
      <c r="H327" s="183">
        <f t="shared" si="53"/>
        <v>83.04054737694136</v>
      </c>
      <c r="I327" s="183"/>
      <c r="J327" s="183"/>
      <c r="K327" s="184"/>
      <c r="L327" s="185"/>
    </row>
    <row r="328" spans="1:12" s="189" customFormat="1" ht="27.75" customHeight="1" hidden="1">
      <c r="A328" s="180"/>
      <c r="B328" s="181"/>
      <c r="C328" s="208" t="s">
        <v>223</v>
      </c>
      <c r="D328" s="187">
        <v>9961.1</v>
      </c>
      <c r="E328" s="187"/>
      <c r="F328" s="187">
        <v>0</v>
      </c>
      <c r="G328" s="183"/>
      <c r="H328" s="183">
        <f t="shared" si="53"/>
        <v>0</v>
      </c>
      <c r="I328" s="183"/>
      <c r="J328" s="183"/>
      <c r="K328" s="184"/>
      <c r="L328" s="185"/>
    </row>
    <row r="329" spans="1:12" s="189" customFormat="1" ht="27.75" customHeight="1" hidden="1">
      <c r="A329" s="180"/>
      <c r="B329" s="181"/>
      <c r="C329" s="208" t="s">
        <v>224</v>
      </c>
      <c r="D329" s="187">
        <v>47782.6</v>
      </c>
      <c r="E329" s="187"/>
      <c r="F329" s="187">
        <v>28129.5</v>
      </c>
      <c r="G329" s="183"/>
      <c r="H329" s="183">
        <f t="shared" si="53"/>
        <v>58.86975593626131</v>
      </c>
      <c r="I329" s="183"/>
      <c r="J329" s="183"/>
      <c r="K329" s="184"/>
      <c r="L329" s="185"/>
    </row>
    <row r="330" spans="1:12" s="189" customFormat="1" ht="39" hidden="1">
      <c r="A330" s="180"/>
      <c r="B330" s="181"/>
      <c r="C330" s="208" t="s">
        <v>225</v>
      </c>
      <c r="D330" s="187">
        <v>35073</v>
      </c>
      <c r="E330" s="187"/>
      <c r="F330" s="187">
        <v>22896.3</v>
      </c>
      <c r="G330" s="183"/>
      <c r="H330" s="183">
        <f t="shared" si="53"/>
        <v>65.28184073218715</v>
      </c>
      <c r="I330" s="183"/>
      <c r="J330" s="183"/>
      <c r="K330" s="184"/>
      <c r="L330" s="185"/>
    </row>
    <row r="331" spans="1:12" s="7" customFormat="1" ht="17.25" customHeight="1">
      <c r="A331" s="234"/>
      <c r="B331" s="235"/>
      <c r="C331" s="137" t="s">
        <v>38</v>
      </c>
      <c r="D331" s="116">
        <v>48589.164</v>
      </c>
      <c r="E331" s="150">
        <v>47366.727</v>
      </c>
      <c r="F331" s="116">
        <v>45001.591</v>
      </c>
      <c r="G331" s="154">
        <f>F331/E331*100</f>
        <v>95.0067565360807</v>
      </c>
      <c r="H331" s="92">
        <f t="shared" si="53"/>
        <v>92.6165163080394</v>
      </c>
      <c r="I331" s="92"/>
      <c r="J331" s="92"/>
      <c r="K331" s="91"/>
      <c r="L331" s="18">
        <f>H331-95</f>
        <v>-2.383483691960606</v>
      </c>
    </row>
    <row r="332" spans="1:12" s="7" customFormat="1" ht="27" customHeight="1">
      <c r="A332" s="238"/>
      <c r="B332" s="239"/>
      <c r="C332" s="137" t="s">
        <v>75</v>
      </c>
      <c r="D332" s="116">
        <v>478230.301</v>
      </c>
      <c r="E332" s="150">
        <v>271738.62</v>
      </c>
      <c r="F332" s="116">
        <v>351945.268</v>
      </c>
      <c r="G332" s="154">
        <f>F332/E332*100</f>
        <v>129.51610190704582</v>
      </c>
      <c r="H332" s="92">
        <f t="shared" si="53"/>
        <v>73.59325982984922</v>
      </c>
      <c r="I332" s="92"/>
      <c r="J332" s="92"/>
      <c r="K332" s="91"/>
      <c r="L332" s="18">
        <f>H332-95</f>
        <v>-21.406740170150783</v>
      </c>
    </row>
    <row r="333" spans="1:12" s="7" customFormat="1" ht="42" customHeight="1">
      <c r="A333" s="1" t="s">
        <v>36</v>
      </c>
      <c r="B333" s="2" t="s">
        <v>94</v>
      </c>
      <c r="C333" s="206" t="s">
        <v>60</v>
      </c>
      <c r="D333" s="172">
        <f>D334</f>
        <v>88550.296</v>
      </c>
      <c r="E333" s="144">
        <f>E334</f>
        <v>76820.177</v>
      </c>
      <c r="F333" s="172">
        <f>F334</f>
        <v>87751.172</v>
      </c>
      <c r="G333" s="164">
        <f t="shared" si="49"/>
        <v>114.22932805791375</v>
      </c>
      <c r="H333" s="91">
        <f t="shared" si="50"/>
        <v>99.09754790655924</v>
      </c>
      <c r="I333" s="91"/>
      <c r="J333" s="91"/>
      <c r="K333" s="91"/>
      <c r="L333" s="28" t="s">
        <v>71</v>
      </c>
    </row>
    <row r="334" spans="1:12" s="27" customFormat="1" ht="17.25" customHeight="1">
      <c r="A334" s="248"/>
      <c r="B334" s="253"/>
      <c r="C334" s="209" t="s">
        <v>37</v>
      </c>
      <c r="D334" s="116">
        <v>88550.296</v>
      </c>
      <c r="E334" s="150">
        <v>76820.177</v>
      </c>
      <c r="F334" s="116">
        <v>87751.172</v>
      </c>
      <c r="G334" s="154">
        <f t="shared" si="49"/>
        <v>114.22932805791375</v>
      </c>
      <c r="H334" s="92">
        <f t="shared" si="50"/>
        <v>99.09754790655924</v>
      </c>
      <c r="I334" s="92">
        <f>I335+I336</f>
        <v>65369.85</v>
      </c>
      <c r="J334" s="92">
        <f>I334-D334</f>
        <v>-23180.446000000004</v>
      </c>
      <c r="K334" s="92">
        <f>I334/D334</f>
        <v>0.7382228287525995</v>
      </c>
      <c r="L334" s="18">
        <f>H334-95</f>
        <v>4.097547906559242</v>
      </c>
    </row>
    <row r="335" spans="1:12" s="68" customFormat="1" ht="28.5" customHeight="1" hidden="1">
      <c r="A335" s="36">
        <v>992</v>
      </c>
      <c r="B335" s="86"/>
      <c r="C335" s="209" t="s">
        <v>95</v>
      </c>
      <c r="D335" s="154">
        <v>52536.5</v>
      </c>
      <c r="E335" s="154">
        <v>45502.598</v>
      </c>
      <c r="F335" s="154">
        <v>43754.165</v>
      </c>
      <c r="G335" s="164">
        <f t="shared" si="49"/>
        <v>96.15750951187448</v>
      </c>
      <c r="H335" s="91">
        <f t="shared" si="50"/>
        <v>83.28336489868948</v>
      </c>
      <c r="I335" s="92">
        <v>51932.35</v>
      </c>
      <c r="J335" s="92">
        <f>I335-D335</f>
        <v>-604.1500000000015</v>
      </c>
      <c r="K335" s="91">
        <f>I335/D335</f>
        <v>0.9885003759291159</v>
      </c>
      <c r="L335" s="18"/>
    </row>
    <row r="336" spans="1:12" s="68" customFormat="1" ht="27" customHeight="1" hidden="1">
      <c r="A336" s="36">
        <v>992</v>
      </c>
      <c r="B336" s="86"/>
      <c r="C336" s="209" t="s">
        <v>137</v>
      </c>
      <c r="D336" s="150">
        <v>13891.692</v>
      </c>
      <c r="E336" s="150">
        <v>12285.557</v>
      </c>
      <c r="F336" s="150">
        <v>12074.998</v>
      </c>
      <c r="G336" s="164">
        <f t="shared" si="49"/>
        <v>98.28612573284222</v>
      </c>
      <c r="H336" s="91">
        <f t="shared" si="50"/>
        <v>86.92244256495178</v>
      </c>
      <c r="I336" s="92">
        <v>13437.5</v>
      </c>
      <c r="J336" s="92">
        <f>I336-D336</f>
        <v>-454.1919999999991</v>
      </c>
      <c r="K336" s="91">
        <f>I336/D336</f>
        <v>0.9673047746811548</v>
      </c>
      <c r="L336" s="18"/>
    </row>
    <row r="337" spans="1:12" s="14" customFormat="1" ht="18" customHeight="1" hidden="1">
      <c r="A337" s="248" t="s">
        <v>78</v>
      </c>
      <c r="B337" s="249"/>
      <c r="C337" s="250"/>
      <c r="D337" s="144">
        <v>0</v>
      </c>
      <c r="E337" s="158" t="s">
        <v>71</v>
      </c>
      <c r="F337" s="158" t="s">
        <v>71</v>
      </c>
      <c r="G337" s="158" t="s">
        <v>71</v>
      </c>
      <c r="H337" s="8" t="s">
        <v>71</v>
      </c>
      <c r="I337" s="8"/>
      <c r="J337" s="8"/>
      <c r="K337" s="8"/>
      <c r="L337" s="8" t="s">
        <v>71</v>
      </c>
    </row>
    <row r="338" spans="1:12" ht="29.25" customHeight="1">
      <c r="A338" s="255" t="s">
        <v>69</v>
      </c>
      <c r="B338" s="256"/>
      <c r="C338" s="257"/>
      <c r="D338" s="121">
        <f>D340+D341+D342</f>
        <v>25107123.268000003</v>
      </c>
      <c r="E338" s="159">
        <f>E340+E341+E342</f>
        <v>22705392.78</v>
      </c>
      <c r="F338" s="121">
        <f>F340+F341+F342</f>
        <v>23961068.108000003</v>
      </c>
      <c r="G338" s="167">
        <f t="shared" si="49"/>
        <v>105.53029555650788</v>
      </c>
      <c r="H338" s="110">
        <f t="shared" si="50"/>
        <v>95.43533861778306</v>
      </c>
      <c r="I338" s="110"/>
      <c r="J338" s="110"/>
      <c r="K338" s="110"/>
      <c r="L338" s="99" t="s">
        <v>71</v>
      </c>
    </row>
    <row r="339" spans="1:12" ht="15.75" customHeight="1">
      <c r="A339" s="245"/>
      <c r="B339" s="245"/>
      <c r="C339" s="226" t="s">
        <v>67</v>
      </c>
      <c r="D339" s="122"/>
      <c r="E339" s="160"/>
      <c r="F339" s="122"/>
      <c r="G339" s="167"/>
      <c r="H339" s="110"/>
      <c r="I339" s="122"/>
      <c r="J339" s="122"/>
      <c r="K339" s="127"/>
      <c r="L339" s="100"/>
    </row>
    <row r="340" spans="1:12" ht="20.25" customHeight="1">
      <c r="A340" s="245"/>
      <c r="B340" s="245"/>
      <c r="C340" s="227" t="s">
        <v>37</v>
      </c>
      <c r="D340" s="121">
        <f>D7+D28+D36+D41+D48+D59+D75+D92+D110+D127+D144+D161+D178+D195+D212+D234+D236+D247+D258+D263+D274+D283+D288+D303+D311+D315+D318+D322+D334+D14+D33</f>
        <v>15689305.084</v>
      </c>
      <c r="E340" s="159">
        <f>E7+E28+E36+E41+E48+E59+E75+E92+E110+E127+E144+E161+E178+E195+E212+E234+E236+E247+E258+E263+E274+E283+E288+E303+E311+E315+E318+E322+E334+E14+E33</f>
        <v>14513133.689000001</v>
      </c>
      <c r="F340" s="121">
        <f>F7+F28+F36+F41+F48+F59+F75+F92+F110+F127+F144+F161+F178+F195+F212+F234+F236+F247+F258+F263+F274+F283+F288+F303+F311+F315+F318+F322+F334+F14+F33</f>
        <v>14931209.724000001</v>
      </c>
      <c r="G340" s="167">
        <f t="shared" si="49"/>
        <v>102.88067376735373</v>
      </c>
      <c r="H340" s="110">
        <f t="shared" si="50"/>
        <v>95.16807560346884</v>
      </c>
      <c r="I340" s="121" t="e">
        <f>I7+I14+I28+I36+I41+#REF!+#REF!+I59+I75+I92+I110+I127+I144+I161+I178+I195+#REF!+#REF!+I236+I247+I258+I263+I274+I283+I288+I303+I311+I315+I318+I322+I334+I48+I212</f>
        <v>#REF!</v>
      </c>
      <c r="J340" s="110" t="e">
        <f>I340-D340</f>
        <v>#REF!</v>
      </c>
      <c r="K340" s="110" t="e">
        <f>I340/D340</f>
        <v>#REF!</v>
      </c>
      <c r="L340" s="101">
        <f>H340-95</f>
        <v>0.16807560346883577</v>
      </c>
    </row>
    <row r="341" spans="1:12" ht="18.75" customHeight="1">
      <c r="A341" s="245"/>
      <c r="B341" s="245"/>
      <c r="C341" s="227" t="s">
        <v>38</v>
      </c>
      <c r="D341" s="121">
        <f>D45+D71+D90+D108+D125+D142+D159+D176+D193+D210+D255+D271+D281+D300+D331+D308+D31+D34</f>
        <v>7550451.557</v>
      </c>
      <c r="E341" s="159">
        <f>E45+E71+E90+E108+E125+E142+E159+E176+E193+E210+E255+E271+E281+E300+E331+E308+E31+E34</f>
        <v>7098005.7069999995</v>
      </c>
      <c r="F341" s="121">
        <f>F45+F71+F90+F108+F125+F142+F159+F176+F193+F210+F255+F271+F281+F300+F331+F308+F31+F34</f>
        <v>7474491.550000001</v>
      </c>
      <c r="G341" s="167">
        <f t="shared" si="49"/>
        <v>105.30410735833466</v>
      </c>
      <c r="H341" s="110">
        <f t="shared" si="50"/>
        <v>98.99396736173246</v>
      </c>
      <c r="I341" s="110"/>
      <c r="J341" s="110"/>
      <c r="K341" s="110"/>
      <c r="L341" s="101">
        <f>H341-95</f>
        <v>3.9939673617324587</v>
      </c>
    </row>
    <row r="342" spans="1:12" ht="31.5" customHeight="1">
      <c r="A342" s="245"/>
      <c r="B342" s="245"/>
      <c r="C342" s="228" t="s">
        <v>75</v>
      </c>
      <c r="D342" s="121">
        <f>D26+D46+D57+D73+D232+D244+D256+D272+D301+D309+D320+D332+D261+D337+D12+D313</f>
        <v>1867366.6269999999</v>
      </c>
      <c r="E342" s="159">
        <f>E46+E57+E73+E232+E244+E256+E261+E301+E309+E320+E332+E26+E272+E313+E12</f>
        <v>1094253.384</v>
      </c>
      <c r="F342" s="121">
        <f>F46+F57+F73+F232+F244+F256+F261+F301+F309+F320+F332+F26+F272+F313+F12</f>
        <v>1555366.834</v>
      </c>
      <c r="G342" s="167">
        <f t="shared" si="49"/>
        <v>142.1395498284335</v>
      </c>
      <c r="H342" s="110">
        <f t="shared" si="50"/>
        <v>83.29199052350849</v>
      </c>
      <c r="I342" s="110"/>
      <c r="J342" s="110"/>
      <c r="K342" s="110"/>
      <c r="L342" s="101">
        <f>H342-95</f>
        <v>-11.708009476491512</v>
      </c>
    </row>
    <row r="343" spans="1:12" ht="26.25" customHeight="1">
      <c r="A343" s="242" t="s">
        <v>68</v>
      </c>
      <c r="B343" s="243"/>
      <c r="C343" s="244"/>
      <c r="D343" s="175">
        <f>D345+D346+D347</f>
        <v>25201090.95</v>
      </c>
      <c r="E343" s="161">
        <f>E345+E346+E347</f>
        <v>22810309.39</v>
      </c>
      <c r="F343" s="175">
        <f>F345+F346+F347</f>
        <v>24049192.493</v>
      </c>
      <c r="G343" s="168">
        <f t="shared" si="49"/>
        <v>105.43124199596838</v>
      </c>
      <c r="H343" s="111">
        <f t="shared" si="50"/>
        <v>95.42917225573522</v>
      </c>
      <c r="I343" s="111"/>
      <c r="J343" s="111"/>
      <c r="K343" s="111"/>
      <c r="L343" s="102" t="s">
        <v>71</v>
      </c>
    </row>
    <row r="344" spans="1:12" ht="14.25" customHeight="1">
      <c r="A344" s="254"/>
      <c r="B344" s="254"/>
      <c r="C344" s="229" t="s">
        <v>67</v>
      </c>
      <c r="D344" s="162"/>
      <c r="E344" s="162"/>
      <c r="F344" s="162"/>
      <c r="G344" s="167"/>
      <c r="H344" s="110"/>
      <c r="I344" s="123"/>
      <c r="J344" s="128"/>
      <c r="K344" s="128"/>
      <c r="L344" s="103"/>
    </row>
    <row r="345" spans="1:12" ht="30.75" customHeight="1">
      <c r="A345" s="254"/>
      <c r="B345" s="254"/>
      <c r="C345" s="230" t="s">
        <v>74</v>
      </c>
      <c r="D345" s="124">
        <f>D340+D20</f>
        <v>15783272.766</v>
      </c>
      <c r="E345" s="163">
        <f>E340+E20</f>
        <v>14618050.299</v>
      </c>
      <c r="F345" s="124">
        <f>F340+F20</f>
        <v>15019334.109000001</v>
      </c>
      <c r="G345" s="168">
        <f t="shared" si="49"/>
        <v>102.74512538807896</v>
      </c>
      <c r="H345" s="111">
        <f t="shared" si="50"/>
        <v>95.15982098056583</v>
      </c>
      <c r="I345" s="124" t="e">
        <f>I340+I24+I25+I21+I23</f>
        <v>#REF!</v>
      </c>
      <c r="J345" s="110" t="e">
        <f>I345-D345</f>
        <v>#REF!</v>
      </c>
      <c r="K345" s="110" t="e">
        <f>I345/D345</f>
        <v>#REF!</v>
      </c>
      <c r="L345" s="104">
        <f>H345-95</f>
        <v>0.15982098056582572</v>
      </c>
    </row>
    <row r="346" spans="1:12" ht="18.75" customHeight="1">
      <c r="A346" s="254"/>
      <c r="B346" s="254"/>
      <c r="C346" s="230" t="s">
        <v>38</v>
      </c>
      <c r="D346" s="124">
        <f aca="true" t="shared" si="54" ref="D346:F347">D341</f>
        <v>7550451.557</v>
      </c>
      <c r="E346" s="163">
        <f t="shared" si="54"/>
        <v>7098005.7069999995</v>
      </c>
      <c r="F346" s="124">
        <f t="shared" si="54"/>
        <v>7474491.550000001</v>
      </c>
      <c r="G346" s="168">
        <f t="shared" si="49"/>
        <v>105.30410735833466</v>
      </c>
      <c r="H346" s="111">
        <f t="shared" si="50"/>
        <v>98.99396736173246</v>
      </c>
      <c r="I346" s="111"/>
      <c r="J346" s="111"/>
      <c r="K346" s="111"/>
      <c r="L346" s="104">
        <f>H346-95</f>
        <v>3.9939673617324587</v>
      </c>
    </row>
    <row r="347" spans="1:12" ht="31.5" customHeight="1">
      <c r="A347" s="254"/>
      <c r="B347" s="254"/>
      <c r="C347" s="231" t="s">
        <v>75</v>
      </c>
      <c r="D347" s="124">
        <f>D342</f>
        <v>1867366.6269999999</v>
      </c>
      <c r="E347" s="163">
        <f t="shared" si="54"/>
        <v>1094253.384</v>
      </c>
      <c r="F347" s="124">
        <f t="shared" si="54"/>
        <v>1555366.834</v>
      </c>
      <c r="G347" s="168">
        <f t="shared" si="49"/>
        <v>142.1395498284335</v>
      </c>
      <c r="H347" s="111">
        <f t="shared" si="50"/>
        <v>83.29199052350849</v>
      </c>
      <c r="I347" s="111"/>
      <c r="J347" s="111"/>
      <c r="K347" s="111"/>
      <c r="L347" s="104">
        <f>H347-95</f>
        <v>-11.708009476491512</v>
      </c>
    </row>
    <row r="348" spans="1:12" ht="12" customHeight="1">
      <c r="A348" s="10"/>
      <c r="B348" s="3"/>
      <c r="C348" s="223"/>
      <c r="D348" s="16"/>
      <c r="E348" s="63"/>
      <c r="F348" s="119"/>
      <c r="G348" s="75"/>
      <c r="H348" s="17"/>
      <c r="I348" s="74"/>
      <c r="J348" s="75"/>
      <c r="K348" s="76"/>
      <c r="L348" s="17"/>
    </row>
    <row r="349" spans="1:12" s="89" customFormat="1" ht="18" customHeight="1" hidden="1">
      <c r="A349" s="246" t="s">
        <v>174</v>
      </c>
      <c r="B349" s="247"/>
      <c r="C349" s="247"/>
      <c r="D349" s="247"/>
      <c r="E349" s="247"/>
      <c r="F349" s="247"/>
      <c r="G349" s="247"/>
      <c r="H349" s="247"/>
      <c r="I349" s="247"/>
      <c r="J349" s="247"/>
      <c r="K349" s="247"/>
      <c r="L349" s="247"/>
    </row>
    <row r="350" spans="1:12" s="19" customFormat="1" ht="17.25" customHeight="1">
      <c r="A350" s="251" t="s">
        <v>191</v>
      </c>
      <c r="B350" s="252"/>
      <c r="C350" s="252"/>
      <c r="D350" s="252"/>
      <c r="E350" s="252"/>
      <c r="F350" s="252"/>
      <c r="G350" s="252"/>
      <c r="H350" s="252"/>
      <c r="I350" s="252"/>
      <c r="J350" s="77"/>
      <c r="K350" s="77"/>
      <c r="L350" s="29"/>
    </row>
    <row r="351" spans="1:12" s="12" customFormat="1" ht="12.75">
      <c r="A351" s="31"/>
      <c r="B351" s="13"/>
      <c r="C351" s="224"/>
      <c r="D351" s="20"/>
      <c r="E351" s="64"/>
      <c r="F351" s="120"/>
      <c r="G351" s="79"/>
      <c r="H351" s="20"/>
      <c r="I351" s="78"/>
      <c r="J351" s="79"/>
      <c r="K351" s="80"/>
      <c r="L351" s="20"/>
    </row>
    <row r="352" spans="1:12" s="12" customFormat="1" ht="12.75">
      <c r="A352" s="31"/>
      <c r="B352" s="13"/>
      <c r="C352" s="224"/>
      <c r="D352" s="20"/>
      <c r="E352" s="64"/>
      <c r="F352" s="120"/>
      <c r="G352" s="79"/>
      <c r="H352" s="20"/>
      <c r="I352" s="78"/>
      <c r="J352" s="79"/>
      <c r="K352" s="80"/>
      <c r="L352" s="20"/>
    </row>
    <row r="353" spans="1:12" s="12" customFormat="1" ht="12.75">
      <c r="A353" s="31"/>
      <c r="B353" s="13"/>
      <c r="C353" s="224"/>
      <c r="D353" s="20"/>
      <c r="E353" s="64"/>
      <c r="F353" s="120"/>
      <c r="G353" s="79"/>
      <c r="H353" s="20"/>
      <c r="I353" s="78"/>
      <c r="J353" s="79"/>
      <c r="K353" s="80"/>
      <c r="L353" s="20"/>
    </row>
    <row r="354" spans="1:12" s="12" customFormat="1" ht="12.75">
      <c r="A354" s="31"/>
      <c r="B354" s="13"/>
      <c r="C354" s="224"/>
      <c r="D354" s="20"/>
      <c r="E354" s="64"/>
      <c r="F354" s="120"/>
      <c r="G354" s="79"/>
      <c r="H354" s="20"/>
      <c r="I354" s="78"/>
      <c r="J354" s="79"/>
      <c r="K354" s="80"/>
      <c r="L354" s="20"/>
    </row>
    <row r="355" spans="1:12" s="12" customFormat="1" ht="12.75">
      <c r="A355" s="31"/>
      <c r="B355" s="13"/>
      <c r="C355" s="224"/>
      <c r="D355" s="20"/>
      <c r="E355" s="64"/>
      <c r="F355" s="120"/>
      <c r="G355" s="79"/>
      <c r="H355" s="20"/>
      <c r="I355" s="78"/>
      <c r="J355" s="79"/>
      <c r="K355" s="80"/>
      <c r="L355" s="20"/>
    </row>
    <row r="356" spans="1:12" s="12" customFormat="1" ht="12.75">
      <c r="A356" s="31"/>
      <c r="B356" s="13"/>
      <c r="C356" s="224"/>
      <c r="D356" s="20"/>
      <c r="E356" s="64"/>
      <c r="F356" s="120"/>
      <c r="G356" s="79"/>
      <c r="H356" s="20"/>
      <c r="I356" s="78"/>
      <c r="J356" s="79"/>
      <c r="K356" s="80"/>
      <c r="L356" s="20"/>
    </row>
    <row r="357" spans="1:12" s="12" customFormat="1" ht="12.75">
      <c r="A357" s="31"/>
      <c r="B357" s="13"/>
      <c r="C357" s="224"/>
      <c r="D357" s="20"/>
      <c r="E357" s="64"/>
      <c r="F357" s="120"/>
      <c r="G357" s="79"/>
      <c r="H357" s="20"/>
      <c r="I357" s="78"/>
      <c r="J357" s="79"/>
      <c r="K357" s="80"/>
      <c r="L357" s="20"/>
    </row>
    <row r="358" spans="1:12" s="12" customFormat="1" ht="12.75">
      <c r="A358" s="31"/>
      <c r="B358" s="13"/>
      <c r="C358" s="224"/>
      <c r="D358" s="20"/>
      <c r="E358" s="64"/>
      <c r="F358" s="120"/>
      <c r="G358" s="79"/>
      <c r="H358" s="20"/>
      <c r="I358" s="78"/>
      <c r="J358" s="79"/>
      <c r="K358" s="80"/>
      <c r="L358" s="20"/>
    </row>
    <row r="359" spans="1:12" s="12" customFormat="1" ht="12.75">
      <c r="A359" s="31"/>
      <c r="B359" s="13"/>
      <c r="C359" s="224"/>
      <c r="D359" s="20"/>
      <c r="E359" s="64"/>
      <c r="F359" s="120"/>
      <c r="G359" s="79"/>
      <c r="H359" s="20"/>
      <c r="I359" s="78"/>
      <c r="J359" s="79"/>
      <c r="K359" s="80"/>
      <c r="L359" s="20"/>
    </row>
    <row r="360" spans="1:12" s="12" customFormat="1" ht="12.75">
      <c r="A360" s="31"/>
      <c r="B360" s="13"/>
      <c r="C360" s="224"/>
      <c r="D360" s="20"/>
      <c r="E360" s="64"/>
      <c r="F360" s="120"/>
      <c r="G360" s="79"/>
      <c r="H360" s="20"/>
      <c r="I360" s="78"/>
      <c r="J360" s="79"/>
      <c r="K360" s="80"/>
      <c r="L360" s="20"/>
    </row>
    <row r="361" spans="1:12" s="12" customFormat="1" ht="12.75">
      <c r="A361" s="31"/>
      <c r="B361" s="13"/>
      <c r="C361" s="224"/>
      <c r="D361" s="20"/>
      <c r="E361" s="64"/>
      <c r="F361" s="120"/>
      <c r="G361" s="79"/>
      <c r="H361" s="20"/>
      <c r="I361" s="78"/>
      <c r="J361" s="79"/>
      <c r="K361" s="80"/>
      <c r="L361" s="20"/>
    </row>
    <row r="362" spans="1:12" s="12" customFormat="1" ht="12.75">
      <c r="A362" s="31"/>
      <c r="B362" s="13"/>
      <c r="C362" s="224"/>
      <c r="D362" s="20"/>
      <c r="E362" s="64"/>
      <c r="F362" s="120"/>
      <c r="G362" s="79"/>
      <c r="H362" s="20"/>
      <c r="I362" s="78"/>
      <c r="J362" s="79"/>
      <c r="K362" s="80"/>
      <c r="L362" s="20"/>
    </row>
    <row r="363" spans="1:12" s="12" customFormat="1" ht="12.75">
      <c r="A363" s="31"/>
      <c r="B363" s="13"/>
      <c r="C363" s="224"/>
      <c r="D363" s="20"/>
      <c r="E363" s="64"/>
      <c r="F363" s="120"/>
      <c r="G363" s="79"/>
      <c r="H363" s="20"/>
      <c r="I363" s="78"/>
      <c r="J363" s="79"/>
      <c r="K363" s="80"/>
      <c r="L363" s="20"/>
    </row>
    <row r="364" spans="1:12" s="12" customFormat="1" ht="12.75">
      <c r="A364" s="31"/>
      <c r="B364" s="13"/>
      <c r="C364" s="224"/>
      <c r="D364" s="20"/>
      <c r="E364" s="64"/>
      <c r="F364" s="120"/>
      <c r="G364" s="79"/>
      <c r="H364" s="20"/>
      <c r="I364" s="78"/>
      <c r="J364" s="79"/>
      <c r="K364" s="80"/>
      <c r="L364" s="20"/>
    </row>
    <row r="365" spans="1:12" s="12" customFormat="1" ht="12.75">
      <c r="A365" s="31"/>
      <c r="B365" s="13"/>
      <c r="C365" s="224"/>
      <c r="D365" s="20"/>
      <c r="E365" s="64"/>
      <c r="F365" s="120"/>
      <c r="G365" s="79"/>
      <c r="H365" s="20"/>
      <c r="I365" s="78"/>
      <c r="J365" s="79"/>
      <c r="K365" s="80"/>
      <c r="L365" s="20"/>
    </row>
    <row r="366" spans="1:12" s="12" customFormat="1" ht="12.75">
      <c r="A366" s="31"/>
      <c r="B366" s="13"/>
      <c r="C366" s="224"/>
      <c r="D366" s="20"/>
      <c r="E366" s="64"/>
      <c r="F366" s="120"/>
      <c r="G366" s="79"/>
      <c r="H366" s="20"/>
      <c r="I366" s="78"/>
      <c r="J366" s="79"/>
      <c r="K366" s="80"/>
      <c r="L366" s="20"/>
    </row>
    <row r="367" spans="1:12" s="12" customFormat="1" ht="12.75">
      <c r="A367" s="31"/>
      <c r="B367" s="13"/>
      <c r="C367" s="224"/>
      <c r="D367" s="20"/>
      <c r="E367" s="64"/>
      <c r="F367" s="120"/>
      <c r="G367" s="79"/>
      <c r="H367" s="20"/>
      <c r="I367" s="78"/>
      <c r="J367" s="79"/>
      <c r="K367" s="80"/>
      <c r="L367" s="20"/>
    </row>
    <row r="368" spans="1:12" s="12" customFormat="1" ht="12.75">
      <c r="A368" s="31"/>
      <c r="B368" s="13"/>
      <c r="C368" s="224"/>
      <c r="D368" s="20"/>
      <c r="E368" s="64"/>
      <c r="F368" s="120"/>
      <c r="G368" s="79"/>
      <c r="H368" s="20"/>
      <c r="I368" s="78"/>
      <c r="J368" s="79"/>
      <c r="K368" s="80"/>
      <c r="L368" s="20"/>
    </row>
    <row r="369" spans="1:12" s="12" customFormat="1" ht="12.75">
      <c r="A369" s="31"/>
      <c r="B369" s="13"/>
      <c r="C369" s="224"/>
      <c r="D369" s="20"/>
      <c r="E369" s="64"/>
      <c r="F369" s="120"/>
      <c r="G369" s="79"/>
      <c r="H369" s="20"/>
      <c r="I369" s="78"/>
      <c r="J369" s="79"/>
      <c r="K369" s="80"/>
      <c r="L369" s="20"/>
    </row>
    <row r="370" spans="1:12" s="12" customFormat="1" ht="12.75">
      <c r="A370" s="31"/>
      <c r="B370" s="13"/>
      <c r="C370" s="224"/>
      <c r="D370" s="20"/>
      <c r="E370" s="64"/>
      <c r="F370" s="120"/>
      <c r="G370" s="79"/>
      <c r="H370" s="20"/>
      <c r="I370" s="78"/>
      <c r="J370" s="79"/>
      <c r="K370" s="80"/>
      <c r="L370" s="20"/>
    </row>
    <row r="371" spans="1:12" s="12" customFormat="1" ht="12.75">
      <c r="A371" s="31"/>
      <c r="B371" s="13"/>
      <c r="C371" s="224"/>
      <c r="D371" s="20"/>
      <c r="E371" s="64"/>
      <c r="F371" s="120"/>
      <c r="G371" s="79"/>
      <c r="H371" s="20"/>
      <c r="I371" s="78"/>
      <c r="J371" s="79"/>
      <c r="K371" s="80"/>
      <c r="L371" s="20"/>
    </row>
    <row r="372" spans="1:12" s="12" customFormat="1" ht="12.75">
      <c r="A372" s="31"/>
      <c r="B372" s="13"/>
      <c r="C372" s="224"/>
      <c r="D372" s="20"/>
      <c r="E372" s="64"/>
      <c r="F372" s="120"/>
      <c r="G372" s="79"/>
      <c r="H372" s="20"/>
      <c r="I372" s="78"/>
      <c r="J372" s="79"/>
      <c r="K372" s="80"/>
      <c r="L372" s="20"/>
    </row>
    <row r="373" spans="1:12" s="12" customFormat="1" ht="12.75">
      <c r="A373" s="31"/>
      <c r="B373" s="13"/>
      <c r="C373" s="224"/>
      <c r="D373" s="20"/>
      <c r="E373" s="64"/>
      <c r="F373" s="120"/>
      <c r="G373" s="79"/>
      <c r="H373" s="20"/>
      <c r="I373" s="78"/>
      <c r="J373" s="79"/>
      <c r="K373" s="80"/>
      <c r="L373" s="20"/>
    </row>
    <row r="374" spans="1:12" s="12" customFormat="1" ht="12.75">
      <c r="A374" s="31"/>
      <c r="B374" s="13"/>
      <c r="C374" s="224"/>
      <c r="D374" s="20"/>
      <c r="E374" s="64"/>
      <c r="F374" s="120"/>
      <c r="G374" s="79"/>
      <c r="H374" s="20"/>
      <c r="I374" s="78"/>
      <c r="J374" s="79"/>
      <c r="K374" s="80"/>
      <c r="L374" s="20"/>
    </row>
    <row r="375" spans="1:12" s="12" customFormat="1" ht="12.75">
      <c r="A375" s="31"/>
      <c r="B375" s="13"/>
      <c r="C375" s="224"/>
      <c r="D375" s="20"/>
      <c r="E375" s="64"/>
      <c r="F375" s="120"/>
      <c r="G375" s="79"/>
      <c r="H375" s="20"/>
      <c r="I375" s="78"/>
      <c r="J375" s="79"/>
      <c r="K375" s="80"/>
      <c r="L375" s="20"/>
    </row>
    <row r="376" spans="1:12" s="12" customFormat="1" ht="12.75">
      <c r="A376" s="31"/>
      <c r="B376" s="13"/>
      <c r="C376" s="224"/>
      <c r="D376" s="20"/>
      <c r="E376" s="64"/>
      <c r="F376" s="120"/>
      <c r="G376" s="79"/>
      <c r="H376" s="20"/>
      <c r="I376" s="78"/>
      <c r="J376" s="79"/>
      <c r="K376" s="80"/>
      <c r="L376" s="20"/>
    </row>
    <row r="377" spans="1:12" s="12" customFormat="1" ht="12.75">
      <c r="A377" s="31"/>
      <c r="B377" s="13"/>
      <c r="C377" s="224"/>
      <c r="D377" s="20"/>
      <c r="E377" s="64"/>
      <c r="F377" s="120"/>
      <c r="G377" s="79"/>
      <c r="H377" s="20"/>
      <c r="I377" s="78"/>
      <c r="J377" s="79"/>
      <c r="K377" s="80"/>
      <c r="L377" s="20"/>
    </row>
    <row r="378" spans="1:12" s="12" customFormat="1" ht="12.75">
      <c r="A378" s="31"/>
      <c r="B378" s="13"/>
      <c r="C378" s="224"/>
      <c r="D378" s="20"/>
      <c r="E378" s="64"/>
      <c r="F378" s="120"/>
      <c r="G378" s="79"/>
      <c r="H378" s="20"/>
      <c r="I378" s="78"/>
      <c r="J378" s="79"/>
      <c r="K378" s="80"/>
      <c r="L378" s="20"/>
    </row>
    <row r="379" spans="1:12" s="12" customFormat="1" ht="12.75">
      <c r="A379" s="31"/>
      <c r="B379" s="13"/>
      <c r="C379" s="224"/>
      <c r="D379" s="20"/>
      <c r="E379" s="64"/>
      <c r="F379" s="120"/>
      <c r="G379" s="79"/>
      <c r="H379" s="20"/>
      <c r="I379" s="78"/>
      <c r="J379" s="79"/>
      <c r="K379" s="80"/>
      <c r="L379" s="20"/>
    </row>
    <row r="380" spans="1:12" s="12" customFormat="1" ht="12.75">
      <c r="A380" s="31"/>
      <c r="B380" s="13"/>
      <c r="C380" s="224"/>
      <c r="D380" s="20"/>
      <c r="E380" s="64"/>
      <c r="F380" s="120"/>
      <c r="G380" s="79"/>
      <c r="H380" s="20"/>
      <c r="I380" s="78"/>
      <c r="J380" s="79"/>
      <c r="K380" s="80"/>
      <c r="L380" s="20"/>
    </row>
    <row r="381" spans="1:12" s="12" customFormat="1" ht="12.75">
      <c r="A381" s="31"/>
      <c r="B381" s="13"/>
      <c r="C381" s="224"/>
      <c r="D381" s="20"/>
      <c r="E381" s="64"/>
      <c r="F381" s="120"/>
      <c r="G381" s="79"/>
      <c r="H381" s="20"/>
      <c r="I381" s="78"/>
      <c r="J381" s="79"/>
      <c r="K381" s="80"/>
      <c r="L381" s="20"/>
    </row>
    <row r="382" spans="1:12" s="12" customFormat="1" ht="12.75">
      <c r="A382" s="31"/>
      <c r="B382" s="13"/>
      <c r="C382" s="224"/>
      <c r="D382" s="20"/>
      <c r="E382" s="64"/>
      <c r="F382" s="120"/>
      <c r="G382" s="79"/>
      <c r="H382" s="20"/>
      <c r="I382" s="78"/>
      <c r="J382" s="79"/>
      <c r="K382" s="80"/>
      <c r="L382" s="20"/>
    </row>
    <row r="383" spans="1:12" s="12" customFormat="1" ht="12.75">
      <c r="A383" s="31"/>
      <c r="B383" s="13"/>
      <c r="C383" s="224"/>
      <c r="D383" s="20"/>
      <c r="E383" s="64"/>
      <c r="F383" s="120"/>
      <c r="G383" s="79"/>
      <c r="H383" s="20"/>
      <c r="I383" s="78"/>
      <c r="J383" s="79"/>
      <c r="K383" s="80"/>
      <c r="L383" s="20"/>
    </row>
    <row r="384" spans="1:12" s="12" customFormat="1" ht="12.75">
      <c r="A384" s="31"/>
      <c r="B384" s="13"/>
      <c r="C384" s="224"/>
      <c r="D384" s="20"/>
      <c r="E384" s="64"/>
      <c r="F384" s="120"/>
      <c r="G384" s="79"/>
      <c r="H384" s="20"/>
      <c r="I384" s="78"/>
      <c r="J384" s="79"/>
      <c r="K384" s="80"/>
      <c r="L384" s="20"/>
    </row>
    <row r="385" spans="1:12" s="12" customFormat="1" ht="12.75">
      <c r="A385" s="31"/>
      <c r="B385" s="13"/>
      <c r="C385" s="224"/>
      <c r="D385" s="20"/>
      <c r="E385" s="64"/>
      <c r="F385" s="120"/>
      <c r="G385" s="79"/>
      <c r="H385" s="20"/>
      <c r="I385" s="78"/>
      <c r="J385" s="79"/>
      <c r="K385" s="80"/>
      <c r="L385" s="20"/>
    </row>
    <row r="386" spans="1:12" s="12" customFormat="1" ht="12.75">
      <c r="A386" s="31"/>
      <c r="B386" s="13"/>
      <c r="C386" s="224"/>
      <c r="D386" s="20"/>
      <c r="E386" s="64"/>
      <c r="F386" s="120"/>
      <c r="G386" s="79"/>
      <c r="H386" s="20"/>
      <c r="I386" s="78"/>
      <c r="J386" s="79"/>
      <c r="K386" s="80"/>
      <c r="L386" s="20"/>
    </row>
    <row r="387" spans="1:12" s="12" customFormat="1" ht="12.75">
      <c r="A387" s="31"/>
      <c r="B387" s="13"/>
      <c r="C387" s="224"/>
      <c r="D387" s="20"/>
      <c r="E387" s="64"/>
      <c r="F387" s="120"/>
      <c r="G387" s="79"/>
      <c r="H387" s="20"/>
      <c r="I387" s="78"/>
      <c r="J387" s="79"/>
      <c r="K387" s="80"/>
      <c r="L387" s="20"/>
    </row>
    <row r="388" spans="1:12" s="12" customFormat="1" ht="12.75">
      <c r="A388" s="31"/>
      <c r="B388" s="13"/>
      <c r="C388" s="224"/>
      <c r="D388" s="20"/>
      <c r="E388" s="64"/>
      <c r="F388" s="120"/>
      <c r="G388" s="79"/>
      <c r="H388" s="20"/>
      <c r="I388" s="78"/>
      <c r="J388" s="79"/>
      <c r="K388" s="80"/>
      <c r="L388" s="20"/>
    </row>
    <row r="389" spans="1:12" s="12" customFormat="1" ht="12.75">
      <c r="A389" s="31"/>
      <c r="B389" s="13"/>
      <c r="C389" s="224"/>
      <c r="D389" s="20"/>
      <c r="E389" s="64"/>
      <c r="F389" s="120"/>
      <c r="G389" s="79"/>
      <c r="H389" s="20"/>
      <c r="I389" s="78"/>
      <c r="J389" s="79"/>
      <c r="K389" s="80"/>
      <c r="L389" s="20"/>
    </row>
    <row r="390" spans="1:12" s="12" customFormat="1" ht="12.75">
      <c r="A390" s="31"/>
      <c r="B390" s="13"/>
      <c r="C390" s="224"/>
      <c r="D390" s="20"/>
      <c r="E390" s="64"/>
      <c r="F390" s="120"/>
      <c r="G390" s="79"/>
      <c r="H390" s="20"/>
      <c r="I390" s="78"/>
      <c r="J390" s="79"/>
      <c r="K390" s="80"/>
      <c r="L390" s="20"/>
    </row>
    <row r="391" spans="1:12" s="12" customFormat="1" ht="12.75">
      <c r="A391" s="31"/>
      <c r="B391" s="13"/>
      <c r="C391" s="224"/>
      <c r="D391" s="20"/>
      <c r="E391" s="64"/>
      <c r="F391" s="120"/>
      <c r="G391" s="79"/>
      <c r="H391" s="20"/>
      <c r="I391" s="78"/>
      <c r="J391" s="79"/>
      <c r="K391" s="80"/>
      <c r="L391" s="20"/>
    </row>
    <row r="392" spans="1:12" s="12" customFormat="1" ht="12.75">
      <c r="A392" s="31"/>
      <c r="B392" s="13"/>
      <c r="C392" s="224"/>
      <c r="D392" s="20"/>
      <c r="E392" s="64"/>
      <c r="F392" s="120"/>
      <c r="G392" s="79"/>
      <c r="H392" s="20"/>
      <c r="I392" s="78"/>
      <c r="J392" s="79"/>
      <c r="K392" s="80"/>
      <c r="L392" s="20"/>
    </row>
    <row r="393" spans="1:12" s="12" customFormat="1" ht="12.75">
      <c r="A393" s="31"/>
      <c r="B393" s="13"/>
      <c r="C393" s="224"/>
      <c r="D393" s="20"/>
      <c r="E393" s="64"/>
      <c r="F393" s="120"/>
      <c r="G393" s="79"/>
      <c r="H393" s="20"/>
      <c r="I393" s="78"/>
      <c r="J393" s="79"/>
      <c r="K393" s="80"/>
      <c r="L393" s="20"/>
    </row>
    <row r="394" spans="1:12" s="12" customFormat="1" ht="12.75">
      <c r="A394" s="31"/>
      <c r="B394" s="13"/>
      <c r="C394" s="224"/>
      <c r="D394" s="20"/>
      <c r="E394" s="64"/>
      <c r="F394" s="120"/>
      <c r="G394" s="79"/>
      <c r="H394" s="20"/>
      <c r="I394" s="78"/>
      <c r="J394" s="79"/>
      <c r="K394" s="80"/>
      <c r="L394" s="20"/>
    </row>
    <row r="395" spans="1:12" s="12" customFormat="1" ht="12.75">
      <c r="A395" s="31"/>
      <c r="B395" s="13"/>
      <c r="C395" s="224"/>
      <c r="D395" s="20"/>
      <c r="E395" s="64"/>
      <c r="F395" s="120"/>
      <c r="G395" s="79"/>
      <c r="H395" s="20"/>
      <c r="I395" s="78"/>
      <c r="J395" s="79"/>
      <c r="K395" s="80"/>
      <c r="L395" s="20"/>
    </row>
    <row r="396" spans="1:12" s="12" customFormat="1" ht="12.75">
      <c r="A396" s="31"/>
      <c r="B396" s="13"/>
      <c r="C396" s="224"/>
      <c r="D396" s="20"/>
      <c r="E396" s="64"/>
      <c r="F396" s="120"/>
      <c r="G396" s="79"/>
      <c r="H396" s="20"/>
      <c r="I396" s="78"/>
      <c r="J396" s="79"/>
      <c r="K396" s="80"/>
      <c r="L396" s="20"/>
    </row>
    <row r="397" spans="1:12" s="12" customFormat="1" ht="12.75">
      <c r="A397" s="31"/>
      <c r="B397" s="13"/>
      <c r="C397" s="224"/>
      <c r="D397" s="20"/>
      <c r="E397" s="64"/>
      <c r="F397" s="120"/>
      <c r="G397" s="79"/>
      <c r="H397" s="20"/>
      <c r="I397" s="78"/>
      <c r="J397" s="79"/>
      <c r="K397" s="80"/>
      <c r="L397" s="20"/>
    </row>
    <row r="398" spans="1:12" s="12" customFormat="1" ht="12.75">
      <c r="A398" s="31"/>
      <c r="B398" s="13"/>
      <c r="C398" s="224"/>
      <c r="D398" s="20"/>
      <c r="E398" s="64"/>
      <c r="F398" s="120"/>
      <c r="G398" s="79"/>
      <c r="H398" s="20"/>
      <c r="I398" s="78"/>
      <c r="J398" s="79"/>
      <c r="K398" s="80"/>
      <c r="L398" s="20"/>
    </row>
    <row r="399" spans="1:12" s="12" customFormat="1" ht="12.75">
      <c r="A399" s="31"/>
      <c r="B399" s="13"/>
      <c r="C399" s="224"/>
      <c r="D399" s="20"/>
      <c r="E399" s="64"/>
      <c r="F399" s="120"/>
      <c r="G399" s="79"/>
      <c r="H399" s="20"/>
      <c r="I399" s="78"/>
      <c r="J399" s="79"/>
      <c r="K399" s="80"/>
      <c r="L399" s="20"/>
    </row>
    <row r="400" spans="1:12" s="12" customFormat="1" ht="12.75">
      <c r="A400" s="31"/>
      <c r="B400" s="13"/>
      <c r="C400" s="224"/>
      <c r="D400" s="20"/>
      <c r="E400" s="64"/>
      <c r="F400" s="120"/>
      <c r="G400" s="79"/>
      <c r="H400" s="20"/>
      <c r="I400" s="78"/>
      <c r="J400" s="79"/>
      <c r="K400" s="80"/>
      <c r="L400" s="20"/>
    </row>
    <row r="401" spans="1:12" s="12" customFormat="1" ht="12.75">
      <c r="A401" s="31"/>
      <c r="B401" s="13"/>
      <c r="C401" s="224"/>
      <c r="D401" s="20"/>
      <c r="E401" s="64"/>
      <c r="F401" s="120"/>
      <c r="G401" s="79"/>
      <c r="H401" s="20"/>
      <c r="I401" s="78"/>
      <c r="J401" s="79"/>
      <c r="K401" s="80"/>
      <c r="L401" s="20"/>
    </row>
    <row r="402" spans="1:12" s="12" customFormat="1" ht="12.75">
      <c r="A402" s="31"/>
      <c r="B402" s="13"/>
      <c r="C402" s="224"/>
      <c r="D402" s="20"/>
      <c r="E402" s="64"/>
      <c r="F402" s="120"/>
      <c r="G402" s="79"/>
      <c r="H402" s="20"/>
      <c r="I402" s="78"/>
      <c r="J402" s="79"/>
      <c r="K402" s="80"/>
      <c r="L402" s="20"/>
    </row>
    <row r="403" spans="1:12" s="12" customFormat="1" ht="12.75">
      <c r="A403" s="31"/>
      <c r="B403" s="13"/>
      <c r="C403" s="224"/>
      <c r="D403" s="20"/>
      <c r="E403" s="64"/>
      <c r="F403" s="120"/>
      <c r="G403" s="79"/>
      <c r="H403" s="20"/>
      <c r="I403" s="78"/>
      <c r="J403" s="79"/>
      <c r="K403" s="80"/>
      <c r="L403" s="20"/>
    </row>
    <row r="404" spans="1:12" s="12" customFormat="1" ht="12.75">
      <c r="A404" s="31"/>
      <c r="B404" s="13"/>
      <c r="C404" s="224"/>
      <c r="D404" s="20"/>
      <c r="E404" s="64"/>
      <c r="F404" s="120"/>
      <c r="G404" s="79"/>
      <c r="H404" s="20"/>
      <c r="I404" s="78"/>
      <c r="J404" s="79"/>
      <c r="K404" s="80"/>
      <c r="L404" s="20"/>
    </row>
    <row r="405" spans="1:12" s="12" customFormat="1" ht="12.75">
      <c r="A405" s="31"/>
      <c r="B405" s="13"/>
      <c r="C405" s="224"/>
      <c r="D405" s="20"/>
      <c r="E405" s="64"/>
      <c r="F405" s="120"/>
      <c r="G405" s="79"/>
      <c r="H405" s="20"/>
      <c r="I405" s="78"/>
      <c r="J405" s="79"/>
      <c r="K405" s="80"/>
      <c r="L405" s="20"/>
    </row>
    <row r="406" spans="1:12" s="12" customFormat="1" ht="12.75">
      <c r="A406" s="31"/>
      <c r="B406" s="13"/>
      <c r="C406" s="224"/>
      <c r="D406" s="20"/>
      <c r="E406" s="64"/>
      <c r="F406" s="120"/>
      <c r="G406" s="79"/>
      <c r="H406" s="20"/>
      <c r="I406" s="78"/>
      <c r="J406" s="79"/>
      <c r="K406" s="80"/>
      <c r="L406" s="20"/>
    </row>
    <row r="407" spans="4:12" ht="12.75">
      <c r="D407" s="20"/>
      <c r="E407" s="64"/>
      <c r="F407" s="120"/>
      <c r="G407" s="79"/>
      <c r="H407" s="20"/>
      <c r="I407" s="78"/>
      <c r="J407" s="79"/>
      <c r="K407" s="80"/>
      <c r="L407" s="20"/>
    </row>
    <row r="408" spans="1:12" ht="12.75">
      <c r="A408"/>
      <c r="B408"/>
      <c r="C408" s="225"/>
      <c r="D408" s="20"/>
      <c r="E408" s="64"/>
      <c r="F408" s="120"/>
      <c r="G408" s="79"/>
      <c r="H408" s="20"/>
      <c r="I408" s="78"/>
      <c r="J408" s="79"/>
      <c r="K408" s="80"/>
      <c r="L408" s="20"/>
    </row>
    <row r="409" spans="1:12" ht="12.75">
      <c r="A409"/>
      <c r="B409"/>
      <c r="C409" s="225"/>
      <c r="D409" s="20"/>
      <c r="E409" s="64"/>
      <c r="F409" s="120"/>
      <c r="G409" s="79"/>
      <c r="H409" s="20"/>
      <c r="I409" s="78"/>
      <c r="J409" s="79"/>
      <c r="K409" s="80"/>
      <c r="L409" s="20"/>
    </row>
    <row r="410" spans="1:12" ht="12.75">
      <c r="A410"/>
      <c r="B410"/>
      <c r="C410" s="225"/>
      <c r="D410" s="20"/>
      <c r="E410" s="64"/>
      <c r="F410" s="120"/>
      <c r="G410" s="79"/>
      <c r="H410" s="20"/>
      <c r="I410" s="78"/>
      <c r="J410" s="79"/>
      <c r="K410" s="80"/>
      <c r="L410" s="20"/>
    </row>
    <row r="411" spans="1:12" ht="12.75">
      <c r="A411"/>
      <c r="B411"/>
      <c r="C411" s="225"/>
      <c r="D411" s="20"/>
      <c r="E411" s="64"/>
      <c r="F411" s="120"/>
      <c r="G411" s="79"/>
      <c r="H411" s="20"/>
      <c r="I411" s="78"/>
      <c r="J411" s="79"/>
      <c r="K411" s="80"/>
      <c r="L411" s="20"/>
    </row>
    <row r="412" spans="1:12" ht="12.75">
      <c r="A412"/>
      <c r="B412"/>
      <c r="C412" s="225"/>
      <c r="D412" s="20"/>
      <c r="E412" s="64"/>
      <c r="F412" s="120"/>
      <c r="G412" s="79"/>
      <c r="H412" s="20"/>
      <c r="I412" s="78"/>
      <c r="J412" s="79"/>
      <c r="K412" s="80"/>
      <c r="L412" s="20"/>
    </row>
    <row r="413" spans="1:12" ht="12.75">
      <c r="A413"/>
      <c r="B413"/>
      <c r="C413" s="225"/>
      <c r="D413" s="20"/>
      <c r="E413" s="64"/>
      <c r="F413" s="120"/>
      <c r="G413" s="79"/>
      <c r="H413" s="20"/>
      <c r="I413" s="78"/>
      <c r="J413" s="79"/>
      <c r="K413" s="80"/>
      <c r="L413" s="20"/>
    </row>
  </sheetData>
  <sheetProtection password="CE2E" sheet="1" objects="1" scenarios="1"/>
  <mergeCells count="22">
    <mergeCell ref="A349:L349"/>
    <mergeCell ref="A337:C337"/>
    <mergeCell ref="A71:B73"/>
    <mergeCell ref="A274:B274"/>
    <mergeCell ref="A350:I350"/>
    <mergeCell ref="A322:B322"/>
    <mergeCell ref="A331:B332"/>
    <mergeCell ref="A334:B334"/>
    <mergeCell ref="A344:B347"/>
    <mergeCell ref="A338:C338"/>
    <mergeCell ref="A343:C343"/>
    <mergeCell ref="A339:B342"/>
    <mergeCell ref="A232:B232"/>
    <mergeCell ref="A236:B236"/>
    <mergeCell ref="A288:B288"/>
    <mergeCell ref="A300:B301"/>
    <mergeCell ref="A3:L3"/>
    <mergeCell ref="A244:B244"/>
    <mergeCell ref="A14:B14"/>
    <mergeCell ref="A281:B281"/>
    <mergeCell ref="A59:B59"/>
    <mergeCell ref="A212:B212"/>
  </mergeCells>
  <printOptions/>
  <pageMargins left="0.4330708661417323" right="0.2755905511811024" top="0.31496062992125984" bottom="0.1968503937007874" header="0.31496062992125984" footer="0.31496062992125984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2015-01-16T13:51:28Z</cp:lastPrinted>
  <dcterms:created xsi:type="dcterms:W3CDTF">2002-03-11T10:22:12Z</dcterms:created>
  <dcterms:modified xsi:type="dcterms:W3CDTF">2015-01-19T10:13:47Z</dcterms:modified>
  <cp:category/>
  <cp:version/>
  <cp:contentType/>
  <cp:contentStatus/>
</cp:coreProperties>
</file>