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9.09.24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'09.09.24'!$A$4:$Q$85</definedName>
    <definedName name="Print_Titles" localSheetId="0" hidden="0">'09.09.24'!$3:$4</definedName>
    <definedName name="_xlnm.Print_Area" localSheetId="0">'09.09.24'!$A$1:$Q$83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'09.09.24'!$A$4:$Q$85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<sst xmlns="http://schemas.openxmlformats.org/spreadsheetml/2006/main" count="307" uniqueCount="307">
  <si>
    <r>
      <t xml:space="preserve">Оперативный анализ  поступления доходов бюджета города Перми в 2024 году</t>
    </r>
    <r>
      <rPr>
        <sz val="16"/>
        <rFont val="Times New Roman"/>
      </rPr>
      <t xml:space="preserve"> </t>
    </r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</si>
  <si>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</si>
  <si>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</si>
  <si>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</si>
  <si>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Вид дохода</t>
  </si>
  <si>
    <t xml:space="preserve">Факт с нач. 2023 года по 06.09.2023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</si>
  <si>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</si>
  <si>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</si>
  <si>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</si>
  <si>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</si>
  <si>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</si>
  <si>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</si>
  <si>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</si>
  <si>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</si>
  <si>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Сентябрь</t>
  </si>
  <si>
    <t>Сентябрь</t>
  </si>
  <si>
    <t xml:space="preserve">с нач. года на 09.09.2024 (по 06.09.2024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</si>
  <si>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</si>
  <si>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</si>
  <si>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</si>
  <si>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сентябрь от плана сентября</t>
  </si>
  <si>
    <t xml:space="preserve">НАЛОГОВЫЕ ДОХОДЫ</t>
  </si>
  <si>
    <t>182</t>
  </si>
  <si>
    <t>ДЭиП</t>
  </si>
  <si>
    <t>НДФЛ</t>
  </si>
  <si>
    <t>УВБ</t>
  </si>
  <si>
    <t xml:space="preserve">Акцизы по подакцизным товарам</t>
  </si>
  <si>
    <t>УСН</t>
  </si>
  <si>
    <t>ЕНВД</t>
  </si>
  <si>
    <t xml:space="preserve">Единый сельскохозяйственный налог</t>
  </si>
  <si>
    <t xml:space="preserve">Налог, взимаемый в связи с применением патентной системы н/о</t>
  </si>
  <si>
    <t>ДЗО</t>
  </si>
  <si>
    <t xml:space="preserve">Налог на имущество физических лиц</t>
  </si>
  <si>
    <t xml:space="preserve">Земельный налог </t>
  </si>
  <si>
    <t>ДОБ</t>
  </si>
  <si>
    <t xml:space="preserve">Государственная пошлина (мировые судьи)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</si>
  <si>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</si>
  <si>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</si>
  <si>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</si>
  <si>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</si>
  <si>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Госпошлина за регистрацию СМИ</t>
  </si>
  <si>
    <t>318</t>
  </si>
  <si>
    <t xml:space="preserve">Госпошлина за гос. регистрацию общ. объединений.</t>
  </si>
  <si>
    <t>944</t>
  </si>
  <si>
    <t>ДДиБ</t>
  </si>
  <si>
    <t xml:space="preserve">Госпошлина за выдачу спец. разрешения (опасн., тяжеловесн., крупногабар. груз)</t>
  </si>
  <si>
    <t>951</t>
  </si>
  <si>
    <t xml:space="preserve">Госпошлина за выдачу разрешения на установку РК</t>
  </si>
  <si>
    <t xml:space="preserve">НЕНАЛОГОВЫЕ ДОХОДЫ</t>
  </si>
  <si>
    <t xml:space="preserve">Доходы от предоставления на платной основе парковок</t>
  </si>
  <si>
    <t xml:space="preserve">Доходы от перечисления части прибыли МУП</t>
  </si>
  <si>
    <t xml:space="preserve">Штрафы, санкции, возмещение ущерба</t>
  </si>
  <si>
    <t xml:space="preserve">Плата по договорам на размещение рекламных конструкций</t>
  </si>
  <si>
    <t xml:space="preserve">Плата за размещение НТО</t>
  </si>
  <si>
    <t>163</t>
  </si>
  <si>
    <t>ДИО</t>
  </si>
  <si>
    <t xml:space="preserve">Дивиденды по акциям</t>
  </si>
  <si>
    <t xml:space="preserve">Доходы от сдачи в аренду имущества казны</t>
  </si>
  <si>
    <t xml:space="preserve">Прочие поступления от использования имущества</t>
  </si>
  <si>
    <t xml:space="preserve">Доходы  от приватизации мун. имущества, в т.ч.: </t>
  </si>
  <si>
    <t xml:space="preserve">178-ФЗ </t>
  </si>
  <si>
    <t xml:space="preserve">НДС по 178-ФЗ</t>
  </si>
  <si>
    <t>159-ФЗ</t>
  </si>
  <si>
    <t>992</t>
  </si>
  <si>
    <t xml:space="preserve">Арендная плата за земельные участки, гос. собственность на которые не разграничена</t>
  </si>
  <si>
    <t xml:space="preserve">Средства от продажи права на заключение договоров аренды </t>
  </si>
  <si>
    <t xml:space="preserve">Арендная плата за земельные участки, находящиеся в собственности городских округов </t>
  </si>
  <si>
    <t xml:space="preserve">Плата по соглашениям об установлении сервитута в отношении земельных участков</t>
  </si>
  <si>
    <t xml:space="preserve">Плата за публичный сервитут</t>
  </si>
  <si>
    <t xml:space="preserve">Доходы от продажи земельных участков, государственная собственность на которые не разграничена </t>
  </si>
  <si>
    <t xml:space="preserve">Доходы от продажи земельных участков, находящихся в собственности городских округов</t>
  </si>
  <si>
    <t xml:space="preserve">Плата за увеличение площади земельных участков в результате перераспределения 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</si>
  <si>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</si>
  <si>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</si>
  <si>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</si>
  <si>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</si>
  <si>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</si>
  <si>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</si>
  <si>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Доходы от компенсации затрат государства (лпд )</t>
  </si>
  <si>
    <t xml:space="preserve">Доходы от компенсации затрат государства (епд)</t>
  </si>
  <si>
    <t xml:space="preserve">Доходы от компенсации затрат государства (плата за проезд)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</si>
  <si>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</si>
  <si>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</si>
  <si>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</si>
  <si>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Доходы от продажи квартир</t>
  </si>
  <si>
    <t xml:space="preserve">915, 048</t>
  </si>
  <si>
    <t>Уэкол.</t>
  </si>
  <si>
    <t xml:space="preserve">Платежи при пользовании природными ресурсами</t>
  </si>
  <si>
    <t xml:space="preserve">Восстановительная стоимость зеленых насаждений</t>
  </si>
  <si>
    <t xml:space="preserve">Иные администр.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</si>
  <si>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</si>
  <si>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</si>
  <si>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Доходы от оказания платных услуг и компенсации затрат государства</t>
  </si>
  <si>
    <t xml:space="preserve">Невыясненные поступления</t>
  </si>
  <si>
    <t xml:space="preserve">Прочие неналоговые поступления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</si>
  <si>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</si>
  <si>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</si>
  <si>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</si>
  <si>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</si>
  <si>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Дотации бюджетам субъектов Российской Федерации и муниципальных образований</t>
  </si>
  <si>
    <t xml:space="preserve">Субсидии от других бюджетов бюджетной системы РФ   *)      </t>
  </si>
  <si>
    <t xml:space="preserve">Субвенции от других бюджетов бюджетной системы РФ *)    </t>
  </si>
  <si>
    <t xml:space="preserve">Иные межбюджетные трансферты  *)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</si>
  <si>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</si>
  <si>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в бюджеты городских округов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</si>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</sst>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0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10.000000"/>
      <color indexed="2"/>
      <name val="Arial Cyr"/>
    </font>
    <font>
      <sz val="16.000000"/>
      <name val="Times New Roman"/>
    </font>
    <font>
      <sz val="12.000000"/>
      <name val="Times New Roman"/>
    </font>
    <font>
      <sz val="12.000000"/>
      <color indexed="2"/>
      <name val="Times New Roman"/>
    </font>
    <font>
      <b/>
      <sz val="10.000000"/>
      <name val="Arial Cyr"/>
    </font>
    <font>
      <b/>
      <sz val="12.000000"/>
      <name val="Times New Roman"/>
    </font>
    <font>
      <i/>
      <sz val="12.000000"/>
      <name val="Times New Roman"/>
    </font>
    <font>
      <sz val="10.000000"/>
      <name val="Times New Roman"/>
    </font>
    <font>
      <sz val="8.500000"/>
      <name val="MS Sans Serif"/>
    </font>
    <font>
      <sz val="8.000000"/>
      <name val="Arial Cyr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8">
    <xf fontId="0" fillId="0" borderId="0" numFmtId="0" xfId="0"/>
    <xf fontId="0" fillId="0" borderId="0" numFmtId="0" xfId="0"/>
    <xf fontId="5" fillId="0" borderId="0" numFmtId="4" xfId="0" applyNumberFormat="1" applyFont="1"/>
    <xf fontId="0" fillId="0" borderId="0" numFmtId="162" xfId="0" applyNumberFormat="1"/>
    <xf fontId="0" fillId="0" borderId="0" numFmtId="163" xfId="0" applyNumberFormat="1"/>
    <xf fontId="6" fillId="0" borderId="0" numFmtId="0" xfId="0" applyFont="1" applyAlignment="1">
      <alignment horizontal="center" vertical="top" wrapText="1"/>
    </xf>
    <xf fontId="6" fillId="0" borderId="0" numFmtId="162" xfId="0" applyNumberFormat="1" applyFont="1" applyAlignment="1">
      <alignment horizontal="center" vertical="top" wrapText="1"/>
    </xf>
    <xf fontId="7" fillId="0" borderId="0" numFmtId="49" xfId="0" applyNumberFormat="1" applyFont="1" applyAlignment="1">
      <alignment horizontal="center" vertical="top" wrapText="1"/>
    </xf>
    <xf fontId="6" fillId="0" borderId="1" numFmtId="0" xfId="0" applyFont="1" applyBorder="1" applyAlignment="1">
      <alignment horizontal="center" vertical="top" wrapText="1"/>
    </xf>
    <xf fontId="7" fillId="0" borderId="1" numFmtId="0" xfId="0" applyFont="1" applyBorder="1" applyAlignment="1">
      <alignment horizontal="right" wrapText="1"/>
    </xf>
    <xf fontId="8" fillId="0" borderId="1" numFmtId="162" xfId="0" applyNumberFormat="1" applyFont="1" applyBorder="1" applyAlignment="1">
      <alignment horizontal="center" wrapText="1"/>
    </xf>
    <xf fontId="8" fillId="0" borderId="1" numFmtId="164" xfId="126" applyNumberFormat="1" applyFont="1" applyBorder="1" applyAlignment="1">
      <alignment horizontal="center" wrapText="1"/>
    </xf>
    <xf fontId="7" fillId="0" borderId="0" numFmtId="0" xfId="0" applyFont="1" applyAlignment="1">
      <alignment horizontal="right"/>
    </xf>
    <xf fontId="7" fillId="0" borderId="2" numFmtId="49" xfId="0" applyNumberFormat="1" applyFont="1" applyBorder="1" applyAlignment="1">
      <alignment horizontal="center" vertical="top" wrapText="1"/>
    </xf>
    <xf fontId="7" fillId="0" borderId="2" numFmtId="0" xfId="0" applyFont="1" applyBorder="1" applyAlignment="1">
      <alignment horizontal="center" vertical="top" wrapText="1"/>
    </xf>
    <xf fontId="7" fillId="0" borderId="3" numFmtId="0" xfId="0" applyFont="1" applyBorder="1" applyAlignment="1">
      <alignment horizontal="center" vertical="center" wrapText="1"/>
    </xf>
    <xf fontId="7" fillId="0" borderId="3" numFmtId="4" xfId="0" applyNumberFormat="1" applyFont="1" applyBorder="1" applyAlignment="1">
      <alignment horizontal="center" vertical="center" wrapText="1"/>
    </xf>
    <xf fontId="7" fillId="0" borderId="4" numFmtId="162" xfId="0" applyNumberFormat="1" applyFont="1" applyBorder="1" applyAlignment="1">
      <alignment horizontal="center" vertical="center" wrapText="1"/>
    </xf>
    <xf fontId="7" fillId="0" borderId="5" numFmtId="162" xfId="0" applyNumberFormat="1" applyFont="1" applyBorder="1" applyAlignment="1">
      <alignment horizontal="center" vertical="center" wrapText="1"/>
    </xf>
    <xf fontId="7" fillId="0" borderId="6" numFmtId="162" xfId="0" applyNumberFormat="1" applyFont="1" applyBorder="1" applyAlignment="1">
      <alignment horizontal="center" vertical="center" wrapText="1"/>
    </xf>
    <xf fontId="7" fillId="0" borderId="4" numFmtId="163" xfId="0" applyNumberFormat="1" applyFont="1" applyBorder="1" applyAlignment="1">
      <alignment horizontal="center" vertical="center" wrapText="1"/>
    </xf>
    <xf fontId="7" fillId="0" borderId="6" numFmtId="163" xfId="0" applyNumberFormat="1" applyFont="1" applyBorder="1" applyAlignment="1">
      <alignment horizontal="center" vertical="center" wrapText="1"/>
    </xf>
    <xf fontId="7" fillId="0" borderId="5" numFmtId="163" xfId="0" applyNumberFormat="1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2" numFmtId="9" xfId="127" applyNumberFormat="1" applyFont="1" applyBorder="1" applyAlignment="1" applyProtection="1">
      <alignment horizontal="center" vertical="top" wrapText="1"/>
    </xf>
    <xf fontId="7" fillId="0" borderId="3" numFmtId="9" xfId="127" applyNumberFormat="1" applyFont="1" applyBorder="1" applyAlignment="1" applyProtection="1">
      <alignment horizontal="center" vertical="top" wrapText="1"/>
    </xf>
    <xf fontId="7" fillId="0" borderId="7" numFmtId="0" xfId="0" applyFont="1" applyBorder="1" applyAlignment="1">
      <alignment horizontal="center" vertical="center" wrapText="1"/>
    </xf>
    <xf fontId="7" fillId="0" borderId="7" numFmtId="4" xfId="0" applyNumberFormat="1" applyFont="1" applyBorder="1" applyAlignment="1">
      <alignment horizontal="center" vertical="center" wrapText="1"/>
    </xf>
    <xf fontId="7" fillId="0" borderId="3" numFmtId="162" xfId="0" applyNumberFormat="1" applyFont="1" applyBorder="1" applyAlignment="1">
      <alignment horizontal="center" vertical="center" wrapText="1"/>
    </xf>
    <xf fontId="7" fillId="0" borderId="3" numFmtId="163" xfId="0" applyNumberFormat="1" applyFont="1" applyBorder="1" applyAlignment="1">
      <alignment horizontal="center" vertical="center" wrapText="1"/>
    </xf>
    <xf fontId="7" fillId="0" borderId="7" numFmtId="9" xfId="127" applyNumberFormat="1" applyFont="1" applyBorder="1" applyAlignment="1" applyProtection="1">
      <alignment horizontal="center" vertical="top" wrapText="1"/>
    </xf>
    <xf fontId="9" fillId="0" borderId="0" numFmtId="0" xfId="0" applyFont="1"/>
    <xf fontId="10" fillId="0" borderId="2" numFmtId="49" xfId="0" applyNumberFormat="1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vertical="center" wrapText="1"/>
    </xf>
    <xf fontId="10" fillId="0" borderId="2" numFmtId="162" xfId="0" applyNumberFormat="1" applyFont="1" applyBorder="1" applyAlignment="1">
      <alignment horizontal="right" vertical="center" wrapText="1"/>
    </xf>
    <xf fontId="10" fillId="0" borderId="2" numFmtId="164" xfId="0" applyNumberFormat="1" applyFont="1" applyBorder="1" applyAlignment="1">
      <alignment horizontal="right" vertical="center" wrapText="1"/>
    </xf>
    <xf fontId="9" fillId="0" borderId="0" numFmtId="4" xfId="0" applyNumberFormat="1" applyFont="1"/>
    <xf fontId="7" fillId="0" borderId="3" numFmtId="49" xfId="0" applyNumberFormat="1" applyFont="1" applyBorder="1" applyAlignment="1">
      <alignment horizontal="center" vertical="top" wrapText="1"/>
    </xf>
    <xf fontId="7" fillId="0" borderId="2" numFmtId="0" xfId="0" applyFont="1" applyBorder="1" applyAlignment="1">
      <alignment vertical="top" wrapText="1"/>
    </xf>
    <xf fontId="7" fillId="0" borderId="2" numFmtId="162" xfId="0" applyNumberFormat="1" applyFont="1" applyBorder="1" applyAlignment="1">
      <alignment horizontal="right" vertical="center" wrapText="1"/>
    </xf>
    <xf fontId="7" fillId="2" borderId="2" numFmtId="162" xfId="0" applyNumberFormat="1" applyFont="1" applyFill="1" applyBorder="1" applyAlignment="1">
      <alignment horizontal="right" vertical="center" wrapText="1"/>
    </xf>
    <xf fontId="7" fillId="0" borderId="2" numFmtId="164" xfId="0" applyNumberFormat="1" applyFont="1" applyBorder="1" applyAlignment="1">
      <alignment horizontal="right" vertical="center" wrapText="1"/>
    </xf>
    <xf fontId="0" fillId="0" borderId="0" numFmtId="4" xfId="0" applyNumberFormat="1"/>
    <xf fontId="7" fillId="0" borderId="8" numFmtId="49" xfId="0" applyNumberFormat="1" applyFont="1" applyBorder="1" applyAlignment="1">
      <alignment horizontal="center" vertical="top" wrapText="1"/>
    </xf>
    <xf fontId="7" fillId="0" borderId="2" numFmtId="162" xfId="0" applyNumberFormat="1" applyFont="1" applyBorder="1" applyAlignment="1">
      <alignment vertical="center" wrapText="1"/>
    </xf>
    <xf fontId="7" fillId="0" borderId="7" numFmtId="49" xfId="0" applyNumberFormat="1" applyFont="1" applyBorder="1" applyAlignment="1">
      <alignment horizontal="center" vertical="top" wrapText="1"/>
    </xf>
    <xf fontId="11" fillId="0" borderId="2" numFmtId="0" xfId="0" applyFont="1" applyBorder="1" applyAlignment="1">
      <alignment horizontal="center" vertical="top" wrapText="1"/>
    </xf>
    <xf fontId="11" fillId="0" borderId="2" numFmtId="0" xfId="0" applyFont="1" applyBorder="1" applyAlignment="1">
      <alignment vertical="top" wrapText="1"/>
    </xf>
    <xf fontId="11" fillId="0" borderId="2" numFmtId="162" xfId="0" applyNumberFormat="1" applyFont="1" applyBorder="1" applyAlignment="1">
      <alignment vertical="center" wrapText="1"/>
    </xf>
    <xf fontId="11" fillId="0" borderId="2" numFmtId="164" xfId="0" applyNumberFormat="1" applyFont="1" applyBorder="1" applyAlignment="1">
      <alignment horizontal="right" vertical="center" wrapText="1"/>
    </xf>
    <xf fontId="7" fillId="0" borderId="2" numFmtId="49" xfId="0" applyNumberFormat="1" applyFont="1" applyBorder="1" applyAlignment="1">
      <alignment horizontal="center" wrapText="1"/>
    </xf>
    <xf fontId="7" fillId="0" borderId="2" numFmtId="0" xfId="0" applyFont="1" applyBorder="1" applyAlignment="1">
      <alignment horizontal="center" wrapText="1"/>
    </xf>
    <xf fontId="7" fillId="0" borderId="2" numFmtId="0" xfId="0" applyFont="1" applyBorder="1" applyAlignment="1">
      <alignment wrapText="1"/>
    </xf>
    <xf fontId="7" fillId="0" borderId="2" numFmtId="162" xfId="0" applyNumberFormat="1" applyFont="1" applyBorder="1" applyAlignment="1">
      <alignment horizontal="right" wrapText="1"/>
    </xf>
    <xf fontId="7" fillId="0" borderId="2" numFmtId="164" xfId="0" applyNumberFormat="1" applyFont="1" applyBorder="1" applyAlignment="1">
      <alignment horizontal="right" wrapText="1"/>
    </xf>
    <xf fontId="7" fillId="0" borderId="3" numFmtId="0" xfId="0" applyFont="1" applyBorder="1" applyAlignment="1">
      <alignment horizontal="center" vertical="top" wrapText="1"/>
    </xf>
    <xf fontId="10" fillId="0" borderId="2" numFmtId="49" xfId="0" applyNumberFormat="1" applyFont="1" applyBorder="1" applyAlignment="1">
      <alignment horizontal="center" vertical="top" wrapText="1"/>
    </xf>
    <xf fontId="10" fillId="0" borderId="2" numFmtId="165" xfId="0" applyNumberFormat="1" applyFont="1" applyBorder="1" applyAlignment="1">
      <alignment vertical="center" wrapText="1"/>
    </xf>
    <xf fontId="7" fillId="0" borderId="2" numFmtId="165" xfId="0" applyNumberFormat="1" applyFont="1" applyBorder="1" applyAlignment="1">
      <alignment vertical="top" wrapText="1"/>
    </xf>
    <xf fontId="7" fillId="2" borderId="2" numFmtId="162" xfId="0" applyNumberFormat="1" applyFont="1" applyFill="1" applyBorder="1" applyAlignment="1">
      <alignment horizontal="right" wrapText="1"/>
    </xf>
    <xf fontId="7" fillId="0" borderId="8" numFmtId="0" xfId="0" applyFont="1" applyBorder="1" applyAlignment="1">
      <alignment horizontal="center" vertical="top" wrapText="1"/>
    </xf>
    <xf fontId="7" fillId="0" borderId="7" numFmtId="0" xfId="0" applyFont="1" applyBorder="1" applyAlignment="1">
      <alignment horizontal="center" vertical="top" wrapText="1"/>
    </xf>
    <xf fontId="11" fillId="0" borderId="2" numFmtId="162" xfId="0" applyNumberFormat="1" applyFont="1" applyBorder="1" applyAlignment="1">
      <alignment horizontal="right" wrapText="1"/>
    </xf>
    <xf fontId="11" fillId="0" borderId="2" numFmtId="164" xfId="0" applyNumberFormat="1" applyFont="1" applyBorder="1" applyAlignment="1">
      <alignment horizontal="right" wrapText="1"/>
    </xf>
    <xf fontId="7" fillId="0" borderId="2" numFmtId="0" xfId="0" applyFont="1" applyBorder="1" applyAlignment="1">
      <alignment horizontal="left" vertical="center" wrapText="1"/>
    </xf>
    <xf fontId="7" fillId="0" borderId="2" numFmtId="165" xfId="0" applyNumberFormat="1" applyFont="1" applyBorder="1" applyAlignment="1">
      <alignment horizontal="left" vertical="center" wrapText="1"/>
    </xf>
    <xf fontId="11" fillId="0" borderId="2" numFmtId="165" xfId="0" applyNumberFormat="1" applyFont="1" applyBorder="1" applyAlignment="1">
      <alignment vertical="top" wrapText="1"/>
    </xf>
    <xf fontId="7" fillId="0" borderId="2" numFmtId="165" xfId="0" applyNumberFormat="1" applyFont="1" applyBorder="1" applyAlignment="1">
      <alignment horizontal="left" vertical="top" wrapText="1"/>
    </xf>
    <xf fontId="7" fillId="0" borderId="2" numFmtId="0" xfId="0" applyFont="1" applyBorder="1" applyAlignment="1">
      <alignment horizontal="left" vertical="top" wrapText="1"/>
    </xf>
    <xf fontId="10" fillId="0" borderId="2" numFmtId="0" xfId="0" applyFont="1" applyBorder="1" applyAlignment="1">
      <alignment horizontal="left" vertical="center" wrapText="1"/>
    </xf>
    <xf fontId="10" fillId="0" borderId="2" numFmtId="162" xfId="0" applyNumberFormat="1" applyFont="1" applyBorder="1" applyAlignment="1">
      <alignment horizontal="right" wrapText="1"/>
    </xf>
    <xf fontId="10" fillId="0" borderId="2" numFmtId="164" xfId="0" applyNumberFormat="1" applyFont="1" applyBorder="1" applyAlignment="1">
      <alignment horizontal="right" wrapText="1"/>
    </xf>
    <xf fontId="11" fillId="0" borderId="2" numFmtId="0" xfId="0" applyFont="1" applyBorder="1" applyAlignment="1">
      <alignment horizontal="left" vertical="center" wrapText="1"/>
    </xf>
    <xf fontId="11" fillId="3" borderId="2" numFmtId="162" xfId="0" applyNumberFormat="1" applyFont="1" applyFill="1" applyBorder="1" applyAlignment="1">
      <alignment horizontal="right" wrapText="1"/>
    </xf>
    <xf fontId="7" fillId="0" borderId="2" numFmtId="0" xfId="0" applyFont="1" applyBorder="1" applyAlignment="1">
      <alignment horizontal="left" wrapText="1"/>
    </xf>
    <xf fontId="11" fillId="0" borderId="3" numFmtId="165" xfId="0" applyNumberFormat="1" applyFont="1" applyBorder="1" applyAlignment="1">
      <alignment vertical="top" wrapText="1"/>
    </xf>
    <xf fontId="7" fillId="0" borderId="3" numFmtId="162" xfId="0" applyNumberFormat="1" applyFont="1" applyBorder="1" applyAlignment="1">
      <alignment horizontal="right" vertical="center" wrapText="1"/>
    </xf>
    <xf fontId="7" fillId="0" borderId="4" numFmtId="162" xfId="0" applyNumberFormat="1" applyFont="1" applyBorder="1" applyAlignment="1">
      <alignment horizontal="right" vertical="center" wrapText="1"/>
    </xf>
    <xf fontId="7" fillId="0" borderId="9" numFmtId="4" xfId="0" applyNumberFormat="1" applyFont="1" applyBorder="1" applyAlignment="1">
      <alignment horizontal="right" vertical="center" wrapText="1"/>
    </xf>
    <xf fontId="7" fillId="0" borderId="6" numFmtId="162" xfId="0" applyNumberFormat="1" applyFont="1" applyBorder="1" applyAlignment="1">
      <alignment horizontal="right" wrapText="1"/>
    </xf>
    <xf fontId="12" fillId="0" borderId="2" numFmtId="164" xfId="0" applyNumberFormat="1" applyFont="1" applyBorder="1" applyAlignment="1">
      <alignment horizontal="right" wrapText="1"/>
    </xf>
    <xf fontId="7" fillId="0" borderId="2" numFmtId="165" xfId="0" applyNumberFormat="1" applyFont="1" applyBorder="1" applyAlignment="1">
      <alignment wrapText="1"/>
    </xf>
    <xf fontId="9" fillId="0" borderId="0" numFmtId="0" xfId="0" applyFont="1" applyAlignment="1">
      <alignment vertical="center"/>
    </xf>
    <xf fontId="10" fillId="0" borderId="2" numFmtId="165" xfId="0" applyNumberFormat="1" applyFont="1" applyBorder="1" applyAlignment="1">
      <alignment horizontal="left" vertical="center" wrapText="1"/>
    </xf>
    <xf fontId="10" fillId="0" borderId="2" numFmtId="49" xfId="0" applyNumberFormat="1" applyFont="1" applyBorder="1" applyAlignment="1">
      <alignment vertical="center" wrapText="1"/>
    </xf>
    <xf fontId="7" fillId="0" borderId="2" numFmtId="4" xfId="0" applyNumberFormat="1" applyFont="1" applyBorder="1" applyAlignment="1">
      <alignment vertical="top" wrapText="1"/>
    </xf>
    <xf fontId="7" fillId="0" borderId="0" numFmtId="162" xfId="0" applyNumberFormat="1" applyFont="1" applyAlignment="1">
      <alignment horizontal="right" wrapText="1"/>
    </xf>
    <xf fontId="0" fillId="0" borderId="0" numFmtId="0" xfId="0" applyAlignment="1">
      <alignment horizontal="right"/>
    </xf>
    <xf fontId="10" fillId="0" borderId="8" numFmtId="49" xfId="0" applyNumberFormat="1" applyFont="1" applyBorder="1" applyAlignment="1">
      <alignment horizontal="center" vertical="top" wrapText="1"/>
    </xf>
    <xf fontId="10" fillId="0" borderId="8" numFmtId="0" xfId="0" applyFont="1" applyBorder="1" applyAlignment="1">
      <alignment horizontal="center" vertical="top" wrapText="1"/>
    </xf>
    <xf fontId="0" fillId="0" borderId="0" numFmtId="162" xfId="0" applyNumberFormat="1" applyAlignment="1">
      <alignment horizontal="right"/>
    </xf>
    <xf fontId="7" fillId="0" borderId="0" numFmtId="165" xfId="0" applyNumberFormat="1" applyFont="1" applyAlignment="1">
      <alignment horizontal="left" vertical="top"/>
    </xf>
    <xf fontId="0" fillId="0" borderId="0" numFmtId="0" xfId="0" applyAlignment="1">
      <alignment horizontal="left" vertical="top"/>
    </xf>
    <xf fontId="0" fillId="0" borderId="0" numFmtId="0" xfId="0" applyAlignment="1">
      <alignment horizontal="left"/>
    </xf>
    <xf fontId="5" fillId="0" borderId="0" numFmtId="4" xfId="0" applyNumberFormat="1" applyFont="1" applyAlignment="1">
      <alignment horizontal="left"/>
    </xf>
    <xf fontId="0" fillId="0" borderId="0" numFmtId="162" xfId="0" applyNumberFormat="1" applyAlignment="1">
      <alignment horizontal="left"/>
    </xf>
    <xf fontId="0" fillId="0" borderId="0" numFmtId="163" xfId="0" applyNumberFormat="1" applyAlignment="1">
      <alignment horizontal="left"/>
    </xf>
    <xf fontId="13" fillId="0" borderId="1" numFmtId="0" xfId="0" applyFont="1" applyBorder="1" applyAlignment="1">
      <alignment horizontal="left" wrapText="1"/>
    </xf>
    <xf fontId="13" fillId="0" borderId="0" numFmtId="0" xfId="0" applyFont="1"/>
    <xf fontId="14" fillId="0" borderId="0" numFmtId="0" xfId="0" applyFont="1"/>
    <xf fontId="15" fillId="0" borderId="0" numFmtId="0" xfId="0" applyFont="1" applyAlignment="1">
      <alignment horizontal="left"/>
    </xf>
    <xf fontId="15" fillId="0" borderId="0" numFmtId="0" xfId="0" applyFont="1" applyAlignment="1">
      <alignment horizontal="center"/>
    </xf>
    <xf fontId="15" fillId="0" borderId="0" numFmtId="49" xfId="0" applyNumberFormat="1" applyFont="1"/>
    <xf fontId="15" fillId="0" borderId="0" numFmtId="166" xfId="0" applyNumberFormat="1" applyFont="1" applyAlignment="1">
      <alignment horizontal="center"/>
    </xf>
    <xf fontId="13" fillId="0" borderId="0" numFmtId="0" xfId="0" applyFont="1" applyAlignment="1">
      <alignment wrapText="1"/>
    </xf>
    <xf fontId="0" fillId="0" borderId="0" numFmtId="0" xfId="0">
      <protection hidden="0" locked="1"/>
    </xf>
    <xf fontId="13" fillId="0" borderId="1" numFmtId="0" xfId="0" applyFont="1" applyBorder="1"/>
    <xf fontId="16" fillId="0" borderId="3" numFmtId="49" xfId="0" applyNumberFormat="1" applyFont="1" applyBorder="1" applyAlignment="1">
      <alignment horizontal="center" vertical="center" wrapText="1"/>
    </xf>
    <xf fontId="17" fillId="0" borderId="9" numFmtId="49" xfId="0" applyNumberFormat="1" applyFont="1" applyBorder="1" applyAlignment="1">
      <alignment horizontal="center" vertical="center" wrapText="1"/>
    </xf>
    <xf fontId="17" fillId="0" borderId="9" numFmtId="4" xfId="0" applyNumberFormat="1" applyFont="1" applyBorder="1" applyAlignment="1">
      <alignment horizontal="right" vertical="center" wrapText="1"/>
    </xf>
    <xf fontId="17" fillId="4" borderId="9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17" fillId="0" borderId="10" numFmtId="49" xfId="0" applyNumberFormat="1" applyFont="1" applyBorder="1" applyAlignment="1">
      <alignment horizontal="center" vertical="center" wrapText="1"/>
    </xf>
    <xf fontId="17" fillId="0" borderId="10" numFmtId="4" xfId="0" applyNumberFormat="1" applyFont="1" applyBorder="1" applyAlignment="1">
      <alignment horizontal="right" vertical="center" wrapText="1"/>
    </xf>
    <xf fontId="18" fillId="0" borderId="11" numFmtId="49" xfId="0" applyNumberFormat="1" applyFont="1" applyBorder="1" applyAlignment="1">
      <alignment horizontal="center"/>
    </xf>
    <xf fontId="19" fillId="0" borderId="12" numFmtId="49" xfId="0" applyNumberFormat="1" applyFont="1" applyBorder="1" applyAlignment="1">
      <alignment horizontal="center"/>
    </xf>
    <xf fontId="19" fillId="0" borderId="12" numFmtId="4" xfId="0" applyNumberFormat="1" applyFont="1" applyBorder="1" applyAlignment="1">
      <alignment horizontal="right"/>
    </xf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80" workbookViewId="0">
      <pane xSplit="3" ySplit="4" topLeftCell="D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4.00390625"/>
    <col customWidth="1" min="3" max="3" style="1" width="59.28515625"/>
    <col customWidth="1" min="4" max="4" style="2" width="16.42578125"/>
    <col customWidth="1" min="5" max="5" style="1" width="18.85546875"/>
    <col customWidth="1" min="6" max="6" style="1" width="15.85546875"/>
    <col customWidth="1" min="7" max="7" style="3" width="13.85546875"/>
    <col customWidth="1" min="8" max="8" style="4" width="16.28515625"/>
    <col customWidth="1" min="9" max="9" style="4" width="14.140625"/>
    <col customWidth="1" min="10" max="10" style="4" width="16.42578125"/>
    <col customWidth="1" min="11" max="11" style="4" width="15"/>
    <col customWidth="1" min="12" max="12" style="1" width="16.5703125"/>
    <col customWidth="1" min="13" max="13" style="1" width="14.140625"/>
    <col customWidth="1" min="14" max="14" style="1" width="11.5703125"/>
    <col customWidth="1" min="15" max="15" style="1" width="11"/>
    <col customWidth="1" min="16" max="17" style="1" width="12.7109375"/>
    <col customWidth="1" min="18" max="18" style="1" width="9.140625"/>
    <col bestFit="1" customWidth="1" min="19" max="19" style="1" width="15.5703125"/>
    <col min="20" max="16384" style="1" width="9.140625"/>
  </cols>
  <sheetData>
    <row r="1" ht="20.25" customHeight="1">
      <c r="A1" s="5" t="s">
        <v>0</v>
      </c>
      <c r="B1" s="5"/>
      <c r="C1" s="5"/>
      <c r="D1" s="6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5"/>
      <c r="R1"/>
      <c r="S1"/>
      <c r="T1"/>
      <c r="U1"/>
      <c r="V1"/>
      <c r="W1"/>
      <c r="X1"/>
    </row>
    <row r="2" ht="19.5">
      <c r="A2" s="7"/>
      <c r="B2" s="8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  <c r="O2" s="11"/>
      <c r="P2" s="11"/>
      <c r="Q2" s="12" t="s">
        <v>1</v>
      </c>
      <c r="R2"/>
      <c r="S2"/>
      <c r="T2"/>
      <c r="U2"/>
      <c r="V2"/>
      <c r="W2"/>
      <c r="X2"/>
    </row>
    <row r="3" ht="20.25" customHeight="1">
      <c r="A3" s="13" t="s">
        <v>2</v>
      </c>
      <c r="B3" s="14" t="s">
        <v>3</v>
      </c>
      <c r="C3" s="15" t="s">
        <v>4</v>
      </c>
      <c r="D3" s="16" t="s">
        <v>5</v>
      </c>
      <c r="E3" s="17" t="s">
        <v>6</v>
      </c>
      <c r="F3" s="18"/>
      <c r="G3" s="19"/>
      <c r="H3" s="20" t="s">
        <v>7</v>
      </c>
      <c r="I3" s="21"/>
      <c r="J3" s="22"/>
      <c r="K3" s="22"/>
      <c r="L3" s="18" t="s">
        <v>8</v>
      </c>
      <c r="M3" s="19"/>
      <c r="N3" s="23" t="s">
        <v>9</v>
      </c>
      <c r="O3" s="24" t="s">
        <v>10</v>
      </c>
      <c r="P3" s="25" t="s">
        <v>11</v>
      </c>
      <c r="Q3" s="14" t="s">
        <v>12</v>
      </c>
      <c r="R3"/>
      <c r="S3"/>
      <c r="T3"/>
      <c r="U3"/>
      <c r="V3"/>
      <c r="W3"/>
      <c r="X3"/>
    </row>
    <row r="4" ht="61.5" customHeight="1">
      <c r="A4" s="13"/>
      <c r="B4" s="14"/>
      <c r="C4" s="26"/>
      <c r="D4" s="27"/>
      <c r="E4" s="28" t="s">
        <v>13</v>
      </c>
      <c r="F4" s="28" t="s">
        <v>14</v>
      </c>
      <c r="G4" s="28" t="s">
        <v>15</v>
      </c>
      <c r="H4" s="29" t="s">
        <v>16</v>
      </c>
      <c r="I4" s="28" t="s">
        <v>15</v>
      </c>
      <c r="J4" s="28" t="s">
        <v>17</v>
      </c>
      <c r="K4" s="28" t="s">
        <v>18</v>
      </c>
      <c r="L4" s="28" t="s">
        <v>19</v>
      </c>
      <c r="M4" s="28" t="s">
        <v>20</v>
      </c>
      <c r="N4" s="23"/>
      <c r="O4" s="24"/>
      <c r="P4" s="30"/>
      <c r="Q4" s="14"/>
      <c r="R4"/>
      <c r="S4"/>
      <c r="T4"/>
      <c r="U4"/>
      <c r="V4"/>
      <c r="W4"/>
      <c r="X4"/>
      <c r="Y4"/>
    </row>
    <row r="5" s="31" customFormat="1" ht="25.5" customHeight="1">
      <c r="A5" s="32"/>
      <c r="B5" s="33"/>
      <c r="C5" s="34" t="s">
        <v>21</v>
      </c>
      <c r="D5" s="35">
        <f>D16+D18+D20+D17+D19</f>
        <v>11004324.956666669</v>
      </c>
      <c r="E5" s="35">
        <f t="shared" ref="E5:G5" si="0">E16+E18+E20+E17+E19</f>
        <v>24659439.199999999</v>
      </c>
      <c r="F5" s="35">
        <f t="shared" si="0"/>
        <v>16246724.1</v>
      </c>
      <c r="G5" s="35">
        <f t="shared" si="0"/>
        <v>1601840.8999999997</v>
      </c>
      <c r="H5" s="35">
        <f>H16+H18+H20+H17+H19</f>
        <v>14992126.219999997</v>
      </c>
      <c r="I5" s="35">
        <f>I16+I18+I20+I17+I19</f>
        <v>320276.67999999999</v>
      </c>
      <c r="J5" s="35">
        <f>H5-D5</f>
        <v>3987801.2633333281</v>
      </c>
      <c r="K5" s="35">
        <f>H5-F5</f>
        <v>-1254597.8800000027</v>
      </c>
      <c r="L5" s="35">
        <f>H5-E5</f>
        <v>-9667312.9800000023</v>
      </c>
      <c r="M5" s="35">
        <f>I5-G5</f>
        <v>-1281564.2199999997</v>
      </c>
      <c r="N5" s="36">
        <f>IFERROR(H5/D5,"")</f>
        <v>1.3623849058471713</v>
      </c>
      <c r="O5" s="36">
        <f>IFERROR(I5/G5,"")</f>
        <v>0.19994287822217555</v>
      </c>
      <c r="P5" s="36">
        <f>IFERROR(H5/F5,"")</f>
        <v>0.92277840921789256</v>
      </c>
      <c r="Q5" s="36">
        <f>IFERROR(H5/E5,"")</f>
        <v>0.60796703843938171</v>
      </c>
      <c r="R5" s="1"/>
      <c r="S5" s="37"/>
      <c r="T5" s="31"/>
      <c r="U5" s="31"/>
      <c r="V5" s="31"/>
      <c r="W5" s="31"/>
      <c r="X5" s="31"/>
      <c r="Y5" s="31"/>
    </row>
    <row r="6" ht="18" customHeight="1">
      <c r="A6" s="38" t="s">
        <v>22</v>
      </c>
      <c r="B6" s="14" t="s">
        <v>23</v>
      </c>
      <c r="C6" s="39" t="s">
        <v>24</v>
      </c>
      <c r="D6" s="40">
        <v>8627900.1400000006</v>
      </c>
      <c r="E6" s="41">
        <f>17657445.4+116363.3+488343.7+1028959</f>
        <v>19291111.399999999</v>
      </c>
      <c r="F6" s="41">
        <f>12072945.5+1028959</f>
        <v>13101904.5</v>
      </c>
      <c r="G6" s="41">
        <f>1465253.2</f>
        <v>1465253.2</v>
      </c>
      <c r="H6" s="40">
        <v>12021293.59</v>
      </c>
      <c r="I6" s="40">
        <v>305704.26000000001</v>
      </c>
      <c r="J6" s="40">
        <f>H6-D6</f>
        <v>3393393.4499999993</v>
      </c>
      <c r="K6" s="40">
        <f>H6-F6</f>
        <v>-1080610.9100000001</v>
      </c>
      <c r="L6" s="40">
        <f>H6-E6</f>
        <v>-7269817.8099999987</v>
      </c>
      <c r="M6" s="40">
        <f>I6-G6</f>
        <v>-1159548.9399999999</v>
      </c>
      <c r="N6" s="42">
        <f>IFERROR(H6/D6,"")</f>
        <v>1.3933046737835795</v>
      </c>
      <c r="O6" s="42">
        <f>IFERROR(I6/G6,"")</f>
        <v>0.20863579072886518</v>
      </c>
      <c r="P6" s="42">
        <f>IFERROR(H6/F6,"")</f>
        <v>0.9175226082589748</v>
      </c>
      <c r="Q6" s="42">
        <f>IFERROR(H6/E6,"")</f>
        <v>0.62315194499369286</v>
      </c>
      <c r="R6" s="43"/>
      <c r="S6"/>
      <c r="T6"/>
      <c r="U6"/>
      <c r="V6"/>
      <c r="W6"/>
      <c r="X6"/>
      <c r="Y6"/>
    </row>
    <row r="7" ht="18" customHeight="1">
      <c r="A7" s="44"/>
      <c r="B7" s="14" t="s">
        <v>25</v>
      </c>
      <c r="C7" s="39" t="s">
        <v>26</v>
      </c>
      <c r="D7" s="40">
        <v>51007.329999999994</v>
      </c>
      <c r="E7" s="45">
        <v>79229.199999999997</v>
      </c>
      <c r="F7" s="45">
        <v>59490.300000000003</v>
      </c>
      <c r="G7" s="45">
        <v>7022.3999999999996</v>
      </c>
      <c r="H7" s="40">
        <v>54461.589999999997</v>
      </c>
      <c r="I7" s="40">
        <v>0</v>
      </c>
      <c r="J7" s="45">
        <f>H7-D7</f>
        <v>3454.260000000002</v>
      </c>
      <c r="K7" s="45">
        <f>H7-F7</f>
        <v>-5028.7100000000064</v>
      </c>
      <c r="L7" s="45">
        <f>H7-E7</f>
        <v>-24767.610000000001</v>
      </c>
      <c r="M7" s="45">
        <f>I7-G7</f>
        <v>-7022.3999999999996</v>
      </c>
      <c r="N7" s="42">
        <f>IFERROR(H7/D7,"")</f>
        <v>1.0677208550222097</v>
      </c>
      <c r="O7" s="42">
        <f>IFERROR(I7/G7,"")</f>
        <v>0</v>
      </c>
      <c r="P7" s="42">
        <f>IFERROR(H7/F7,"")</f>
        <v>0.91547008503907346</v>
      </c>
      <c r="Q7" s="42">
        <f>IFERROR(H7/E7,"")</f>
        <v>0.68739290564589817</v>
      </c>
      <c r="R7" s="43"/>
      <c r="S7"/>
      <c r="T7"/>
      <c r="U7"/>
      <c r="V7"/>
      <c r="W7"/>
      <c r="X7"/>
      <c r="Y7"/>
    </row>
    <row r="8" ht="18" customHeight="1">
      <c r="A8" s="44"/>
      <c r="B8" s="14" t="s">
        <v>23</v>
      </c>
      <c r="C8" s="39" t="s">
        <v>27</v>
      </c>
      <c r="D8" s="40">
        <f>766917.38/12*10</f>
        <v>639097.81666666665</v>
      </c>
      <c r="E8" s="40">
        <f>957429+118304.5</f>
        <v>1075733.5</v>
      </c>
      <c r="F8" s="40">
        <v>836203.69999999995</v>
      </c>
      <c r="G8" s="40">
        <v>19764.299999999999</v>
      </c>
      <c r="H8" s="40">
        <v>875548.31000000006</v>
      </c>
      <c r="I8" s="40">
        <v>8394.6700000000001</v>
      </c>
      <c r="J8" s="40">
        <f>H8-D8</f>
        <v>236450.4933333334</v>
      </c>
      <c r="K8" s="40">
        <f>H8-F8</f>
        <v>39344.610000000102</v>
      </c>
      <c r="L8" s="40">
        <f>H8-E8</f>
        <v>-200185.18999999994</v>
      </c>
      <c r="M8" s="40">
        <f>I8-G8</f>
        <v>-11369.629999999999</v>
      </c>
      <c r="N8" s="42">
        <f>IFERROR(H8/D8,"")</f>
        <v>1.3699754359459164</v>
      </c>
      <c r="O8" s="42">
        <f>IFERROR(I8/G8,"")</f>
        <v>0.42473904970072301</v>
      </c>
      <c r="P8" s="42">
        <f>IFERROR(H8/F8,"")</f>
        <v>1.0470514660482848</v>
      </c>
      <c r="Q8" s="42">
        <f>IFERROR(H8/E8,"")</f>
        <v>0.81390819380450652</v>
      </c>
      <c r="R8" s="43"/>
      <c r="S8"/>
      <c r="T8"/>
      <c r="U8"/>
      <c r="V8"/>
      <c r="W8"/>
      <c r="X8"/>
      <c r="Y8"/>
    </row>
    <row r="9" ht="18" customHeight="1">
      <c r="A9" s="44"/>
      <c r="B9" s="14" t="s">
        <v>23</v>
      </c>
      <c r="C9" s="39" t="s">
        <v>28</v>
      </c>
      <c r="D9" s="40">
        <v>-1724.0700000000002</v>
      </c>
      <c r="E9" s="40">
        <v>0</v>
      </c>
      <c r="F9" s="40"/>
      <c r="G9" s="40"/>
      <c r="H9" s="40">
        <v>641.77999999999997</v>
      </c>
      <c r="I9" s="40">
        <v>6.7500000000000009</v>
      </c>
      <c r="J9" s="40">
        <f>H9-D9</f>
        <v>2365.8500000000004</v>
      </c>
      <c r="K9" s="40">
        <f>H9-F9</f>
        <v>641.77999999999997</v>
      </c>
      <c r="L9" s="40">
        <f>H9-E9</f>
        <v>641.77999999999997</v>
      </c>
      <c r="M9" s="40">
        <f>I9-G9</f>
        <v>6.7500000000000009</v>
      </c>
      <c r="N9" s="42">
        <f>IFERROR(H9/D9,"")</f>
        <v>-0.37224706653442141</v>
      </c>
      <c r="O9" s="42" t="str">
        <f>IFERROR(I9/G9,"")</f>
        <v/>
      </c>
      <c r="P9" s="42" t="str">
        <f>IFERROR(H9/F9,"")</f>
        <v/>
      </c>
      <c r="Q9" s="42" t="str">
        <f>IFERROR(H9/E9,"")</f>
        <v/>
      </c>
      <c r="R9" s="43"/>
      <c r="S9"/>
      <c r="T9"/>
      <c r="U9"/>
      <c r="V9"/>
      <c r="W9"/>
      <c r="X9"/>
      <c r="Y9"/>
    </row>
    <row r="10" ht="18" customHeight="1">
      <c r="A10" s="44"/>
      <c r="B10" s="14" t="s">
        <v>23</v>
      </c>
      <c r="C10" s="39" t="s">
        <v>29</v>
      </c>
      <c r="D10" s="40">
        <v>-1429.0999999999999</v>
      </c>
      <c r="E10" s="40">
        <v>792.29999999999995</v>
      </c>
      <c r="F10" s="40">
        <v>705</v>
      </c>
      <c r="G10" s="40">
        <v>0</v>
      </c>
      <c r="H10" s="40">
        <v>1361.4400000000001</v>
      </c>
      <c r="I10" s="40">
        <v>0</v>
      </c>
      <c r="J10" s="40">
        <f>H10-D10</f>
        <v>2790.54</v>
      </c>
      <c r="K10" s="40">
        <f>H10-F10</f>
        <v>656.44000000000005</v>
      </c>
      <c r="L10" s="40">
        <f>H10-E10</f>
        <v>569.1400000000001</v>
      </c>
      <c r="M10" s="40">
        <f>I10-G10</f>
        <v>0</v>
      </c>
      <c r="N10" s="42">
        <f>IFERROR(H10/D10,"")</f>
        <v>-0.95265551745854049</v>
      </c>
      <c r="O10" s="42" t="str">
        <f>IFERROR(I10/G10,"")</f>
        <v/>
      </c>
      <c r="P10" s="42">
        <f>IFERROR(H10/F10,"")</f>
        <v>1.9311205673758867</v>
      </c>
      <c r="Q10" s="42">
        <f>IFERROR(H10/E10,"")</f>
        <v>1.7183390130001264</v>
      </c>
      <c r="R10" s="43"/>
      <c r="S10"/>
      <c r="T10"/>
      <c r="U10"/>
      <c r="V10"/>
      <c r="W10"/>
      <c r="X10"/>
      <c r="Y10"/>
    </row>
    <row r="11" ht="18" customHeight="1">
      <c r="A11" s="44"/>
      <c r="B11" s="14" t="s">
        <v>23</v>
      </c>
      <c r="C11" s="39" t="s">
        <v>30</v>
      </c>
      <c r="D11" s="40">
        <v>127196.56000000001</v>
      </c>
      <c r="E11" s="40">
        <f>354934.4</f>
        <v>354934.40000000002</v>
      </c>
      <c r="F11" s="40">
        <v>347934.40000000002</v>
      </c>
      <c r="G11" s="40">
        <v>8000</v>
      </c>
      <c r="H11" s="40">
        <v>315061.20000000001</v>
      </c>
      <c r="I11" s="40">
        <v>2484.9000000000001</v>
      </c>
      <c r="J11" s="40">
        <f>H11-D11</f>
        <v>187864.64000000001</v>
      </c>
      <c r="K11" s="40">
        <f>H11-F11</f>
        <v>-32873.200000000012</v>
      </c>
      <c r="L11" s="40">
        <f>H11-E11</f>
        <v>-39873.200000000012</v>
      </c>
      <c r="M11" s="40">
        <f>I11-G11</f>
        <v>-5515.1000000000004</v>
      </c>
      <c r="N11" s="42">
        <f>IFERROR(H11/D11,"")</f>
        <v>2.4769632134705528</v>
      </c>
      <c r="O11" s="42">
        <f>IFERROR(I11/G11,"")</f>
        <v>0.31061250000000001</v>
      </c>
      <c r="P11" s="42">
        <f>IFERROR(H11/F11,"")</f>
        <v>0.90551897139230841</v>
      </c>
      <c r="Q11" s="42">
        <f>IFERROR(H11/E11,"")</f>
        <v>0.88766036766230605</v>
      </c>
      <c r="R11" s="43"/>
      <c r="S11"/>
      <c r="T11"/>
      <c r="U11"/>
      <c r="V11"/>
      <c r="W11"/>
      <c r="X11"/>
      <c r="Y11"/>
    </row>
    <row r="12" ht="18" customHeight="1">
      <c r="A12" s="44"/>
      <c r="B12" s="14" t="s">
        <v>31</v>
      </c>
      <c r="C12" s="39" t="s">
        <v>32</v>
      </c>
      <c r="D12" s="40">
        <v>54234.650000000001</v>
      </c>
      <c r="E12" s="40">
        <v>1250550.2</v>
      </c>
      <c r="F12" s="40">
        <v>149000</v>
      </c>
      <c r="G12" s="40">
        <v>70000</v>
      </c>
      <c r="H12" s="40">
        <v>59608.669999999998</v>
      </c>
      <c r="I12" s="40">
        <v>-577.63999999999999</v>
      </c>
      <c r="J12" s="40">
        <f>H12-D12</f>
        <v>5374.0199999999968</v>
      </c>
      <c r="K12" s="40">
        <f>H12-F12</f>
        <v>-89391.330000000002</v>
      </c>
      <c r="L12" s="40">
        <f>H12-E12</f>
        <v>-1190941.53</v>
      </c>
      <c r="M12" s="40">
        <f>I12-G12</f>
        <v>-70577.639999999999</v>
      </c>
      <c r="N12" s="42">
        <f>IFERROR(H12/D12,"")</f>
        <v>1.0990883134674971</v>
      </c>
      <c r="O12" s="42">
        <f>IFERROR(I12/G12,"")</f>
        <v>-0.0082520000000000007</v>
      </c>
      <c r="P12" s="42">
        <f>IFERROR(H12/F12,"")</f>
        <v>0.40005818791946307</v>
      </c>
      <c r="Q12" s="42">
        <f>IFERROR(H12/E12,"")</f>
        <v>0.047665955353091781</v>
      </c>
      <c r="R12" s="43"/>
      <c r="S12"/>
      <c r="T12"/>
      <c r="U12"/>
      <c r="V12"/>
      <c r="W12"/>
      <c r="X12"/>
      <c r="Y12"/>
    </row>
    <row r="13" ht="18" customHeight="1">
      <c r="A13" s="44"/>
      <c r="B13" s="14" t="s">
        <v>31</v>
      </c>
      <c r="C13" s="39" t="s">
        <v>33</v>
      </c>
      <c r="D13" s="40">
        <v>1373340.8100000001</v>
      </c>
      <c r="E13" s="40">
        <v>2382735.3000000003</v>
      </c>
      <c r="F13" s="40">
        <v>1586481</v>
      </c>
      <c r="G13" s="40">
        <v>12602</v>
      </c>
      <c r="H13" s="40">
        <v>1489890.98</v>
      </c>
      <c r="I13" s="40">
        <v>-3427.48</v>
      </c>
      <c r="J13" s="40">
        <f>H13-D13</f>
        <v>116550.16999999993</v>
      </c>
      <c r="K13" s="40">
        <f>H13-F13</f>
        <v>-96590.020000000019</v>
      </c>
      <c r="L13" s="40">
        <f>H13-E13</f>
        <v>-892844.3200000003</v>
      </c>
      <c r="M13" s="40">
        <f>I13-G13</f>
        <v>-16029.48</v>
      </c>
      <c r="N13" s="42">
        <f>IFERROR(H13/D13,"")</f>
        <v>1.0848661666145347</v>
      </c>
      <c r="O13" s="42">
        <f>IFERROR(I13/G13,"")</f>
        <v>-0.27197905094429453</v>
      </c>
      <c r="P13" s="42">
        <f>IFERROR(H13/F13,"")</f>
        <v>0.93911681261861946</v>
      </c>
      <c r="Q13" s="42">
        <f>IFERROR(H13/E13,"")</f>
        <v>0.62528598119984191</v>
      </c>
      <c r="R13" s="43"/>
      <c r="S13"/>
      <c r="T13"/>
      <c r="U13"/>
      <c r="V13"/>
      <c r="W13"/>
      <c r="X13"/>
      <c r="Y13"/>
    </row>
    <row r="14" ht="18" customHeight="1">
      <c r="A14" s="44"/>
      <c r="B14" s="14" t="s">
        <v>34</v>
      </c>
      <c r="C14" s="39" t="s">
        <v>35</v>
      </c>
      <c r="D14" s="40">
        <v>134458.79999999999</v>
      </c>
      <c r="E14" s="40">
        <v>223881.60000000001</v>
      </c>
      <c r="F14" s="40">
        <v>164663</v>
      </c>
      <c r="G14" s="40">
        <v>19164.200000000001</v>
      </c>
      <c r="H14" s="40">
        <v>171814.25</v>
      </c>
      <c r="I14" s="40">
        <v>7773.4099999999999</v>
      </c>
      <c r="J14" s="40">
        <f>H14-D14</f>
        <v>37355.450000000012</v>
      </c>
      <c r="K14" s="40">
        <f>H14-F14</f>
        <v>7151.25</v>
      </c>
      <c r="L14" s="40">
        <f>H14-E14</f>
        <v>-52067.350000000006</v>
      </c>
      <c r="M14" s="40">
        <f>I14-G14</f>
        <v>-11390.790000000001</v>
      </c>
      <c r="N14" s="42">
        <f>IFERROR(H14/D14,"")</f>
        <v>1.2778207897140241</v>
      </c>
      <c r="O14" s="42">
        <f>IFERROR(I14/G14,"")</f>
        <v>0.40562141910437166</v>
      </c>
      <c r="P14" s="42">
        <f>IFERROR(H14/F14,"")</f>
        <v>1.0434296107808068</v>
      </c>
      <c r="Q14" s="42">
        <f>IFERROR(H14/E14,"")</f>
        <v>0.76743354523105067</v>
      </c>
      <c r="R14" s="43"/>
      <c r="S14"/>
      <c r="T14"/>
      <c r="U14"/>
      <c r="V14"/>
      <c r="W14"/>
      <c r="X14"/>
      <c r="Y14"/>
    </row>
    <row r="15" ht="18" customHeight="1">
      <c r="A15" s="44"/>
      <c r="B15" s="14" t="s">
        <v>31</v>
      </c>
      <c r="C15" s="39" t="s">
        <v>36</v>
      </c>
      <c r="D15" s="40">
        <v>-0.10000000000000001</v>
      </c>
      <c r="E15" s="40">
        <v>0</v>
      </c>
      <c r="F15" s="40"/>
      <c r="G15" s="40">
        <v>0</v>
      </c>
      <c r="H15" s="40">
        <v>-270.38999999999999</v>
      </c>
      <c r="I15" s="40">
        <v>-270.38999999999999</v>
      </c>
      <c r="J15" s="40">
        <f>H15-D15</f>
        <v>-270.28999999999996</v>
      </c>
      <c r="K15" s="40">
        <f>H15-F15</f>
        <v>-270.38999999999999</v>
      </c>
      <c r="L15" s="40">
        <f>H15-E15</f>
        <v>-270.38999999999999</v>
      </c>
      <c r="M15" s="40">
        <f>I15-G15</f>
        <v>-270.38999999999999</v>
      </c>
      <c r="N15" s="42">
        <f>IFERROR(H15/D15,"")</f>
        <v>2703.8999999999996</v>
      </c>
      <c r="O15" s="42" t="str">
        <f>IFERROR(I15/G15,"")</f>
        <v/>
      </c>
      <c r="P15" s="42" t="str">
        <f>IFERROR(H15/F15,"")</f>
        <v/>
      </c>
      <c r="Q15" s="42" t="str">
        <f>IFERROR(H15/E15,"")</f>
        <v/>
      </c>
      <c r="R15" s="43"/>
      <c r="S15"/>
      <c r="T15"/>
      <c r="U15"/>
      <c r="V15"/>
      <c r="W15"/>
      <c r="X15"/>
      <c r="Y15"/>
    </row>
    <row r="16" ht="18" customHeight="1">
      <c r="A16" s="46"/>
      <c r="B16" s="47"/>
      <c r="C16" s="48" t="s">
        <v>37</v>
      </c>
      <c r="D16" s="49">
        <f>SUM(D6:D15)</f>
        <v>11004082.83666667</v>
      </c>
      <c r="E16" s="49">
        <f t="shared" ref="E16:G16" si="1">SUM(E6:E15)</f>
        <v>24658967.899999999</v>
      </c>
      <c r="F16" s="49">
        <f t="shared" si="1"/>
        <v>16246381.9</v>
      </c>
      <c r="G16" s="49">
        <f t="shared" si="1"/>
        <v>1601806.0999999999</v>
      </c>
      <c r="H16" s="49">
        <f>SUM(H6:H15)</f>
        <v>14989411.419999998</v>
      </c>
      <c r="I16" s="49">
        <f>SUM(I6:I15)</f>
        <v>320088.47999999998</v>
      </c>
      <c r="J16" s="49">
        <f>SUM(J6:J15)</f>
        <v>3985328.5833333326</v>
      </c>
      <c r="K16" s="49">
        <f>H16-F16</f>
        <v>-1256970.4800000023</v>
      </c>
      <c r="L16" s="49">
        <f>H16-E16</f>
        <v>-9669556.4800000004</v>
      </c>
      <c r="M16" s="49">
        <f>I16-G16</f>
        <v>-1281717.6199999999</v>
      </c>
      <c r="N16" s="50">
        <f>IFERROR(H16/D16,"")</f>
        <v>1.3621681736213243</v>
      </c>
      <c r="O16" s="50">
        <f>IFERROR(I16/G16,"")</f>
        <v>0.19982972970323937</v>
      </c>
      <c r="P16" s="50">
        <f>IFERROR(H16/F16,"")</f>
        <v>0.92263074401814948</v>
      </c>
      <c r="Q16" s="50">
        <f>IFERROR(H16/E16,"")</f>
        <v>0.60786856452333504</v>
      </c>
      <c r="R16" s="43"/>
      <c r="S16"/>
      <c r="T16"/>
      <c r="U16"/>
      <c r="V16"/>
      <c r="W16"/>
      <c r="X16"/>
      <c r="Y16"/>
    </row>
    <row r="17" ht="18" customHeight="1">
      <c r="A17" s="13" t="s">
        <v>38</v>
      </c>
      <c r="B17" s="14" t="s">
        <v>39</v>
      </c>
      <c r="C17" s="39" t="s">
        <v>40</v>
      </c>
      <c r="D17" s="40">
        <v>40</v>
      </c>
      <c r="E17" s="40">
        <v>88</v>
      </c>
      <c r="F17" s="40">
        <v>66</v>
      </c>
      <c r="G17" s="40">
        <v>7.4000000000000004</v>
      </c>
      <c r="H17" s="40">
        <v>17.600000000000001</v>
      </c>
      <c r="I17" s="40">
        <v>0</v>
      </c>
      <c r="J17" s="40">
        <f>H17-D17</f>
        <v>-22.399999999999999</v>
      </c>
      <c r="K17" s="40">
        <f>H17-F17</f>
        <v>-48.399999999999999</v>
      </c>
      <c r="L17" s="40">
        <f>H17-E17</f>
        <v>-70.400000000000006</v>
      </c>
      <c r="M17" s="40">
        <f>I17-G17</f>
        <v>-7.4000000000000004</v>
      </c>
      <c r="N17" s="42">
        <f>IFERROR(H17/D17,"")</f>
        <v>0.44000000000000006</v>
      </c>
      <c r="O17" s="42">
        <f>IFERROR(I17/G17,"")</f>
        <v>0</v>
      </c>
      <c r="P17" s="42">
        <f>IFERROR(H17/F17,"")</f>
        <v>0.26666666666666666</v>
      </c>
      <c r="Q17" s="42">
        <f>IFERROR(H17/E17,"")</f>
        <v>0.20000000000000001</v>
      </c>
      <c r="R17" s="43"/>
      <c r="S17"/>
      <c r="T17"/>
      <c r="U17"/>
      <c r="V17"/>
      <c r="W17"/>
      <c r="X17"/>
      <c r="Y17"/>
    </row>
    <row r="18" s="1" customFormat="1" ht="15">
      <c r="A18" s="51" t="s">
        <v>41</v>
      </c>
      <c r="B18" s="52" t="s">
        <v>39</v>
      </c>
      <c r="C18" s="53" t="s">
        <v>42</v>
      </c>
      <c r="D18" s="54">
        <v>104.59999999999999</v>
      </c>
      <c r="E18" s="54">
        <v>328.30000000000001</v>
      </c>
      <c r="F18" s="54">
        <v>246.19999999999999</v>
      </c>
      <c r="G18" s="54">
        <v>27.399999999999999</v>
      </c>
      <c r="H18" s="54">
        <v>67.200000000000003</v>
      </c>
      <c r="I18" s="54">
        <v>3.2000000000000002</v>
      </c>
      <c r="J18" s="54">
        <f>H18-D18</f>
        <v>-37.399999999999991</v>
      </c>
      <c r="K18" s="54">
        <f>H18-F18</f>
        <v>-179</v>
      </c>
      <c r="L18" s="54">
        <f>H18-E18</f>
        <v>-261.10000000000002</v>
      </c>
      <c r="M18" s="54">
        <f>I18-G18</f>
        <v>-24.199999999999999</v>
      </c>
      <c r="N18" s="55">
        <f>IFERROR(H18/D18,"")</f>
        <v>0.64244741873804978</v>
      </c>
      <c r="O18" s="55">
        <f>IFERROR(I18/G18,"")</f>
        <v>0.11678832116788322</v>
      </c>
      <c r="P18" s="55">
        <f>IFERROR(H18/F18,"")</f>
        <v>0.27294882209585702</v>
      </c>
      <c r="Q18" s="55">
        <f>IFERROR(H18/E18,"")</f>
        <v>0.20469083155650319</v>
      </c>
      <c r="R18" s="43"/>
      <c r="S18"/>
      <c r="T18"/>
      <c r="U18"/>
      <c r="V18"/>
      <c r="W18"/>
      <c r="X18"/>
      <c r="Y18"/>
    </row>
    <row r="19" ht="35.25" customHeight="1">
      <c r="A19" s="38" t="s">
        <v>43</v>
      </c>
      <c r="B19" s="56" t="s">
        <v>44</v>
      </c>
      <c r="C19" s="39" t="s">
        <v>45</v>
      </c>
      <c r="D19" s="40">
        <v>-2.48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f>H19-D19</f>
        <v>2.48</v>
      </c>
      <c r="K19" s="40">
        <f>H19-F19</f>
        <v>0</v>
      </c>
      <c r="L19" s="40">
        <f>H19-E19</f>
        <v>0</v>
      </c>
      <c r="M19" s="40">
        <f>I19-G19</f>
        <v>0</v>
      </c>
      <c r="N19" s="42">
        <f>IFERROR(H19/D19,"")</f>
        <v>0</v>
      </c>
      <c r="O19" s="42" t="str">
        <f>IFERROR(I19/G19,"")</f>
        <v/>
      </c>
      <c r="P19" s="42" t="str">
        <f>IFERROR(H19/F19,"")</f>
        <v/>
      </c>
      <c r="Q19" s="42" t="str">
        <f>IFERROR(H19/E19,"")</f>
        <v/>
      </c>
      <c r="R19" s="43"/>
      <c r="S19"/>
      <c r="T19"/>
      <c r="U19"/>
      <c r="V19"/>
      <c r="W19"/>
      <c r="X19"/>
      <c r="Y19"/>
    </row>
    <row r="20" s="1" customFormat="1" ht="15">
      <c r="A20" s="51" t="s">
        <v>46</v>
      </c>
      <c r="B20" s="52" t="s">
        <v>23</v>
      </c>
      <c r="C20" s="53" t="s">
        <v>47</v>
      </c>
      <c r="D20" s="54">
        <v>100</v>
      </c>
      <c r="E20" s="54">
        <v>55</v>
      </c>
      <c r="F20" s="54">
        <v>30</v>
      </c>
      <c r="G20" s="54">
        <v>0</v>
      </c>
      <c r="H20" s="54">
        <v>2630</v>
      </c>
      <c r="I20" s="54">
        <v>185</v>
      </c>
      <c r="J20" s="54">
        <f>H20-D20</f>
        <v>2530</v>
      </c>
      <c r="K20" s="54">
        <f>H20-F20</f>
        <v>2600</v>
      </c>
      <c r="L20" s="54">
        <f>H20-E20</f>
        <v>2575</v>
      </c>
      <c r="M20" s="54">
        <f>I20-G20</f>
        <v>185</v>
      </c>
      <c r="N20" s="55">
        <f>IFERROR(H20/D20,"")</f>
        <v>26.300000000000001</v>
      </c>
      <c r="O20" s="55" t="str">
        <f>IFERROR(I20/G20,"")</f>
        <v/>
      </c>
      <c r="P20" s="55">
        <v>14042.1</v>
      </c>
      <c r="Q20" s="55">
        <f>IFERROR(H20/E20,"")</f>
        <v>47.81818181818182</v>
      </c>
      <c r="R20" s="43"/>
      <c r="S20"/>
      <c r="T20"/>
      <c r="U20"/>
      <c r="V20"/>
      <c r="W20"/>
      <c r="X20"/>
      <c r="Y20"/>
    </row>
    <row r="21" s="31" customFormat="1" ht="28.5" customHeight="1">
      <c r="A21" s="57"/>
      <c r="B21" s="57"/>
      <c r="C21" s="58" t="s">
        <v>48</v>
      </c>
      <c r="D21" s="35">
        <f>D25+D28+D36+D48+D50+D55+D58+D61+D70</f>
        <v>4700401.1100000003</v>
      </c>
      <c r="E21" s="35">
        <f t="shared" ref="E21:G21" si="2">E25+E28+E36+E48+E50+E55+E58+E61+E70</f>
        <v>7590293.6399999997</v>
      </c>
      <c r="F21" s="35">
        <f t="shared" si="2"/>
        <v>5628221.2399999993</v>
      </c>
      <c r="G21" s="35">
        <f t="shared" si="2"/>
        <v>679825.19999999995</v>
      </c>
      <c r="H21" s="35">
        <f>H25+H28+H36+H48+H50+H55+H58+H61+H70</f>
        <v>5398193.1099999985</v>
      </c>
      <c r="I21" s="35">
        <f>I25+I28+I36+I48+I50+I55+I58+I61+I70</f>
        <v>187090.22000000003</v>
      </c>
      <c r="J21" s="35">
        <f>J25+J28+J36+J48+J50+J55+J58+J61+J70</f>
        <v>697791.99999999872</v>
      </c>
      <c r="K21" s="35">
        <f>H21-F21</f>
        <v>-230028.13000000082</v>
      </c>
      <c r="L21" s="35">
        <f>H21-E21</f>
        <v>-2192100.5300000012</v>
      </c>
      <c r="M21" s="35">
        <f>I21-G21</f>
        <v>-492734.97999999992</v>
      </c>
      <c r="N21" s="36">
        <f>IFERROR(H21/D21,"")</f>
        <v>1.148453713559777</v>
      </c>
      <c r="O21" s="36">
        <f>IFERROR(I21/G21,"")</f>
        <v>0.27520341993794883</v>
      </c>
      <c r="P21" s="36">
        <f>IFERROR(H21/F21,"")</f>
        <v>0.95912951531379376</v>
      </c>
      <c r="Q21" s="36">
        <f>IFERROR(H21/E21,"")</f>
        <v>0.71119687406454524</v>
      </c>
      <c r="R21" s="37"/>
      <c r="S21" s="31"/>
      <c r="T21" s="31"/>
      <c r="U21" s="31"/>
      <c r="V21" s="31"/>
      <c r="W21" s="31"/>
      <c r="X21" s="31"/>
      <c r="Y21" s="31"/>
    </row>
    <row r="22" ht="18" customHeight="1">
      <c r="A22" s="38" t="s">
        <v>43</v>
      </c>
      <c r="B22" s="56" t="s">
        <v>44</v>
      </c>
      <c r="C22" s="59" t="s">
        <v>49</v>
      </c>
      <c r="D22" s="54">
        <v>111325.07000000001</v>
      </c>
      <c r="E22" s="60">
        <f>209447.5+7162.8+14042.1</f>
        <v>230652.39999999999</v>
      </c>
      <c r="F22" s="60">
        <f>161755.6+6688.2+1838.5</f>
        <v>170282.30000000002</v>
      </c>
      <c r="G22" s="60">
        <f>17699.2+1838.5</f>
        <v>19537.700000000001</v>
      </c>
      <c r="H22" s="54">
        <v>155897.04000000001</v>
      </c>
      <c r="I22" s="54">
        <v>5152.4100000000008</v>
      </c>
      <c r="J22" s="54">
        <f>H22-D22</f>
        <v>44571.970000000001</v>
      </c>
      <c r="K22" s="54">
        <f>H22-F22</f>
        <v>-14385.260000000009</v>
      </c>
      <c r="L22" s="54">
        <f>H22-E22</f>
        <v>-74755.359999999986</v>
      </c>
      <c r="M22" s="54">
        <f>I22-G22</f>
        <v>-14385.290000000001</v>
      </c>
      <c r="N22" s="55">
        <f>IFERROR(H22/D22,"")</f>
        <v>1.4003767525140562</v>
      </c>
      <c r="O22" s="55">
        <f>IFERROR(I22/G22,"")</f>
        <v>0.26371630232831911</v>
      </c>
      <c r="P22" s="55">
        <f>IFERROR(H22/F22,"")</f>
        <v>0.91552110818329324</v>
      </c>
      <c r="Q22" s="55">
        <f>IFERROR(H22/E22,"")</f>
        <v>0.67589602362689494</v>
      </c>
      <c r="R22"/>
      <c r="S22"/>
      <c r="T22"/>
      <c r="U22"/>
      <c r="V22"/>
      <c r="W22"/>
      <c r="X22"/>
      <c r="Y22"/>
    </row>
    <row r="23" ht="18" customHeight="1">
      <c r="A23" s="44"/>
      <c r="B23" s="61"/>
      <c r="C23" s="59" t="s">
        <v>50</v>
      </c>
      <c r="D23" s="54">
        <v>50255.370000000003</v>
      </c>
      <c r="E23" s="54">
        <v>4501.5</v>
      </c>
      <c r="F23" s="54">
        <v>4501.5</v>
      </c>
      <c r="G23" s="54">
        <v>0</v>
      </c>
      <c r="H23" s="54">
        <v>4074.3499999999999</v>
      </c>
      <c r="I23" s="54">
        <v>0</v>
      </c>
      <c r="J23" s="54">
        <f>H23-D23</f>
        <v>-46181.020000000004</v>
      </c>
      <c r="K23" s="54">
        <f>H23-F23</f>
        <v>-427.15000000000009</v>
      </c>
      <c r="L23" s="54">
        <f>H23-E23</f>
        <v>-427.15000000000009</v>
      </c>
      <c r="M23" s="54">
        <f>I23-G23</f>
        <v>0</v>
      </c>
      <c r="N23" s="55">
        <f>IFERROR(H23/D23,"")</f>
        <v>0.081072928126884741</v>
      </c>
      <c r="O23" s="55" t="str">
        <f>IFERROR(I23/G23,"")</f>
        <v/>
      </c>
      <c r="P23" s="55">
        <f>IFERROR(H23/F23,"")</f>
        <v>0.90510940797511941</v>
      </c>
      <c r="Q23" s="55">
        <f>IFERROR(H23/E23,"")</f>
        <v>0.90510940797511941</v>
      </c>
      <c r="R23"/>
      <c r="S23"/>
      <c r="T23"/>
      <c r="U23"/>
      <c r="V23"/>
      <c r="W23"/>
      <c r="X23"/>
      <c r="Y23"/>
    </row>
    <row r="24" ht="18" customHeight="1">
      <c r="A24" s="44"/>
      <c r="B24" s="61"/>
      <c r="C24" s="59" t="s">
        <v>51</v>
      </c>
      <c r="D24" s="54">
        <v>76788.720000000016</v>
      </c>
      <c r="E24" s="54">
        <f>126183.1+4651.7</f>
        <v>130834.8</v>
      </c>
      <c r="F24" s="54">
        <v>98756.300000000003</v>
      </c>
      <c r="G24" s="54">
        <v>10520</v>
      </c>
      <c r="H24" s="54">
        <v>99041.119999999995</v>
      </c>
      <c r="I24" s="54">
        <v>2889.4399999999996</v>
      </c>
      <c r="J24" s="54">
        <f>H24-D24</f>
        <v>22252.39999999998</v>
      </c>
      <c r="K24" s="54">
        <f>H24-F24</f>
        <v>284.81999999999243</v>
      </c>
      <c r="L24" s="54">
        <f>H24-E24</f>
        <v>-31793.680000000008</v>
      </c>
      <c r="M24" s="54">
        <f>I24-G24</f>
        <v>-7630.5600000000004</v>
      </c>
      <c r="N24" s="55">
        <f>IFERROR(H24/D24,"")</f>
        <v>1.2897873541843121</v>
      </c>
      <c r="O24" s="55">
        <f>IFERROR(I24/G24,"")</f>
        <v>0.27466159695817488</v>
      </c>
      <c r="P24" s="55">
        <f>IFERROR(H24/F24,"")</f>
        <v>1.0028840691682455</v>
      </c>
      <c r="Q24" s="55">
        <f>IFERROR(H24/E24,"")</f>
        <v>0.75699370503872054</v>
      </c>
      <c r="R24"/>
      <c r="S24"/>
      <c r="T24"/>
      <c r="U24"/>
      <c r="V24"/>
      <c r="W24"/>
      <c r="X24"/>
      <c r="Y24"/>
    </row>
    <row r="25" ht="18" customHeight="1">
      <c r="A25" s="46"/>
      <c r="B25" s="62"/>
      <c r="C25" s="48" t="s">
        <v>37</v>
      </c>
      <c r="D25" s="63">
        <f>SUM(D22:D24)</f>
        <v>238369.16000000003</v>
      </c>
      <c r="E25" s="63">
        <f t="shared" ref="E25:G25" si="3">SUM(E22:E24)</f>
        <v>365988.70000000001</v>
      </c>
      <c r="F25" s="63">
        <f t="shared" si="3"/>
        <v>273540.10000000003</v>
      </c>
      <c r="G25" s="63">
        <f t="shared" si="3"/>
        <v>30057.700000000001</v>
      </c>
      <c r="H25" s="63">
        <f>SUM(H22:H24)</f>
        <v>259012.51000000001</v>
      </c>
      <c r="I25" s="63">
        <f>SUM(I22:I24)</f>
        <v>8041.8500000000004</v>
      </c>
      <c r="J25" s="63">
        <f>H25-D25</f>
        <v>20643.349999999977</v>
      </c>
      <c r="K25" s="63">
        <f>H25-F25</f>
        <v>-14527.590000000026</v>
      </c>
      <c r="L25" s="63">
        <f>H25-E25</f>
        <v>-106976.19</v>
      </c>
      <c r="M25" s="63">
        <f>I25-G25</f>
        <v>-22015.849999999999</v>
      </c>
      <c r="N25" s="64">
        <f>IFERROR(H25/D25,"")</f>
        <v>1.0866024363218798</v>
      </c>
      <c r="O25" s="64">
        <f>IFERROR(I25/G25,"")</f>
        <v>0.26754708444092529</v>
      </c>
      <c r="P25" s="64">
        <f>IFERROR(H25/F25,"")</f>
        <v>0.94689045591487309</v>
      </c>
      <c r="Q25" s="64">
        <f>IFERROR(H25/E25,"")</f>
        <v>0.70770630350062724</v>
      </c>
      <c r="R25"/>
      <c r="S25"/>
      <c r="T25"/>
      <c r="U25"/>
      <c r="V25"/>
      <c r="W25"/>
      <c r="X25"/>
      <c r="Y25"/>
    </row>
    <row r="26" ht="23.25" customHeight="1">
      <c r="A26" s="14">
        <v>951</v>
      </c>
      <c r="B26" s="14" t="s">
        <v>23</v>
      </c>
      <c r="C26" s="65" t="s">
        <v>52</v>
      </c>
      <c r="D26" s="54">
        <v>78137.449999999997</v>
      </c>
      <c r="E26" s="54">
        <f>75335.1+27032.8</f>
        <v>102367.90000000001</v>
      </c>
      <c r="F26" s="54">
        <v>79369.800000000003</v>
      </c>
      <c r="G26" s="54">
        <v>6278</v>
      </c>
      <c r="H26" s="54">
        <v>87632.649999999994</v>
      </c>
      <c r="I26" s="54">
        <v>5999.3099999999995</v>
      </c>
      <c r="J26" s="54">
        <f>H26-D26</f>
        <v>9495.1999999999971</v>
      </c>
      <c r="K26" s="54">
        <f>H26-F26</f>
        <v>8262.8499999999913</v>
      </c>
      <c r="L26" s="54">
        <f>H26-E26</f>
        <v>-14735.250000000015</v>
      </c>
      <c r="M26" s="54">
        <f>I26-G26</f>
        <v>-278.69000000000051</v>
      </c>
      <c r="N26" s="55">
        <f>IFERROR(H26/D26,"")</f>
        <v>1.1215191947011325</v>
      </c>
      <c r="O26" s="55">
        <f>IFERROR(I26/G26,"")</f>
        <v>0.95560847403631721</v>
      </c>
      <c r="P26" s="55">
        <f>IFERROR(H26/F26,"")</f>
        <v>1.1041057177919056</v>
      </c>
      <c r="Q26" s="55">
        <f>IFERROR(H26/E26,"")</f>
        <v>0.85605595113311872</v>
      </c>
      <c r="R26"/>
      <c r="S26"/>
      <c r="T26"/>
      <c r="U26"/>
      <c r="V26"/>
      <c r="W26"/>
      <c r="X26"/>
      <c r="Y26"/>
    </row>
    <row r="27" ht="22.5" customHeight="1">
      <c r="A27" s="14"/>
      <c r="B27" s="14"/>
      <c r="C27" s="66" t="s">
        <v>53</v>
      </c>
      <c r="D27" s="54">
        <v>7882.5</v>
      </c>
      <c r="E27" s="54">
        <v>13384.799999999999</v>
      </c>
      <c r="F27" s="54">
        <v>8772.7000000000007</v>
      </c>
      <c r="G27" s="54">
        <v>872.89999999999998</v>
      </c>
      <c r="H27" s="54">
        <v>11400.059999999999</v>
      </c>
      <c r="I27" s="54">
        <v>216.31999999999999</v>
      </c>
      <c r="J27" s="54">
        <f>H27-D27</f>
        <v>3517.5599999999995</v>
      </c>
      <c r="K27" s="54">
        <f>H27-F27</f>
        <v>2627.3599999999988</v>
      </c>
      <c r="L27" s="54">
        <f>H27-E27</f>
        <v>-1984.7399999999998</v>
      </c>
      <c r="M27" s="54">
        <f>I27-G27</f>
        <v>-656.57999999999993</v>
      </c>
      <c r="N27" s="55">
        <f>IFERROR(H27/D27,"")</f>
        <v>1.4462492863939105</v>
      </c>
      <c r="O27" s="55">
        <f>IFERROR(I27/G27,"")</f>
        <v>0.24781761942948791</v>
      </c>
      <c r="P27" s="55">
        <f>IFERROR(H27/F27,"")</f>
        <v>1.2994927445370295</v>
      </c>
      <c r="Q27" s="55">
        <f>IFERROR(H27/E27,"")</f>
        <v>0.85171687287071907</v>
      </c>
      <c r="R27"/>
      <c r="S27"/>
      <c r="T27"/>
      <c r="U27"/>
      <c r="V27"/>
      <c r="W27"/>
      <c r="X27"/>
      <c r="Y27"/>
    </row>
    <row r="28" ht="15">
      <c r="A28" s="14"/>
      <c r="B28" s="14"/>
      <c r="C28" s="67" t="s">
        <v>37</v>
      </c>
      <c r="D28" s="63">
        <f>D26+D27</f>
        <v>86019.949999999997</v>
      </c>
      <c r="E28" s="63">
        <f t="shared" ref="E28:G28" si="4">E26+E27</f>
        <v>115752.70000000001</v>
      </c>
      <c r="F28" s="63">
        <f t="shared" si="4"/>
        <v>88142.5</v>
      </c>
      <c r="G28" s="63">
        <f t="shared" si="4"/>
        <v>7150.8999999999996</v>
      </c>
      <c r="H28" s="63">
        <f>H26+H27</f>
        <v>99032.709999999992</v>
      </c>
      <c r="I28" s="63">
        <f>I26+I27</f>
        <v>6215.6299999999992</v>
      </c>
      <c r="J28" s="63">
        <f>H28-D28</f>
        <v>13012.759999999995</v>
      </c>
      <c r="K28" s="63">
        <f>H28-F28</f>
        <v>10890.209999999992</v>
      </c>
      <c r="L28" s="63">
        <f>H28-E28</f>
        <v>-16719.99000000002</v>
      </c>
      <c r="M28" s="63">
        <f>I28-G28</f>
        <v>-935.27000000000044</v>
      </c>
      <c r="N28" s="64">
        <f>IFERROR(H28/D28,"")</f>
        <v>1.1512760702604454</v>
      </c>
      <c r="O28" s="64">
        <f>IFERROR(I28/G28,"")</f>
        <v>0.86920947013662608</v>
      </c>
      <c r="P28" s="64">
        <f>IFERROR(H28/F28,"")</f>
        <v>1.1235523158521712</v>
      </c>
      <c r="Q28" s="64">
        <f>IFERROR(H28/E28,"")</f>
        <v>0.85555421169441392</v>
      </c>
      <c r="R28"/>
      <c r="S28"/>
      <c r="T28"/>
      <c r="U28"/>
      <c r="V28"/>
      <c r="W28"/>
      <c r="X28"/>
      <c r="Y28"/>
    </row>
    <row r="29" ht="18.75" customHeight="1">
      <c r="A29" s="13" t="s">
        <v>54</v>
      </c>
      <c r="B29" s="14" t="s">
        <v>55</v>
      </c>
      <c r="C29" s="59" t="s">
        <v>56</v>
      </c>
      <c r="D29" s="54">
        <v>3566.5100000000002</v>
      </c>
      <c r="E29" s="54">
        <v>2640</v>
      </c>
      <c r="F29" s="54">
        <v>2640</v>
      </c>
      <c r="G29" s="54">
        <v>0</v>
      </c>
      <c r="H29" s="54">
        <v>7403.8299999999999</v>
      </c>
      <c r="I29" s="54">
        <v>0</v>
      </c>
      <c r="J29" s="54">
        <f>H29-D29</f>
        <v>3837.3199999999997</v>
      </c>
      <c r="K29" s="54">
        <f>H29-F29</f>
        <v>4763.8299999999999</v>
      </c>
      <c r="L29" s="54">
        <f>H29-E29</f>
        <v>4763.8299999999999</v>
      </c>
      <c r="M29" s="54">
        <f>I29-G29</f>
        <v>0</v>
      </c>
      <c r="N29" s="55">
        <f>IFERROR(H29/D29,"")</f>
        <v>2.0759313726864637</v>
      </c>
      <c r="O29" s="55" t="str">
        <f>IFERROR(I29/G29,"")</f>
        <v/>
      </c>
      <c r="P29" s="55">
        <f>IFERROR(H29/F29,"")</f>
        <v>2.8044810606060606</v>
      </c>
      <c r="Q29" s="55">
        <f>IFERROR(H29/E29,"")</f>
        <v>2.8044810606060606</v>
      </c>
      <c r="R29"/>
      <c r="S29"/>
      <c r="T29"/>
      <c r="U29"/>
      <c r="V29"/>
      <c r="W29"/>
      <c r="X29"/>
      <c r="Y29"/>
    </row>
    <row r="30" ht="17.25" customHeight="1">
      <c r="A30" s="13"/>
      <c r="B30" s="14"/>
      <c r="C30" s="68" t="s">
        <v>57</v>
      </c>
      <c r="D30" s="54">
        <v>56599.030000000006</v>
      </c>
      <c r="E30" s="54">
        <v>95135.199999999997</v>
      </c>
      <c r="F30" s="54">
        <v>69000</v>
      </c>
      <c r="G30" s="54">
        <v>8500</v>
      </c>
      <c r="H30" s="54">
        <v>53839.199999999997</v>
      </c>
      <c r="I30" s="54">
        <v>194.05000000000001</v>
      </c>
      <c r="J30" s="54">
        <f>H30-D30</f>
        <v>-2759.830000000009</v>
      </c>
      <c r="K30" s="54">
        <f>H30-F30</f>
        <v>-15160.800000000003</v>
      </c>
      <c r="L30" s="54">
        <f>H30-E30</f>
        <v>-41296</v>
      </c>
      <c r="M30" s="54">
        <f>I30-G30</f>
        <v>-8305.9500000000007</v>
      </c>
      <c r="N30" s="55">
        <f>IFERROR(H30/D30,"")</f>
        <v>0.95123891699204022</v>
      </c>
      <c r="O30" s="55">
        <f>IFERROR(I30/G30,"")</f>
        <v>0.022829411764705883</v>
      </c>
      <c r="P30" s="55">
        <f>IFERROR(H30/F30,"")</f>
        <v>0.7802782608695652</v>
      </c>
      <c r="Q30" s="55">
        <f>IFERROR(H30/E30,"")</f>
        <v>0.56592302323430232</v>
      </c>
      <c r="R30"/>
      <c r="S30"/>
      <c r="T30"/>
      <c r="U30"/>
      <c r="V30"/>
      <c r="W30"/>
      <c r="X30"/>
      <c r="Y30"/>
    </row>
    <row r="31" ht="15">
      <c r="A31" s="13"/>
      <c r="B31" s="14"/>
      <c r="C31" s="69" t="s">
        <v>58</v>
      </c>
      <c r="D31" s="54">
        <v>6966.71</v>
      </c>
      <c r="E31" s="54">
        <v>557</v>
      </c>
      <c r="F31" s="54">
        <v>417.69999999999999</v>
      </c>
      <c r="G31" s="54">
        <v>46.399999999999999</v>
      </c>
      <c r="H31" s="54">
        <v>1121.6800000000001</v>
      </c>
      <c r="I31" s="54">
        <v>29.170000000000002</v>
      </c>
      <c r="J31" s="54">
        <f>H31-D31</f>
        <v>-5845.0299999999997</v>
      </c>
      <c r="K31" s="54">
        <f>H31-F31</f>
        <v>703.98000000000002</v>
      </c>
      <c r="L31" s="54">
        <f>H31-E31</f>
        <v>564.68000000000006</v>
      </c>
      <c r="M31" s="54">
        <f>I31-G31</f>
        <v>-17.229999999999997</v>
      </c>
      <c r="N31" s="55">
        <f>IFERROR(H31/D31,"")</f>
        <v>0.16100569709375015</v>
      </c>
      <c r="O31" s="55">
        <f>IFERROR(I31/G31,"")</f>
        <v>0.62866379310344833</v>
      </c>
      <c r="P31" s="55">
        <f>IFERROR(H31/F31,"")</f>
        <v>2.6853722767536512</v>
      </c>
      <c r="Q31" s="55">
        <f>IFERROR(H31/E31,"")</f>
        <v>2.0137881508078994</v>
      </c>
      <c r="R31"/>
      <c r="S31"/>
      <c r="T31"/>
      <c r="U31"/>
      <c r="V31"/>
      <c r="W31"/>
      <c r="X31"/>
      <c r="Y31"/>
    </row>
    <row r="32" s="31" customFormat="1" ht="27" customHeight="1">
      <c r="A32" s="13"/>
      <c r="B32" s="14"/>
      <c r="C32" s="70" t="s">
        <v>59</v>
      </c>
      <c r="D32" s="71">
        <f>D33+D35+D34</f>
        <v>209216.66</v>
      </c>
      <c r="E32" s="71">
        <f t="shared" ref="E32:G32" si="5">E33+E35+E34</f>
        <v>314008</v>
      </c>
      <c r="F32" s="71">
        <f t="shared" si="5"/>
        <v>279346.40000000002</v>
      </c>
      <c r="G32" s="71">
        <f t="shared" si="5"/>
        <v>12345</v>
      </c>
      <c r="H32" s="71">
        <f>H33+H35+H34</f>
        <v>296320.72000000003</v>
      </c>
      <c r="I32" s="71">
        <f>I33+I35+I34</f>
        <v>2169.2399999999998</v>
      </c>
      <c r="J32" s="71">
        <f>H32-D32</f>
        <v>87104.060000000027</v>
      </c>
      <c r="K32" s="71">
        <f>H32-F32</f>
        <v>16974.320000000007</v>
      </c>
      <c r="L32" s="71">
        <f>H32-E32</f>
        <v>-17687.27999999997</v>
      </c>
      <c r="M32" s="71">
        <f>I32-G32</f>
        <v>-10175.76</v>
      </c>
      <c r="N32" s="72">
        <f>IFERROR(H32/D32,"")</f>
        <v>1.416334244127595</v>
      </c>
      <c r="O32" s="72">
        <f>IFERROR(I32/G32,"")</f>
        <v>0.17571810449574723</v>
      </c>
      <c r="P32" s="72">
        <f>IFERROR(H32/F32,"")</f>
        <v>1.0607644129296101</v>
      </c>
      <c r="Q32" s="72">
        <f>IFERROR(H32/E32,"")</f>
        <v>0.94367251789763329</v>
      </c>
      <c r="R32" s="31"/>
      <c r="S32" s="31"/>
      <c r="T32" s="31"/>
      <c r="U32" s="31"/>
      <c r="V32" s="31"/>
      <c r="W32" s="31"/>
      <c r="X32" s="31"/>
      <c r="Y32" s="31"/>
    </row>
    <row r="33" ht="23.25" customHeight="1">
      <c r="A33" s="13"/>
      <c r="B33" s="14"/>
      <c r="C33" s="73" t="s">
        <v>60</v>
      </c>
      <c r="D33" s="54">
        <v>181112.94</v>
      </c>
      <c r="E33" s="63">
        <f>251905.2+24868.1</f>
        <v>276773.29999999999</v>
      </c>
      <c r="F33" s="63">
        <v>251843.40000000002</v>
      </c>
      <c r="G33" s="63">
        <v>8273</v>
      </c>
      <c r="H33" s="54">
        <v>274282.89000000001</v>
      </c>
      <c r="I33" s="54">
        <v>1495</v>
      </c>
      <c r="J33" s="63">
        <f>H33-D33</f>
        <v>93169.950000000012</v>
      </c>
      <c r="K33" s="63">
        <f>H33-F33</f>
        <v>22439.489999999991</v>
      </c>
      <c r="L33" s="63">
        <f>H33-E33</f>
        <v>-2490.4099999999744</v>
      </c>
      <c r="M33" s="63">
        <f>I33-G33</f>
        <v>-6778</v>
      </c>
      <c r="N33" s="55">
        <f>IFERROR(H33/D33,"")</f>
        <v>1.5144301119511394</v>
      </c>
      <c r="O33" s="55">
        <f>IFERROR(I33/G33,"")</f>
        <v>0.18070832829686934</v>
      </c>
      <c r="P33" s="55">
        <f>IFERROR(H33/F33,"")</f>
        <v>1.0891009651235648</v>
      </c>
      <c r="Q33" s="55">
        <f>IFERROR(H33/E33,"")</f>
        <v>0.9910019861019832</v>
      </c>
      <c r="R33"/>
      <c r="S33"/>
      <c r="T33"/>
      <c r="U33"/>
      <c r="V33"/>
      <c r="W33"/>
      <c r="X33"/>
      <c r="Y33"/>
    </row>
    <row r="34" ht="21" customHeight="1">
      <c r="A34" s="13"/>
      <c r="B34" s="14"/>
      <c r="C34" s="73" t="s">
        <v>61</v>
      </c>
      <c r="D34" s="54">
        <v>1024.1700000000001</v>
      </c>
      <c r="E34" s="63">
        <v>1403.8</v>
      </c>
      <c r="F34" s="63">
        <v>920</v>
      </c>
      <c r="G34" s="63">
        <v>0</v>
      </c>
      <c r="H34" s="54">
        <v>0</v>
      </c>
      <c r="I34" s="54">
        <v>0</v>
      </c>
      <c r="J34" s="63">
        <f>H34-D34</f>
        <v>-1024.1700000000001</v>
      </c>
      <c r="K34" s="63">
        <f>H34-F34</f>
        <v>-920</v>
      </c>
      <c r="L34" s="63">
        <f>H34-E34</f>
        <v>-1403.8</v>
      </c>
      <c r="M34" s="63">
        <f>I34-G34</f>
        <v>0</v>
      </c>
      <c r="N34" s="55">
        <f>IFERROR(H34/D34,"")</f>
        <v>0</v>
      </c>
      <c r="O34" s="55" t="str">
        <f>IFERROR(I34/G34,"")</f>
        <v/>
      </c>
      <c r="P34" s="55">
        <f>IFERROR(H34/F34,"")</f>
        <v>0</v>
      </c>
      <c r="Q34" s="55">
        <f>IFERROR(H34/E34,"")</f>
        <v>0</v>
      </c>
      <c r="R34"/>
      <c r="S34"/>
      <c r="T34"/>
      <c r="U34"/>
      <c r="V34"/>
      <c r="W34"/>
      <c r="X34"/>
      <c r="Y34"/>
    </row>
    <row r="35" ht="25.5" customHeight="1">
      <c r="A35" s="13"/>
      <c r="B35" s="14"/>
      <c r="C35" s="73" t="s">
        <v>62</v>
      </c>
      <c r="D35" s="54">
        <v>27079.549999999999</v>
      </c>
      <c r="E35" s="63">
        <f>35830.9</f>
        <v>35830.900000000001</v>
      </c>
      <c r="F35" s="63">
        <v>26583</v>
      </c>
      <c r="G35" s="63">
        <v>4072</v>
      </c>
      <c r="H35" s="54">
        <v>22037.829999999998</v>
      </c>
      <c r="I35" s="54">
        <v>674.24000000000001</v>
      </c>
      <c r="J35" s="63">
        <f>H35-D35</f>
        <v>-5041.7200000000012</v>
      </c>
      <c r="K35" s="63">
        <f>H35-F35</f>
        <v>-4545.1700000000019</v>
      </c>
      <c r="L35" s="63">
        <f>H35-E35</f>
        <v>-13793.070000000003</v>
      </c>
      <c r="M35" s="63">
        <f>I35-G35</f>
        <v>-3397.7600000000002</v>
      </c>
      <c r="N35" s="55">
        <f>IFERROR(H35/D35,"")</f>
        <v>0.8138181764468021</v>
      </c>
      <c r="O35" s="55">
        <f>IFERROR(I35/G35,"")</f>
        <v>0.16557956777996072</v>
      </c>
      <c r="P35" s="55">
        <f>IFERROR(H35/F35,"")</f>
        <v>0.82901967422788991</v>
      </c>
      <c r="Q35" s="55">
        <f>IFERROR(H35/E35,"")</f>
        <v>0.61505097555461896</v>
      </c>
      <c r="R35"/>
      <c r="S35"/>
      <c r="T35"/>
      <c r="U35"/>
      <c r="V35"/>
      <c r="W35"/>
      <c r="X35"/>
      <c r="Y35"/>
    </row>
    <row r="36" ht="15">
      <c r="A36" s="13"/>
      <c r="B36" s="13"/>
      <c r="C36" s="67" t="s">
        <v>37</v>
      </c>
      <c r="D36" s="74">
        <f>SUM(D29:D32)</f>
        <v>276348.91000000003</v>
      </c>
      <c r="E36" s="63">
        <f t="shared" ref="E36:G36" si="6">SUM(E29:E32)</f>
        <v>412340.20000000001</v>
      </c>
      <c r="F36" s="63">
        <f t="shared" si="6"/>
        <v>351404.10000000003</v>
      </c>
      <c r="G36" s="63">
        <f t="shared" si="6"/>
        <v>20891.400000000001</v>
      </c>
      <c r="H36" s="63">
        <f>SUM(H29:H32)</f>
        <v>358685.43000000005</v>
      </c>
      <c r="I36" s="63">
        <f>SUM(I29:I32)</f>
        <v>2392.46</v>
      </c>
      <c r="J36" s="63">
        <f>H36-D36</f>
        <v>82336.520000000019</v>
      </c>
      <c r="K36" s="63">
        <f>H36-F36</f>
        <v>7281.3300000000163</v>
      </c>
      <c r="L36" s="63">
        <f>H36-E36</f>
        <v>-53654.76999999996</v>
      </c>
      <c r="M36" s="63">
        <f>I36-G36</f>
        <v>-18498.940000000002</v>
      </c>
      <c r="N36" s="64">
        <f>IFERROR(H36/D36,"")</f>
        <v>1.2979440736712151</v>
      </c>
      <c r="O36" s="64">
        <f>IFERROR(I36/G36,"")</f>
        <v>0.11451889294159319</v>
      </c>
      <c r="P36" s="64">
        <f>IFERROR(H36/F36,"")</f>
        <v>1.0207206745738027</v>
      </c>
      <c r="Q36" s="64">
        <f>IFERROR(H36/E36,"")</f>
        <v>0.86987742160478176</v>
      </c>
      <c r="R36"/>
      <c r="S36"/>
      <c r="T36"/>
      <c r="U36"/>
      <c r="V36"/>
      <c r="W36"/>
      <c r="X36"/>
      <c r="Y36"/>
    </row>
    <row r="37" ht="30">
      <c r="A37" s="13" t="s">
        <v>63</v>
      </c>
      <c r="B37" s="14" t="s">
        <v>31</v>
      </c>
      <c r="C37" s="69" t="s">
        <v>64</v>
      </c>
      <c r="D37" s="54">
        <v>210389.10000000001</v>
      </c>
      <c r="E37" s="54">
        <v>280952</v>
      </c>
      <c r="F37" s="54">
        <v>221750</v>
      </c>
      <c r="G37" s="54">
        <v>54200</v>
      </c>
      <c r="H37" s="54">
        <v>213952.23999999999</v>
      </c>
      <c r="I37" s="54">
        <v>30200.349999999999</v>
      </c>
      <c r="J37" s="54">
        <f>H37-D37</f>
        <v>3563.1399999999849</v>
      </c>
      <c r="K37" s="54">
        <f>H37-F37</f>
        <v>-7797.7600000000093</v>
      </c>
      <c r="L37" s="54">
        <f>H37-E37</f>
        <v>-66999.760000000009</v>
      </c>
      <c r="M37" s="54">
        <f>I37-G37</f>
        <v>-23999.650000000001</v>
      </c>
      <c r="N37" s="55">
        <f>IFERROR(H37/D37,"")</f>
        <v>1.0169359534310474</v>
      </c>
      <c r="O37" s="55">
        <f>IFERROR(I37/G37,"")</f>
        <v>0.55720202952029518</v>
      </c>
      <c r="P37" s="55">
        <f>IFERROR(H37/F37,"")</f>
        <v>0.96483535512965046</v>
      </c>
      <c r="Q37" s="55">
        <f>IFERROR(H37/E37,"")</f>
        <v>0.76152595461146388</v>
      </c>
      <c r="R37"/>
      <c r="S37"/>
      <c r="T37"/>
      <c r="U37"/>
      <c r="V37"/>
      <c r="W37"/>
      <c r="X37"/>
      <c r="Y37"/>
    </row>
    <row r="38" s="1" customFormat="1" ht="30">
      <c r="A38" s="13"/>
      <c r="B38" s="14"/>
      <c r="C38" s="75" t="s">
        <v>65</v>
      </c>
      <c r="D38" s="54">
        <v>187727.28</v>
      </c>
      <c r="E38" s="54">
        <f>234039.3+205542.3</f>
        <v>439581.59999999998</v>
      </c>
      <c r="F38" s="54">
        <v>430887.70000000001</v>
      </c>
      <c r="G38" s="54">
        <v>2000</v>
      </c>
      <c r="H38" s="54">
        <v>447974.01000000001</v>
      </c>
      <c r="I38" s="54">
        <v>8498.2199999999993</v>
      </c>
      <c r="J38" s="54">
        <f>H38-D38</f>
        <v>260246.73000000001</v>
      </c>
      <c r="K38" s="54">
        <f>H38-F38</f>
        <v>17086.309999999998</v>
      </c>
      <c r="L38" s="54">
        <f>H38-E38</f>
        <v>8392.4100000000326</v>
      </c>
      <c r="M38" s="54">
        <f>I38-G38</f>
        <v>6498.2199999999993</v>
      </c>
      <c r="N38" s="55">
        <f>IFERROR(H38/D38,"")</f>
        <v>2.38630213999798</v>
      </c>
      <c r="O38" s="55">
        <f>IFERROR(I38/G38,"")</f>
        <v>4.2491099999999999</v>
      </c>
      <c r="P38" s="55">
        <f>IFERROR(H38/F38,"")</f>
        <v>1.0396537427269332</v>
      </c>
      <c r="Q38" s="55">
        <f>IFERROR(H38/E38,"")</f>
        <v>1.0190918136700899</v>
      </c>
      <c r="R38"/>
      <c r="S38"/>
      <c r="T38"/>
      <c r="U38"/>
      <c r="V38"/>
      <c r="W38"/>
      <c r="X38"/>
      <c r="Y38"/>
    </row>
    <row r="39" ht="30">
      <c r="A39" s="13"/>
      <c r="B39" s="14"/>
      <c r="C39" s="59" t="s">
        <v>66</v>
      </c>
      <c r="D39" s="54">
        <v>28196.919999999998</v>
      </c>
      <c r="E39" s="54">
        <v>42797.900000000001</v>
      </c>
      <c r="F39" s="54">
        <v>32180</v>
      </c>
      <c r="G39" s="54">
        <v>8300</v>
      </c>
      <c r="H39" s="54">
        <v>29641.32</v>
      </c>
      <c r="I39" s="54">
        <v>3816.5099999999998</v>
      </c>
      <c r="J39" s="54">
        <f>H39-D39</f>
        <v>1444.4000000000015</v>
      </c>
      <c r="K39" s="54">
        <f>H39-F39</f>
        <v>-2538.6800000000003</v>
      </c>
      <c r="L39" s="54">
        <f>H39-E39</f>
        <v>-13156.580000000002</v>
      </c>
      <c r="M39" s="54">
        <f>I39-G39</f>
        <v>-4483.4899999999998</v>
      </c>
      <c r="N39" s="55">
        <f>IFERROR(H39/D39,"")</f>
        <v>1.0512254529927383</v>
      </c>
      <c r="O39" s="55">
        <f>IFERROR(I39/G39,"")</f>
        <v>0.4598204819277108</v>
      </c>
      <c r="P39" s="55">
        <f>IFERROR(H39/F39,"")</f>
        <v>0.92111000621504036</v>
      </c>
      <c r="Q39" s="55">
        <f>IFERROR(H39/E39,"")</f>
        <v>0.69258818773818343</v>
      </c>
      <c r="R39"/>
      <c r="S39"/>
      <c r="T39"/>
      <c r="U39"/>
      <c r="V39"/>
      <c r="W39"/>
      <c r="X39"/>
      <c r="Y39"/>
    </row>
    <row r="40" ht="18.75" customHeight="1">
      <c r="A40" s="13"/>
      <c r="B40" s="14"/>
      <c r="C40" s="59" t="s">
        <v>67</v>
      </c>
      <c r="D40" s="54">
        <v>2215.2200000000003</v>
      </c>
      <c r="E40" s="54">
        <v>3022.8000000000002</v>
      </c>
      <c r="F40" s="54">
        <v>2162.3000000000002</v>
      </c>
      <c r="G40" s="54">
        <v>1481.3</v>
      </c>
      <c r="H40" s="54">
        <v>3174.1900000000001</v>
      </c>
      <c r="I40" s="54">
        <v>20.619999999999997</v>
      </c>
      <c r="J40" s="54">
        <f>H40-D40</f>
        <v>958.9699999999998</v>
      </c>
      <c r="K40" s="54">
        <f>H40-F40</f>
        <v>1011.8899999999999</v>
      </c>
      <c r="L40" s="54">
        <f>H40-E40</f>
        <v>151.38999999999987</v>
      </c>
      <c r="M40" s="54">
        <f>I40-G40</f>
        <v>-1460.6800000000001</v>
      </c>
      <c r="N40" s="55">
        <f>IFERROR(H40/D40,"")</f>
        <v>1.4329005696951091</v>
      </c>
      <c r="O40" s="55">
        <f>IFERROR(I40/G40,"")</f>
        <v>0.013920205225140078</v>
      </c>
      <c r="P40" s="55">
        <f>IFERROR(H40/F40,"")</f>
        <v>1.4679692919576377</v>
      </c>
      <c r="Q40" s="55">
        <f>IFERROR(H40/E40,"")</f>
        <v>1.0500827047770278</v>
      </c>
      <c r="R40"/>
      <c r="S40"/>
      <c r="T40"/>
      <c r="U40"/>
      <c r="V40"/>
      <c r="W40"/>
      <c r="X40"/>
      <c r="Y40"/>
    </row>
    <row r="41" ht="18" customHeight="1">
      <c r="A41" s="13"/>
      <c r="B41" s="14"/>
      <c r="C41" s="59" t="s">
        <v>68</v>
      </c>
      <c r="D41" s="54">
        <v>215.34999999999999</v>
      </c>
      <c r="E41" s="54">
        <v>0</v>
      </c>
      <c r="F41" s="54"/>
      <c r="G41" s="54">
        <v>0</v>
      </c>
      <c r="H41" s="54">
        <v>172.56</v>
      </c>
      <c r="I41" s="54">
        <v>0</v>
      </c>
      <c r="J41" s="54">
        <f>H41-D41</f>
        <v>-42.789999999999992</v>
      </c>
      <c r="K41" s="54">
        <f>H41-F41</f>
        <v>172.56</v>
      </c>
      <c r="L41" s="54">
        <f>H41-E41</f>
        <v>172.56</v>
      </c>
      <c r="M41" s="54">
        <f>I41-G41</f>
        <v>0</v>
      </c>
      <c r="N41" s="55">
        <f>IFERROR(H41/D41,"")</f>
        <v>0.8013002089621547</v>
      </c>
      <c r="O41" s="55" t="str">
        <f>IFERROR(I41/G41,"")</f>
        <v/>
      </c>
      <c r="P41" s="55" t="str">
        <f>IFERROR(H41/F41,"")</f>
        <v/>
      </c>
      <c r="Q41" s="55" t="str">
        <f>IFERROR(H41/E41,"")</f>
        <v/>
      </c>
      <c r="R41"/>
      <c r="S41"/>
      <c r="T41"/>
      <c r="U41"/>
      <c r="V41"/>
      <c r="W41"/>
      <c r="X41"/>
      <c r="Y41"/>
    </row>
    <row r="42" ht="30">
      <c r="A42" s="13"/>
      <c r="B42" s="14"/>
      <c r="C42" s="69" t="s">
        <v>69</v>
      </c>
      <c r="D42" s="54">
        <v>160205.04999999999</v>
      </c>
      <c r="E42" s="54">
        <f>200388.7-11027.9</f>
        <v>189360.80000000002</v>
      </c>
      <c r="F42" s="54">
        <v>120680</v>
      </c>
      <c r="G42" s="54">
        <v>19400</v>
      </c>
      <c r="H42" s="54">
        <v>172425.57000000001</v>
      </c>
      <c r="I42" s="54">
        <v>9790.6700000000001</v>
      </c>
      <c r="J42" s="54">
        <f>H42-D42</f>
        <v>12220.520000000019</v>
      </c>
      <c r="K42" s="54">
        <f>H42-F42</f>
        <v>51745.570000000007</v>
      </c>
      <c r="L42" s="54">
        <f>H42-E42</f>
        <v>-16935.23000000001</v>
      </c>
      <c r="M42" s="54">
        <f>I42-G42</f>
        <v>-9609.3299999999999</v>
      </c>
      <c r="N42" s="55">
        <f>IFERROR(H42/D42,"")</f>
        <v>1.0762804917822504</v>
      </c>
      <c r="O42" s="55">
        <f>IFERROR(I42/G42,"")</f>
        <v>0.50467371134020622</v>
      </c>
      <c r="P42" s="55">
        <f>IFERROR(H42/F42,"")</f>
        <v>1.4287833112363275</v>
      </c>
      <c r="Q42" s="55">
        <f>IFERROR(H42/E42,"")</f>
        <v>0.91056633685535759</v>
      </c>
      <c r="R42"/>
      <c r="S42"/>
      <c r="T42"/>
      <c r="U42"/>
      <c r="V42"/>
      <c r="W42"/>
      <c r="X42"/>
      <c r="Y42"/>
    </row>
    <row r="43" ht="21" customHeight="1">
      <c r="A43" s="13"/>
      <c r="B43" s="14"/>
      <c r="C43" s="69" t="s">
        <v>70</v>
      </c>
      <c r="D43" s="54"/>
      <c r="E43" s="54">
        <v>0</v>
      </c>
      <c r="F43" s="54">
        <v>0</v>
      </c>
      <c r="G43" s="54">
        <v>0</v>
      </c>
      <c r="H43" s="54">
        <v>806.94000000000005</v>
      </c>
      <c r="I43" s="54">
        <v>0</v>
      </c>
      <c r="J43" s="54">
        <f>H43-D43</f>
        <v>806.94000000000005</v>
      </c>
      <c r="K43" s="54">
        <f>H43-F43</f>
        <v>806.94000000000005</v>
      </c>
      <c r="L43" s="54">
        <f>H43-E43</f>
        <v>806.94000000000005</v>
      </c>
      <c r="M43" s="54">
        <f>I43-G43</f>
        <v>0</v>
      </c>
      <c r="N43" s="55" t="str">
        <f>IFERROR(H43/D43,"")</f>
        <v/>
      </c>
      <c r="O43" s="55" t="str">
        <f>IFERROR(I43/G43,"")</f>
        <v/>
      </c>
      <c r="P43" s="55" t="str">
        <f>IFERROR(H43/F43,"")</f>
        <v/>
      </c>
      <c r="Q43" s="55" t="str">
        <f>IFERROR(H43/E43,"")</f>
        <v/>
      </c>
      <c r="R43"/>
      <c r="S43"/>
      <c r="T43"/>
      <c r="U43"/>
      <c r="V43"/>
      <c r="W43"/>
      <c r="X43"/>
      <c r="Y43"/>
    </row>
    <row r="44" ht="34.5" customHeight="1">
      <c r="A44" s="13"/>
      <c r="B44" s="14"/>
      <c r="C44" s="69" t="s">
        <v>71</v>
      </c>
      <c r="D44" s="54">
        <v>54026.18</v>
      </c>
      <c r="E44" s="54">
        <f>82177</f>
        <v>82177</v>
      </c>
      <c r="F44" s="54">
        <v>54250</v>
      </c>
      <c r="G44" s="54">
        <v>10700</v>
      </c>
      <c r="H44" s="54">
        <v>93385.580000000002</v>
      </c>
      <c r="I44" s="54">
        <v>604.10000000000002</v>
      </c>
      <c r="J44" s="54">
        <f>H44-D44</f>
        <v>39359.400000000001</v>
      </c>
      <c r="K44" s="54">
        <f>H44-F44</f>
        <v>39135.580000000002</v>
      </c>
      <c r="L44" s="54">
        <f>H44-E44</f>
        <v>11208.580000000002</v>
      </c>
      <c r="M44" s="54">
        <f>I44-G44</f>
        <v>-10095.9</v>
      </c>
      <c r="N44" s="55">
        <f>IFERROR(H44/D44,"")</f>
        <v>1.7285245782692762</v>
      </c>
      <c r="O44" s="55">
        <f>IFERROR(I44/G44,"")</f>
        <v>0.05645794392523365</v>
      </c>
      <c r="P44" s="55">
        <f>IFERROR(H44/F44,"")</f>
        <v>1.7213931797235023</v>
      </c>
      <c r="Q44" s="55">
        <f>IFERROR(H44/E44,"")</f>
        <v>1.1363955851393943</v>
      </c>
      <c r="R44"/>
      <c r="S44"/>
      <c r="T44"/>
      <c r="U44"/>
      <c r="V44"/>
      <c r="W44"/>
      <c r="X44"/>
      <c r="Y44"/>
    </row>
    <row r="45" ht="18" customHeight="1">
      <c r="A45" s="13"/>
      <c r="B45" s="14"/>
      <c r="C45" s="69" t="s">
        <v>72</v>
      </c>
      <c r="D45" s="54"/>
      <c r="E45" s="54">
        <v>0</v>
      </c>
      <c r="F45" s="54">
        <v>0</v>
      </c>
      <c r="G45" s="54">
        <v>0</v>
      </c>
      <c r="H45" s="54">
        <v>127.01000000000001</v>
      </c>
      <c r="I45" s="54">
        <v>0</v>
      </c>
      <c r="J45" s="54">
        <f>H45-D45</f>
        <v>127.01000000000001</v>
      </c>
      <c r="K45" s="54">
        <f>H45-F45</f>
        <v>127.01000000000001</v>
      </c>
      <c r="L45" s="54">
        <f>H45-E45</f>
        <v>127.01000000000001</v>
      </c>
      <c r="M45" s="54">
        <f>I45-G45</f>
        <v>0</v>
      </c>
      <c r="N45" s="55" t="str">
        <f>IFERROR(H45/D45,"")</f>
        <v/>
      </c>
      <c r="O45" s="55" t="str">
        <f>IFERROR(I45/G45,"")</f>
        <v/>
      </c>
      <c r="P45" s="55" t="str">
        <f>IFERROR(H45/F45,"")</f>
        <v/>
      </c>
      <c r="Q45" s="55"/>
      <c r="R45"/>
      <c r="S45"/>
      <c r="T45"/>
      <c r="U45"/>
      <c r="V45"/>
      <c r="W45"/>
      <c r="X45"/>
      <c r="Y45"/>
    </row>
    <row r="46" ht="18" customHeight="1">
      <c r="A46" s="13"/>
      <c r="B46" s="14"/>
      <c r="C46" s="59" t="s">
        <v>51</v>
      </c>
      <c r="D46" s="54">
        <v>7931.6999999999998</v>
      </c>
      <c r="E46" s="54">
        <v>8857.5</v>
      </c>
      <c r="F46" s="54">
        <v>6642.8000000000002</v>
      </c>
      <c r="G46" s="54">
        <v>2214.4000000000001</v>
      </c>
      <c r="H46" s="54">
        <v>10901.209999999999</v>
      </c>
      <c r="I46" s="54">
        <v>271.19999999999999</v>
      </c>
      <c r="J46" s="54">
        <f>H46-D46</f>
        <v>2969.5099999999993</v>
      </c>
      <c r="K46" s="54">
        <f>H46-F46</f>
        <v>4258.4099999999989</v>
      </c>
      <c r="L46" s="54">
        <f>H46-E46</f>
        <v>2043.7099999999991</v>
      </c>
      <c r="M46" s="54">
        <f>I46-G46</f>
        <v>-1943.2</v>
      </c>
      <c r="N46" s="55">
        <f>IFERROR(H46/D46,"")</f>
        <v>1.3743850624708447</v>
      </c>
      <c r="O46" s="55">
        <f>IFERROR(I46/G46,"")</f>
        <v>0.12247109826589594</v>
      </c>
      <c r="P46" s="55">
        <f>IFERROR(H46/F46,"")</f>
        <v>1.6410564822062983</v>
      </c>
      <c r="Q46" s="55">
        <f>IFERROR(H46/E46,"")</f>
        <v>1.2307321478972622</v>
      </c>
      <c r="R46"/>
      <c r="S46"/>
      <c r="T46"/>
      <c r="U46"/>
      <c r="V46"/>
      <c r="W46"/>
      <c r="X46"/>
      <c r="Y46"/>
    </row>
    <row r="47" ht="18.75" customHeight="1">
      <c r="A47" s="13"/>
      <c r="B47" s="14"/>
      <c r="C47" s="59" t="s">
        <v>73</v>
      </c>
      <c r="D47" s="54">
        <v>26533.639999999999</v>
      </c>
      <c r="E47" s="54">
        <v>46764</v>
      </c>
      <c r="F47" s="54">
        <v>35064</v>
      </c>
      <c r="G47" s="54">
        <v>3896</v>
      </c>
      <c r="H47" s="54">
        <v>48688.420000000006</v>
      </c>
      <c r="I47" s="54">
        <v>3179.5600000000004</v>
      </c>
      <c r="J47" s="54">
        <f>H47-D47</f>
        <v>22154.780000000006</v>
      </c>
      <c r="K47" s="54">
        <f>H47-F47</f>
        <v>13624.420000000006</v>
      </c>
      <c r="L47" s="54">
        <f>H47-E47</f>
        <v>1924.4200000000055</v>
      </c>
      <c r="M47" s="54">
        <f>I47-G47</f>
        <v>-716.4399999999996</v>
      </c>
      <c r="N47" s="55">
        <f>IFERROR(H47/D47,"")</f>
        <v>1.8349694953274411</v>
      </c>
      <c r="O47" s="55">
        <f>IFERROR(I47/G47,"")</f>
        <v>0.81610882956878861</v>
      </c>
      <c r="P47" s="55">
        <f>IFERROR(H47/F47,"")</f>
        <v>1.3885586356376913</v>
      </c>
      <c r="Q47" s="55">
        <f>IFERROR(H47/E47,"")</f>
        <v>1.0411517406552049</v>
      </c>
      <c r="R47"/>
      <c r="S47"/>
      <c r="T47"/>
      <c r="U47"/>
      <c r="V47"/>
      <c r="W47"/>
      <c r="X47"/>
      <c r="Y47"/>
    </row>
    <row r="48" ht="18" customHeight="1">
      <c r="A48" s="13"/>
      <c r="B48" s="13"/>
      <c r="C48" s="67" t="s">
        <v>37</v>
      </c>
      <c r="D48" s="63">
        <f>SUM(D37:D47)</f>
        <v>677440.43999999994</v>
      </c>
      <c r="E48" s="63">
        <f t="shared" ref="E48:G48" si="7">SUM(E37:E47)</f>
        <v>1093513.6000000001</v>
      </c>
      <c r="F48" s="63">
        <f t="shared" si="7"/>
        <v>903616.80000000005</v>
      </c>
      <c r="G48" s="63">
        <f t="shared" si="7"/>
        <v>102191.7</v>
      </c>
      <c r="H48" s="63">
        <f>SUM(H37:H47)</f>
        <v>1021249.0499999998</v>
      </c>
      <c r="I48" s="63">
        <f>SUM(I37:I47)</f>
        <v>56381.229999999996</v>
      </c>
      <c r="J48" s="63">
        <f>H48-D48</f>
        <v>343808.60999999987</v>
      </c>
      <c r="K48" s="63">
        <f>H48-F48</f>
        <v>117632.24999999977</v>
      </c>
      <c r="L48" s="63">
        <f>H48-E48</f>
        <v>-72264.550000000279</v>
      </c>
      <c r="M48" s="63">
        <f>I48-G48</f>
        <v>-45810.470000000001</v>
      </c>
      <c r="N48" s="55">
        <f>IFERROR(H48/D48,"")</f>
        <v>1.5075111990657066</v>
      </c>
      <c r="O48" s="55">
        <f>IFERROR(I48/G48,"")</f>
        <v>0.55172024733906955</v>
      </c>
      <c r="P48" s="55">
        <f>IFERROR(H48/F48,"")</f>
        <v>1.1301793525751178</v>
      </c>
      <c r="Q48" s="55">
        <f>IFERROR(H48/E48,"")</f>
        <v>0.93391527092118443</v>
      </c>
      <c r="R48"/>
      <c r="S48"/>
      <c r="T48"/>
      <c r="U48"/>
      <c r="V48"/>
      <c r="W48"/>
      <c r="X48"/>
      <c r="Y48"/>
    </row>
    <row r="49" ht="18" customHeight="1">
      <c r="A49" s="13" t="s">
        <v>74</v>
      </c>
      <c r="B49" s="14" t="s">
        <v>75</v>
      </c>
      <c r="C49" s="59" t="s">
        <v>50</v>
      </c>
      <c r="D49" s="40">
        <v>2731.1399999999999</v>
      </c>
      <c r="E49" s="54">
        <v>123</v>
      </c>
      <c r="F49" s="54">
        <v>123</v>
      </c>
      <c r="G49" s="54">
        <v>0</v>
      </c>
      <c r="H49" s="40">
        <v>352.19999999999999</v>
      </c>
      <c r="I49" s="40">
        <v>0</v>
      </c>
      <c r="J49" s="54">
        <f>H49-D49</f>
        <v>-2378.9400000000001</v>
      </c>
      <c r="K49" s="54">
        <f>H49-F49</f>
        <v>229.19999999999999</v>
      </c>
      <c r="L49" s="54">
        <f>H49-E49</f>
        <v>229.19999999999999</v>
      </c>
      <c r="M49" s="54">
        <f>I49-G49</f>
        <v>0</v>
      </c>
      <c r="N49" s="55">
        <f>IFERROR(H49/D49,"")</f>
        <v>0.1289571387772139</v>
      </c>
      <c r="O49" s="55" t="str">
        <f>IFERROR(I49/G49,"")</f>
        <v/>
      </c>
      <c r="P49" s="55">
        <f>IFERROR(H49/F49,"")</f>
        <v>2.8634146341463413</v>
      </c>
      <c r="Q49" s="55">
        <f>IFERROR(H49/E49,"")</f>
        <v>2.8634146341463413</v>
      </c>
      <c r="R49"/>
      <c r="S49"/>
      <c r="T49"/>
      <c r="U49"/>
      <c r="V49"/>
      <c r="W49"/>
      <c r="X49"/>
      <c r="Y49"/>
    </row>
    <row r="50" ht="18" customHeight="1">
      <c r="A50" s="13"/>
      <c r="B50" s="14"/>
      <c r="C50" s="67" t="s">
        <v>37</v>
      </c>
      <c r="D50" s="63">
        <f>SUM(D49:D49)</f>
        <v>2731.1399999999999</v>
      </c>
      <c r="E50" s="63">
        <f t="shared" ref="E50:G50" si="8">SUM(E49:E49)</f>
        <v>123</v>
      </c>
      <c r="F50" s="63">
        <f t="shared" si="8"/>
        <v>123</v>
      </c>
      <c r="G50" s="63">
        <f t="shared" si="8"/>
        <v>0</v>
      </c>
      <c r="H50" s="63">
        <f>SUM(H49:H49)</f>
        <v>352.19999999999999</v>
      </c>
      <c r="I50" s="63">
        <f>SUM(I49:I49)</f>
        <v>0</v>
      </c>
      <c r="J50" s="63">
        <f>H50-D50</f>
        <v>-2378.9400000000001</v>
      </c>
      <c r="K50" s="63">
        <f>H50-F50</f>
        <v>229.19999999999999</v>
      </c>
      <c r="L50" s="63">
        <f>H50-E50</f>
        <v>229.19999999999999</v>
      </c>
      <c r="M50" s="63">
        <f>I50-G50</f>
        <v>0</v>
      </c>
      <c r="N50" s="55">
        <f>IFERROR(H50/D50,"")</f>
        <v>0.1289571387772139</v>
      </c>
      <c r="O50" s="55" t="str">
        <f>IFERROR(I50/G50,"")</f>
        <v/>
      </c>
      <c r="P50" s="55">
        <f>IFERROR(H50/F50,"")</f>
        <v>2.8634146341463413</v>
      </c>
      <c r="Q50" s="55">
        <f>IFERROR(H50/E50,"")</f>
        <v>2.8634146341463413</v>
      </c>
      <c r="R50"/>
      <c r="S50"/>
      <c r="T50"/>
      <c r="U50"/>
      <c r="V50"/>
      <c r="W50"/>
      <c r="X50"/>
      <c r="Y50"/>
    </row>
    <row r="51" ht="18" customHeight="1">
      <c r="A51" s="38" t="s">
        <v>76</v>
      </c>
      <c r="B51" s="56" t="s">
        <v>77</v>
      </c>
      <c r="C51" s="59" t="s">
        <v>78</v>
      </c>
      <c r="D51" s="40">
        <v>334431.79999999999</v>
      </c>
      <c r="E51" s="54">
        <v>596188</v>
      </c>
      <c r="F51" s="54">
        <v>391425.79999999999</v>
      </c>
      <c r="G51" s="54">
        <v>54841.5</v>
      </c>
      <c r="H51" s="40">
        <v>373509.87</v>
      </c>
      <c r="I51" s="40">
        <v>14519.49</v>
      </c>
      <c r="J51" s="54">
        <f>H51-D51</f>
        <v>39078.070000000007</v>
      </c>
      <c r="K51" s="54">
        <f>H51-F51</f>
        <v>-17915.929999999993</v>
      </c>
      <c r="L51" s="54">
        <f>H51-E51</f>
        <v>-222678.13</v>
      </c>
      <c r="M51" s="54">
        <f>I51-G51</f>
        <v>-40322.010000000002</v>
      </c>
      <c r="N51" s="55">
        <f>IFERROR(H51/D51,"")</f>
        <v>1.116849145326491</v>
      </c>
      <c r="O51" s="55">
        <f>IFERROR(I51/G51,"")</f>
        <v>0.26475369929706516</v>
      </c>
      <c r="P51" s="55">
        <f>IFERROR(H51/F51,"")</f>
        <v>0.95422905184073203</v>
      </c>
      <c r="Q51" s="55">
        <f>IFERROR(H51/E51,"")</f>
        <v>0.62649679295792604</v>
      </c>
      <c r="R51"/>
      <c r="S51"/>
      <c r="T51"/>
      <c r="U51"/>
      <c r="V51"/>
      <c r="W51"/>
      <c r="X51"/>
      <c r="Y51"/>
    </row>
    <row r="52" ht="18" customHeight="1">
      <c r="A52" s="44"/>
      <c r="B52" s="61"/>
      <c r="C52" s="59" t="s">
        <v>79</v>
      </c>
      <c r="D52" s="40">
        <v>223857.89999999999</v>
      </c>
      <c r="E52" s="54">
        <v>454879.5</v>
      </c>
      <c r="F52" s="54">
        <v>301936.69999999995</v>
      </c>
      <c r="G52" s="54">
        <v>44041</v>
      </c>
      <c r="H52" s="40">
        <v>269243.60000000003</v>
      </c>
      <c r="I52" s="40">
        <v>9327.1700000000001</v>
      </c>
      <c r="J52" s="54">
        <f>H52-D52</f>
        <v>45385.700000000041</v>
      </c>
      <c r="K52" s="54">
        <f>H52-F52</f>
        <v>-32693.099999999919</v>
      </c>
      <c r="L52" s="54">
        <f>H52-E52</f>
        <v>-185635.89999999997</v>
      </c>
      <c r="M52" s="54">
        <f>I52-G52</f>
        <v>-34713.830000000002</v>
      </c>
      <c r="N52" s="55">
        <f>IFERROR(H52/D52,"")</f>
        <v>1.2027433474538984</v>
      </c>
      <c r="O52" s="55">
        <f>IFERROR(I52/G52,"")</f>
        <v>0.21178379237528666</v>
      </c>
      <c r="P52" s="55">
        <f>IFERROR(H52/F52,"")</f>
        <v>0.89172200663251633</v>
      </c>
      <c r="Q52" s="55">
        <f>IFERROR(H52/E52,"")</f>
        <v>0.59190093200506955</v>
      </c>
      <c r="R52"/>
      <c r="S52"/>
      <c r="T52"/>
      <c r="U52"/>
      <c r="V52"/>
      <c r="W52"/>
      <c r="X52"/>
      <c r="Y52"/>
    </row>
    <row r="53" ht="18" customHeight="1">
      <c r="A53" s="44"/>
      <c r="B53" s="61"/>
      <c r="C53" s="59" t="s">
        <v>80</v>
      </c>
      <c r="D53" s="40">
        <v>2615015.46</v>
      </c>
      <c r="E53" s="54">
        <v>4256276</v>
      </c>
      <c r="F53" s="54">
        <v>3102577.2999999998</v>
      </c>
      <c r="G53" s="54">
        <v>397497.5</v>
      </c>
      <c r="H53" s="40">
        <v>2738387.5</v>
      </c>
      <c r="I53" s="40">
        <v>84319.539999999994</v>
      </c>
      <c r="J53" s="54">
        <f>H53-D53</f>
        <v>123372.04000000004</v>
      </c>
      <c r="K53" s="54">
        <f>H53-F53</f>
        <v>-364189.79999999981</v>
      </c>
      <c r="L53" s="54">
        <f>H53-E53</f>
        <v>-1517888.5</v>
      </c>
      <c r="M53" s="54">
        <f>I53-G53</f>
        <v>-313177.96000000002</v>
      </c>
      <c r="N53" s="55">
        <f>IFERROR(H53/D53,"")</f>
        <v>1.0471783214620078</v>
      </c>
      <c r="O53" s="55">
        <f>IFERROR(I53/G53,"")</f>
        <v>0.21212596305637141</v>
      </c>
      <c r="P53" s="55">
        <f>IFERROR(H53/F53,"")</f>
        <v>0.88261701005805726</v>
      </c>
      <c r="Q53" s="55">
        <f>IFERROR(H53/E53,"")</f>
        <v>0.64337639288429604</v>
      </c>
      <c r="R53"/>
      <c r="S53"/>
      <c r="T53"/>
      <c r="U53"/>
      <c r="V53"/>
      <c r="W53"/>
      <c r="X53"/>
      <c r="Y53"/>
    </row>
    <row r="54" ht="18" customHeight="1">
      <c r="A54" s="44"/>
      <c r="B54" s="61"/>
      <c r="C54" s="59" t="s">
        <v>81</v>
      </c>
      <c r="D54" s="40">
        <v>929.77999999999997</v>
      </c>
      <c r="E54" s="54">
        <v>1182.8</v>
      </c>
      <c r="F54" s="54">
        <v>818</v>
      </c>
      <c r="G54" s="54">
        <v>16</v>
      </c>
      <c r="H54" s="40">
        <v>602.13</v>
      </c>
      <c r="I54" s="40">
        <v>60.850000000000001</v>
      </c>
      <c r="J54" s="54">
        <f>H54-D54</f>
        <v>-327.64999999999998</v>
      </c>
      <c r="K54" s="54">
        <f>H54-F54</f>
        <v>-215.87</v>
      </c>
      <c r="L54" s="54">
        <f>H54-E54</f>
        <v>-580.66999999999996</v>
      </c>
      <c r="M54" s="54">
        <f>I54-G54</f>
        <v>44.850000000000001</v>
      </c>
      <c r="N54" s="55">
        <f>IFERROR(H54/D54,"")</f>
        <v>0.6476048097399385</v>
      </c>
      <c r="O54" s="55">
        <f>IFERROR(I54/G54,"")</f>
        <v>3.8031250000000001</v>
      </c>
      <c r="P54" s="55">
        <f>IFERROR(H54/F54,"")</f>
        <v>0.73610024449877753</v>
      </c>
      <c r="Q54" s="55">
        <f>IFERROR(H54/E54,"")</f>
        <v>0.50907169428474808</v>
      </c>
      <c r="R54"/>
      <c r="S54"/>
      <c r="T54"/>
      <c r="U54"/>
      <c r="V54"/>
      <c r="W54"/>
      <c r="X54"/>
      <c r="Y54"/>
    </row>
    <row r="55" ht="18" customHeight="1">
      <c r="A55" s="46"/>
      <c r="B55" s="62"/>
      <c r="C55" s="76" t="s">
        <v>37</v>
      </c>
      <c r="D55" s="63">
        <f>SUM(D51:D54)</f>
        <v>3174234.9399999999</v>
      </c>
      <c r="E55" s="63">
        <f t="shared" ref="E55:G55" si="9">SUM(E51:E54)</f>
        <v>5308526.2999999998</v>
      </c>
      <c r="F55" s="63">
        <f t="shared" si="9"/>
        <v>3796757.7999999998</v>
      </c>
      <c r="G55" s="63">
        <f t="shared" si="9"/>
        <v>496396</v>
      </c>
      <c r="H55" s="63">
        <f>SUM(H51:H54)</f>
        <v>3381743.0999999996</v>
      </c>
      <c r="I55" s="63">
        <f>SUM(I51:I54)</f>
        <v>108227.05</v>
      </c>
      <c r="J55" s="63">
        <f>H55-D55</f>
        <v>207508.15999999968</v>
      </c>
      <c r="K55" s="63">
        <f>H55-F55</f>
        <v>-415014.70000000019</v>
      </c>
      <c r="L55" s="63">
        <f>H55-E55</f>
        <v>-1926783.2000000002</v>
      </c>
      <c r="M55" s="63">
        <f>I55-G55</f>
        <v>-388168.95000000001</v>
      </c>
      <c r="N55" s="55">
        <f>IFERROR(H55/D55,"")</f>
        <v>1.0653726532290013</v>
      </c>
      <c r="O55" s="55">
        <f>IFERROR(I55/G55,"")</f>
        <v>0.21802562873189954</v>
      </c>
      <c r="P55" s="55">
        <f>IFERROR(H55/F55,"")</f>
        <v>0.89069234281944443</v>
      </c>
      <c r="Q55" s="55">
        <f>IFERROR(H55/E55,"")</f>
        <v>0.63703990691352508</v>
      </c>
      <c r="R55"/>
      <c r="S55"/>
      <c r="T55"/>
      <c r="U55"/>
      <c r="V55"/>
      <c r="W55"/>
      <c r="X55"/>
      <c r="Y55"/>
    </row>
    <row r="56" ht="18" customHeight="1">
      <c r="A56" s="14">
        <v>991</v>
      </c>
      <c r="B56" s="14" t="s">
        <v>82</v>
      </c>
      <c r="C56" s="69" t="s">
        <v>83</v>
      </c>
      <c r="D56" s="40">
        <v>36652.57</v>
      </c>
      <c r="E56" s="54">
        <v>67760.300000000003</v>
      </c>
      <c r="F56" s="54">
        <v>48700</v>
      </c>
      <c r="G56" s="54">
        <v>5600</v>
      </c>
      <c r="H56" s="40">
        <v>43359.389999999999</v>
      </c>
      <c r="I56" s="40">
        <v>772.63999999999999</v>
      </c>
      <c r="J56" s="54">
        <f>H56-D56</f>
        <v>6706.8199999999997</v>
      </c>
      <c r="K56" s="54">
        <f>H56-F56</f>
        <v>-5340.6100000000006</v>
      </c>
      <c r="L56" s="54">
        <f>H56-E56</f>
        <v>-24400.910000000003</v>
      </c>
      <c r="M56" s="54">
        <f>I56-G56</f>
        <v>-4827.3599999999997</v>
      </c>
      <c r="N56" s="55">
        <f>IFERROR(H56/D56,"")</f>
        <v>1.1829836216123453</v>
      </c>
      <c r="O56" s="55">
        <f>IFERROR(I56/G56,"")</f>
        <v>0.13797142857142858</v>
      </c>
      <c r="P56" s="55">
        <f>IFERROR(H56/F56,"")</f>
        <v>0.89033655030800818</v>
      </c>
      <c r="Q56" s="55">
        <f>IFERROR(H56/E56,"")</f>
        <v>0.63989371357564828</v>
      </c>
      <c r="R56"/>
      <c r="S56"/>
      <c r="T56"/>
      <c r="U56"/>
      <c r="V56"/>
      <c r="W56"/>
      <c r="X56"/>
      <c r="Y56"/>
    </row>
    <row r="57" ht="19.5" customHeight="1">
      <c r="A57" s="14"/>
      <c r="B57" s="14"/>
      <c r="C57" s="59" t="s">
        <v>84</v>
      </c>
      <c r="D57" s="40">
        <v>6353.6700000000001</v>
      </c>
      <c r="E57" s="54">
        <v>0</v>
      </c>
      <c r="F57" s="54"/>
      <c r="G57" s="54">
        <v>0</v>
      </c>
      <c r="H57" s="40">
        <v>6179.6099999999997</v>
      </c>
      <c r="I57" s="40">
        <v>0</v>
      </c>
      <c r="J57" s="54">
        <f>H57-D57</f>
        <v>-174.0600000000004</v>
      </c>
      <c r="K57" s="54">
        <f>H57-F57</f>
        <v>6179.6099999999997</v>
      </c>
      <c r="L57" s="54">
        <f>H57-E57</f>
        <v>6179.6099999999997</v>
      </c>
      <c r="M57" s="54">
        <f>I57-G57</f>
        <v>0</v>
      </c>
      <c r="N57" s="55">
        <f>IFERROR(H57/D57,"")</f>
        <v>0.97260480950379857</v>
      </c>
      <c r="O57" s="55" t="str">
        <f>IFERROR(I57/G57,"")</f>
        <v/>
      </c>
      <c r="P57" s="55" t="str">
        <f>IFERROR(H57/F57,"")</f>
        <v/>
      </c>
      <c r="Q57" s="55" t="str">
        <f>IFERROR(H57/E57,"")</f>
        <v/>
      </c>
      <c r="R57"/>
      <c r="S57"/>
      <c r="T57"/>
      <c r="U57"/>
      <c r="V57"/>
      <c r="W57"/>
      <c r="X57"/>
      <c r="Y57"/>
    </row>
    <row r="58" ht="15.75" customHeight="1">
      <c r="A58" s="14"/>
      <c r="B58" s="14"/>
      <c r="C58" s="67" t="s">
        <v>37</v>
      </c>
      <c r="D58" s="63">
        <f>SUM(D56:D57)</f>
        <v>43006.239999999998</v>
      </c>
      <c r="E58" s="63">
        <f t="shared" ref="E58:G58" si="10">SUM(E56:E57)</f>
        <v>67760.300000000003</v>
      </c>
      <c r="F58" s="63">
        <f t="shared" si="10"/>
        <v>48700</v>
      </c>
      <c r="G58" s="63">
        <f t="shared" si="10"/>
        <v>5600</v>
      </c>
      <c r="H58" s="63">
        <f>SUM(H56:H57)</f>
        <v>49539</v>
      </c>
      <c r="I58" s="63">
        <f>SUM(I56:I57)</f>
        <v>772.63999999999999</v>
      </c>
      <c r="J58" s="63">
        <f>H58-D58</f>
        <v>6532.760000000002</v>
      </c>
      <c r="K58" s="63">
        <f>H58-F58</f>
        <v>839</v>
      </c>
      <c r="L58" s="63">
        <f>H58-E58</f>
        <v>-18221.300000000003</v>
      </c>
      <c r="M58" s="63">
        <f>I58-G58</f>
        <v>-4827.3599999999997</v>
      </c>
      <c r="N58" s="55">
        <f>IFERROR(H58/D58,"")</f>
        <v>1.1519026076215917</v>
      </c>
      <c r="O58" s="55">
        <f>IFERROR(I58/G58,"")</f>
        <v>0.13797142857142858</v>
      </c>
      <c r="P58" s="55">
        <f>IFERROR(H58/F58,"")</f>
        <v>1.0172279260780288</v>
      </c>
      <c r="Q58" s="64">
        <f>IFERROR(H58/E58,"")</f>
        <v>0.73109180449319144</v>
      </c>
      <c r="R58"/>
      <c r="S58"/>
      <c r="T58"/>
      <c r="U58"/>
      <c r="V58"/>
      <c r="W58"/>
      <c r="X58"/>
      <c r="Y58"/>
    </row>
    <row r="59" ht="18" customHeight="1">
      <c r="A59" s="13" t="s">
        <v>85</v>
      </c>
      <c r="B59" s="14" t="s">
        <v>86</v>
      </c>
      <c r="C59" s="59" t="s">
        <v>87</v>
      </c>
      <c r="D59" s="40">
        <v>8780.8900000000012</v>
      </c>
      <c r="E59" s="54">
        <f>10532.9+16721.4</f>
        <v>27254.300000000003</v>
      </c>
      <c r="F59" s="54">
        <v>24580.299999999999</v>
      </c>
      <c r="G59" s="54">
        <v>48.700000000000003</v>
      </c>
      <c r="H59" s="40">
        <v>21858.450000000001</v>
      </c>
      <c r="I59" s="77">
        <v>5.4700000000000006</v>
      </c>
      <c r="J59" s="54">
        <f>H59-D59</f>
        <v>13077.559999999999</v>
      </c>
      <c r="K59" s="54">
        <f>H59-F59</f>
        <v>-2721.8499999999985</v>
      </c>
      <c r="L59" s="54">
        <f>H59-E59</f>
        <v>-5395.8500000000022</v>
      </c>
      <c r="M59" s="54">
        <f>I59-G59</f>
        <v>-43.230000000000004</v>
      </c>
      <c r="N59" s="64">
        <f>IFERROR(H59/D59,"")</f>
        <v>2.4893205586221896</v>
      </c>
      <c r="O59" s="64">
        <f>IFERROR(I59/G59,"")</f>
        <v>0.11232032854209446</v>
      </c>
      <c r="P59" s="64">
        <f>IFERROR(H59/F59,"")</f>
        <v>0.88926701464180669</v>
      </c>
      <c r="Q59" s="55">
        <f>IFERROR(H59/E59,"")</f>
        <v>0.80201839709697176</v>
      </c>
      <c r="R59"/>
      <c r="S59"/>
      <c r="T59"/>
      <c r="U59"/>
      <c r="V59"/>
      <c r="W59"/>
      <c r="X59"/>
      <c r="Y59"/>
    </row>
    <row r="60" ht="18" customHeight="1">
      <c r="A60" s="13"/>
      <c r="B60" s="14"/>
      <c r="C60" s="59" t="s">
        <v>88</v>
      </c>
      <c r="D60" s="40">
        <v>45470.059999999998</v>
      </c>
      <c r="E60" s="54">
        <v>50222.800000000003</v>
      </c>
      <c r="F60" s="54">
        <v>26750</v>
      </c>
      <c r="G60" s="54">
        <v>6550</v>
      </c>
      <c r="H60" s="78">
        <v>42298.169999999998</v>
      </c>
      <c r="I60" s="79">
        <v>648.90999999999997</v>
      </c>
      <c r="J60" s="80">
        <f>H60-D60</f>
        <v>-3171.8899999999994</v>
      </c>
      <c r="K60" s="54">
        <f>H60-F60</f>
        <v>15548.169999999998</v>
      </c>
      <c r="L60" s="54">
        <f>H60-E60</f>
        <v>-7924.6300000000047</v>
      </c>
      <c r="M60" s="54">
        <f>I60-G60</f>
        <v>-5901.0900000000001</v>
      </c>
      <c r="N60" s="64">
        <f>IFERROR(H60/D60,"")</f>
        <v>0.9302422297221512</v>
      </c>
      <c r="O60" s="64">
        <f>IFERROR(I60/G60,"")</f>
        <v>0.099070229007633584</v>
      </c>
      <c r="P60" s="64">
        <f>IFERROR(H60/F60,"")</f>
        <v>1.58124</v>
      </c>
      <c r="Q60" s="55">
        <f>IFERROR(H60/E60,"")</f>
        <v>0.8422105099675844</v>
      </c>
      <c r="R60"/>
      <c r="S60"/>
      <c r="T60"/>
      <c r="U60"/>
      <c r="V60"/>
      <c r="W60"/>
      <c r="X60"/>
      <c r="Y60"/>
    </row>
    <row r="61" ht="18" customHeight="1">
      <c r="A61" s="13"/>
      <c r="B61" s="14"/>
      <c r="C61" s="76" t="s">
        <v>37</v>
      </c>
      <c r="D61" s="74">
        <f>SUM(D59:D60)</f>
        <v>54250.949999999997</v>
      </c>
      <c r="E61" s="63">
        <f t="shared" ref="E61:G61" si="11">SUM(E59:E60)</f>
        <v>77477.100000000006</v>
      </c>
      <c r="F61" s="63">
        <f t="shared" si="11"/>
        <v>51330.300000000003</v>
      </c>
      <c r="G61" s="63">
        <f t="shared" si="11"/>
        <v>6598.6999999999998</v>
      </c>
      <c r="H61" s="63">
        <f>SUM(H59:H60)</f>
        <v>64156.619999999995</v>
      </c>
      <c r="I61" s="63">
        <f>SUM(I59:I60)</f>
        <v>654.38</v>
      </c>
      <c r="J61" s="63">
        <f>H61-D61</f>
        <v>9905.6699999999983</v>
      </c>
      <c r="K61" s="63">
        <f>H61-F61</f>
        <v>12826.319999999992</v>
      </c>
      <c r="L61" s="63">
        <f>H61-E61</f>
        <v>-13320.48000000001</v>
      </c>
      <c r="M61" s="63">
        <f>I61-G61</f>
        <v>-5944.3199999999997</v>
      </c>
      <c r="N61" s="55">
        <f>IFERROR(H61/D61,"")</f>
        <v>1.1825897979666715</v>
      </c>
      <c r="O61" s="55">
        <f>IFERROR(I61/G61,"")</f>
        <v>0.099168017942928149</v>
      </c>
      <c r="P61" s="55">
        <f>IFERROR(H61/F61,"")</f>
        <v>1.2498781421499581</v>
      </c>
      <c r="Q61" s="55">
        <f>IFERROR(H61/E61,"")</f>
        <v>0.82807203676957442</v>
      </c>
      <c r="R61"/>
      <c r="S61"/>
      <c r="T61"/>
      <c r="U61"/>
      <c r="V61"/>
      <c r="W61"/>
      <c r="X61"/>
      <c r="Y61"/>
    </row>
    <row r="62" ht="18" customHeight="1">
      <c r="A62" s="14"/>
      <c r="B62" s="14" t="s">
        <v>89</v>
      </c>
      <c r="C62" s="68" t="s">
        <v>90</v>
      </c>
      <c r="D62" s="40">
        <v>195.08000000000001</v>
      </c>
      <c r="E62" s="54">
        <v>254.5</v>
      </c>
      <c r="F62" s="54">
        <v>190.80000000000001</v>
      </c>
      <c r="G62" s="54">
        <v>21.199999999999999</v>
      </c>
      <c r="H62" s="40">
        <v>245.69999999999999</v>
      </c>
      <c r="I62" s="40">
        <v>0</v>
      </c>
      <c r="J62" s="54">
        <f>H62-D62</f>
        <v>50.619999999999976</v>
      </c>
      <c r="K62" s="54">
        <f>H62-F62</f>
        <v>54.899999999999977</v>
      </c>
      <c r="L62" s="54">
        <f>H62-E62</f>
        <v>-8.8000000000000114</v>
      </c>
      <c r="M62" s="54">
        <f>I62-G62</f>
        <v>-21.199999999999999</v>
      </c>
      <c r="N62" s="55">
        <f>IFERROR(H62/D62,"")</f>
        <v>1.2594832889071148</v>
      </c>
      <c r="O62" s="55">
        <f>IFERROR(I62/G62,"")</f>
        <v>0</v>
      </c>
      <c r="P62" s="55">
        <f>IFERROR(H62/F62,"")</f>
        <v>1.2877358490566035</v>
      </c>
      <c r="Q62" s="55">
        <f>IFERROR(H62/E62,"")</f>
        <v>0.96542239685658149</v>
      </c>
      <c r="R62"/>
      <c r="S62"/>
      <c r="T62"/>
      <c r="U62"/>
      <c r="V62"/>
      <c r="W62"/>
      <c r="X62"/>
      <c r="Y62"/>
    </row>
    <row r="63" ht="18" customHeight="1">
      <c r="A63" s="14"/>
      <c r="B63" s="14"/>
      <c r="C63" s="59" t="s">
        <v>91</v>
      </c>
      <c r="D63" s="40">
        <v>278.78000000000003</v>
      </c>
      <c r="E63" s="54">
        <v>49.399999999999999</v>
      </c>
      <c r="F63" s="54">
        <v>49.399999999999999</v>
      </c>
      <c r="G63" s="54">
        <v>0</v>
      </c>
      <c r="H63" s="40">
        <v>682.68000000000006</v>
      </c>
      <c r="I63" s="40">
        <v>6.5</v>
      </c>
      <c r="J63" s="54">
        <f>H63-D63</f>
        <v>403.90000000000003</v>
      </c>
      <c r="K63" s="54">
        <f>H63-F63</f>
        <v>633.28000000000009</v>
      </c>
      <c r="L63" s="54">
        <f>H63-E63</f>
        <v>633.28000000000009</v>
      </c>
      <c r="M63" s="54">
        <f>I63-G63</f>
        <v>6.5</v>
      </c>
      <c r="N63" s="55">
        <f>IFERROR(H63/D63,"")</f>
        <v>2.4488126838367172</v>
      </c>
      <c r="O63" s="55" t="str">
        <f>IFERROR(I63/G63,"")</f>
        <v/>
      </c>
      <c r="P63" s="55">
        <f>IFERROR(H63/F63,"")</f>
        <v>13.819433198380569</v>
      </c>
      <c r="Q63" s="55">
        <f>IFERROR(H63/E63,"")</f>
        <v>13.819433198380569</v>
      </c>
      <c r="R63"/>
      <c r="S63"/>
      <c r="T63"/>
      <c r="U63"/>
      <c r="V63"/>
      <c r="W63"/>
      <c r="X63"/>
      <c r="Y63"/>
    </row>
    <row r="64" ht="14.25" customHeight="1">
      <c r="A64" s="14"/>
      <c r="B64" s="14"/>
      <c r="C64" s="59" t="s">
        <v>50</v>
      </c>
      <c r="D64" s="40">
        <v>7387.5</v>
      </c>
      <c r="E64" s="54">
        <v>0</v>
      </c>
      <c r="F64" s="54"/>
      <c r="G64" s="54">
        <v>0</v>
      </c>
      <c r="H64" s="40">
        <v>0</v>
      </c>
      <c r="I64" s="40">
        <v>0</v>
      </c>
      <c r="J64" s="54">
        <f>H64-D64</f>
        <v>-7387.5</v>
      </c>
      <c r="K64" s="54">
        <f>H64-F64</f>
        <v>0</v>
      </c>
      <c r="L64" s="54">
        <f>H64-E64</f>
        <v>0</v>
      </c>
      <c r="M64" s="54">
        <f>I64-G64</f>
        <v>0</v>
      </c>
      <c r="N64" s="55">
        <f>IFERROR(H64/D64,"")</f>
        <v>0</v>
      </c>
      <c r="O64" s="55" t="str">
        <f>IFERROR(I64/G64,"")</f>
        <v/>
      </c>
      <c r="P64" s="55" t="str">
        <f>IFERROR(H64/F64,"")</f>
        <v/>
      </c>
      <c r="Q64" s="55" t="str">
        <f>IFERROR(H64/E64,"")</f>
        <v/>
      </c>
      <c r="R64"/>
      <c r="S64"/>
      <c r="T64"/>
      <c r="U64"/>
      <c r="V64"/>
      <c r="W64"/>
      <c r="X64"/>
      <c r="Y64"/>
    </row>
    <row r="65" ht="17.25" customHeight="1">
      <c r="A65" s="14"/>
      <c r="B65" s="14"/>
      <c r="C65" s="59" t="s">
        <v>92</v>
      </c>
      <c r="D65" s="40">
        <v>71495.959999999992</v>
      </c>
      <c r="E65" s="54">
        <f>965.4+700+22878.34</f>
        <v>24543.740000000002</v>
      </c>
      <c r="F65" s="54">
        <v>23678.34</v>
      </c>
      <c r="G65" s="54">
        <v>60</v>
      </c>
      <c r="H65" s="40">
        <v>62903.599999999227</v>
      </c>
      <c r="I65" s="40">
        <v>1405.5800000000002</v>
      </c>
      <c r="J65" s="54">
        <f>H65-D65</f>
        <v>-8592.3600000007646</v>
      </c>
      <c r="K65" s="54">
        <f>H65-F65</f>
        <v>39225.259999999224</v>
      </c>
      <c r="L65" s="54">
        <f>H65-E65</f>
        <v>38359.859999999229</v>
      </c>
      <c r="M65" s="54">
        <f>I65-G65</f>
        <v>1345.5800000000002</v>
      </c>
      <c r="N65" s="81">
        <f>IFERROR(H65/D65,"")</f>
        <v>0.87982034229625328</v>
      </c>
      <c r="O65" s="81">
        <f>IFERROR(I65/G65,"")</f>
        <v>23.426333333333336</v>
      </c>
      <c r="P65" s="81">
        <f>IFERROR(H65/F65,"")</f>
        <v>2.656588257453826</v>
      </c>
      <c r="Q65" s="81">
        <f>IFERROR(H65/E65,"")</f>
        <v>2.5629182838474995</v>
      </c>
      <c r="R65"/>
      <c r="S65"/>
      <c r="T65"/>
      <c r="U65"/>
      <c r="V65"/>
      <c r="W65"/>
      <c r="X65"/>
      <c r="Y65"/>
    </row>
    <row r="66" ht="18" customHeight="1">
      <c r="A66" s="14"/>
      <c r="B66" s="14"/>
      <c r="C66" s="59" t="s">
        <v>51</v>
      </c>
      <c r="D66" s="40">
        <v>69584.879999999961</v>
      </c>
      <c r="E66" s="54">
        <f>128615.8-4651.7</f>
        <v>123964.10000000001</v>
      </c>
      <c r="F66" s="54">
        <v>90688.099999999977</v>
      </c>
      <c r="G66" s="54">
        <v>10857.6</v>
      </c>
      <c r="H66" s="40">
        <v>95240.649999999907</v>
      </c>
      <c r="I66" s="40">
        <v>2931.3499999999985</v>
      </c>
      <c r="J66" s="54">
        <f>H66-D66</f>
        <v>25655.769999999946</v>
      </c>
      <c r="K66" s="54">
        <f>H66-F66</f>
        <v>4552.5499999999302</v>
      </c>
      <c r="L66" s="54">
        <f>H66-E66</f>
        <v>-28723.450000000099</v>
      </c>
      <c r="M66" s="54">
        <f>I66-G66</f>
        <v>-7926.2500000000018</v>
      </c>
      <c r="N66" s="55">
        <f>IFERROR(H66/D66,"")</f>
        <v>1.3686974814068797</v>
      </c>
      <c r="O66" s="55">
        <f>IFERROR(I66/G66,"")</f>
        <v>0.26998139552018846</v>
      </c>
      <c r="P66" s="55">
        <f>IFERROR(H66/F66,"")</f>
        <v>1.0502000813778205</v>
      </c>
      <c r="Q66" s="55">
        <f>IFERROR(H66/E66,"")</f>
        <v>0.76829219104563262</v>
      </c>
      <c r="R66"/>
      <c r="S66"/>
      <c r="T66"/>
      <c r="U66"/>
      <c r="V66"/>
      <c r="W66"/>
      <c r="X66"/>
      <c r="Y66"/>
    </row>
    <row r="67" ht="18" customHeight="1">
      <c r="A67" s="14"/>
      <c r="B67" s="14"/>
      <c r="C67" s="59" t="s">
        <v>93</v>
      </c>
      <c r="D67" s="40">
        <v>-3676.8499999999995</v>
      </c>
      <c r="E67" s="54">
        <v>0</v>
      </c>
      <c r="F67" s="54"/>
      <c r="G67" s="54">
        <v>0</v>
      </c>
      <c r="H67" s="40">
        <v>-208.90000000000001</v>
      </c>
      <c r="I67" s="40">
        <v>32.200000000000003</v>
      </c>
      <c r="J67" s="54">
        <f>H67-D67</f>
        <v>3467.9499999999994</v>
      </c>
      <c r="K67" s="54">
        <f>H67-F67</f>
        <v>-208.90000000000001</v>
      </c>
      <c r="L67" s="54">
        <f>H67-E67</f>
        <v>-208.90000000000001</v>
      </c>
      <c r="M67" s="54">
        <f>I67-G67</f>
        <v>32.200000000000003</v>
      </c>
      <c r="N67" s="55">
        <f>IFERROR(H67/D67,"")</f>
        <v>0.056814936698532721</v>
      </c>
      <c r="O67" s="55" t="str">
        <f>IFERROR(I67/G67,"")</f>
        <v/>
      </c>
      <c r="P67" s="55" t="str">
        <f>IFERROR(H67/F67,"")</f>
        <v/>
      </c>
      <c r="Q67" s="55" t="str">
        <f>IFERROR(H67/E67,"")</f>
        <v/>
      </c>
      <c r="R67"/>
      <c r="S67"/>
      <c r="T67"/>
      <c r="U67"/>
      <c r="V67"/>
      <c r="W67"/>
      <c r="X67"/>
      <c r="Y67"/>
    </row>
    <row r="68" s="1" customFormat="1" ht="18" customHeight="1">
      <c r="A68" s="52"/>
      <c r="B68" s="52"/>
      <c r="C68" s="82" t="s">
        <v>94</v>
      </c>
      <c r="D68" s="54">
        <f>1485.76+452.34</f>
        <v>1938.0999999999999</v>
      </c>
      <c r="E68" s="54">
        <v>0</v>
      </c>
      <c r="F68" s="54"/>
      <c r="G68" s="54">
        <v>0</v>
      </c>
      <c r="H68" s="54">
        <v>4962.1900000000005</v>
      </c>
      <c r="I68" s="54">
        <v>29.349999999999998</v>
      </c>
      <c r="J68" s="54">
        <f>H68-D68</f>
        <v>3024.0900000000006</v>
      </c>
      <c r="K68" s="54">
        <f>H68-F68</f>
        <v>4962.1900000000005</v>
      </c>
      <c r="L68" s="54">
        <f>H68-E68</f>
        <v>4962.1900000000005</v>
      </c>
      <c r="M68" s="54">
        <f>I68-G68</f>
        <v>29.349999999999998</v>
      </c>
      <c r="N68" s="55">
        <f>IFERROR(H68/D68,"")</f>
        <v>2.5603374438883448</v>
      </c>
      <c r="O68" s="55" t="str">
        <f>IFERROR(I68/G68,"")</f>
        <v/>
      </c>
      <c r="P68" s="55" t="str">
        <f>IFERROR(H68/F68,"")</f>
        <v/>
      </c>
      <c r="Q68" s="55" t="str">
        <f>IFERROR(H68/E68,"")</f>
        <v/>
      </c>
      <c r="R68"/>
      <c r="S68"/>
      <c r="T68"/>
      <c r="U68"/>
      <c r="V68"/>
      <c r="W68"/>
      <c r="X68"/>
      <c r="Y68"/>
    </row>
    <row r="69" ht="17.25" customHeight="1">
      <c r="A69" s="14"/>
      <c r="B69" s="14"/>
      <c r="C69" s="59" t="s">
        <v>95</v>
      </c>
      <c r="D69" s="40">
        <v>795.92999999999995</v>
      </c>
      <c r="E69" s="54">
        <v>0</v>
      </c>
      <c r="F69" s="54"/>
      <c r="G69" s="54">
        <v>0</v>
      </c>
      <c r="H69" s="40">
        <v>596.57000000000005</v>
      </c>
      <c r="I69" s="40">
        <v>0</v>
      </c>
      <c r="J69" s="54">
        <f>H69-D69</f>
        <v>-199.3599999999999</v>
      </c>
      <c r="K69" s="54">
        <f>H69-F69</f>
        <v>596.57000000000005</v>
      </c>
      <c r="L69" s="54">
        <f>H69-E69</f>
        <v>596.57000000000005</v>
      </c>
      <c r="M69" s="54">
        <f>I69-G69</f>
        <v>0</v>
      </c>
      <c r="N69" s="55">
        <f>IFERROR(H69/D69,"")</f>
        <v>0.74952571206010588</v>
      </c>
      <c r="O69" s="55" t="str">
        <f>IFERROR(I69/G69,"")</f>
        <v/>
      </c>
      <c r="P69" s="55" t="str">
        <f>IFERROR(H69/F69,"")</f>
        <v/>
      </c>
      <c r="Q69" s="55" t="str">
        <f>IFERROR(H69/E69,"")</f>
        <v/>
      </c>
      <c r="R69"/>
      <c r="S69"/>
      <c r="T69"/>
      <c r="U69"/>
      <c r="V69"/>
      <c r="W69"/>
      <c r="X69"/>
      <c r="Y69"/>
    </row>
    <row r="70" ht="15.75">
      <c r="A70" s="14"/>
      <c r="B70" s="14"/>
      <c r="C70" s="67" t="s">
        <v>96</v>
      </c>
      <c r="D70" s="63">
        <f>SUM(D62:D69)</f>
        <v>147999.37999999995</v>
      </c>
      <c r="E70" s="63">
        <f t="shared" ref="E70:G70" si="12">SUM(E62:E69)</f>
        <v>148811.74000000002</v>
      </c>
      <c r="F70" s="63">
        <f t="shared" si="12"/>
        <v>114606.63999999998</v>
      </c>
      <c r="G70" s="63">
        <f t="shared" si="12"/>
        <v>10938.800000000001</v>
      </c>
      <c r="H70" s="63">
        <f>SUM(H62:H69)</f>
        <v>164422.48999999915</v>
      </c>
      <c r="I70" s="63">
        <f>SUM(I62:I69)</f>
        <v>4404.9799999999987</v>
      </c>
      <c r="J70" s="63">
        <f>H70-D70</f>
        <v>16423.1099999992</v>
      </c>
      <c r="K70" s="63">
        <f>H70-F70</f>
        <v>49815.849999999162</v>
      </c>
      <c r="L70" s="63">
        <f>H70-E70</f>
        <v>15610.749999999127</v>
      </c>
      <c r="M70" s="63">
        <f>I70-G70</f>
        <v>-6533.8200000000024</v>
      </c>
      <c r="N70" s="42">
        <f>IFERROR(H70/D70,"")</f>
        <v>1.1109674243229883</v>
      </c>
      <c r="O70" s="42">
        <f>IFERROR(I70/G70,"")</f>
        <v>0.40269316561231561</v>
      </c>
      <c r="P70" s="42">
        <f>IFERROR(H70/F70,"")</f>
        <v>1.4346680960195601</v>
      </c>
      <c r="Q70" s="64">
        <f>IFERROR(H70/E70,"")</f>
        <v>1.1049026777053956</v>
      </c>
      <c r="R70"/>
      <c r="S70"/>
      <c r="T70"/>
      <c r="U70"/>
      <c r="V70"/>
      <c r="W70"/>
      <c r="X70"/>
      <c r="Y70"/>
    </row>
    <row r="71" s="83" customFormat="1" ht="23.25" customHeight="1">
      <c r="A71" s="84" t="s">
        <v>97</v>
      </c>
      <c r="B71" s="84"/>
      <c r="C71" s="84"/>
      <c r="D71" s="35">
        <f>D5+D21</f>
        <v>15704726.06666667</v>
      </c>
      <c r="E71" s="35">
        <f t="shared" ref="E71:J71" si="13">E5+E21</f>
        <v>32249732.84</v>
      </c>
      <c r="F71" s="35">
        <f t="shared" si="13"/>
        <v>21874945.34</v>
      </c>
      <c r="G71" s="35">
        <f t="shared" si="13"/>
        <v>2281666.0999999996</v>
      </c>
      <c r="H71" s="35">
        <f>H5+H21</f>
        <v>20390319.329999994</v>
      </c>
      <c r="I71" s="35">
        <f>I5+I21</f>
        <v>507366.90000000002</v>
      </c>
      <c r="J71" s="35">
        <f t="shared" si="13"/>
        <v>4685593.2633333271</v>
      </c>
      <c r="K71" s="35">
        <f>H71-F71</f>
        <v>-1484626.0100000054</v>
      </c>
      <c r="L71" s="35">
        <f>H71-E71</f>
        <v>-11859413.510000005</v>
      </c>
      <c r="M71" s="35">
        <f>I71-G71</f>
        <v>-1774299.1999999997</v>
      </c>
      <c r="N71" s="36">
        <f>IFERROR(H71/D71,"")</f>
        <v>1.2983556187763448</v>
      </c>
      <c r="O71" s="36">
        <f>IFERROR(I71/G71,"")</f>
        <v>0.22236684850601063</v>
      </c>
      <c r="P71" s="36">
        <f>IFERROR(H71/F71,"")</f>
        <v>0.93213121281335254</v>
      </c>
      <c r="Q71" s="36">
        <f>IFERROR(H71/E71,"")</f>
        <v>0.63226320140889558</v>
      </c>
      <c r="R71" s="83"/>
      <c r="S71" s="83"/>
      <c r="T71" s="83"/>
      <c r="U71" s="83"/>
      <c r="V71" s="83"/>
      <c r="W71" s="83"/>
      <c r="X71" s="83"/>
      <c r="Y71" s="83"/>
    </row>
    <row r="72" s="31" customFormat="1" ht="28.5" customHeight="1">
      <c r="A72" s="85"/>
      <c r="B72" s="34"/>
      <c r="C72" s="58" t="s">
        <v>98</v>
      </c>
      <c r="D72" s="35">
        <f>SUM(D73:D81)</f>
        <v>16063045.949999999</v>
      </c>
      <c r="E72" s="35">
        <f t="shared" ref="E72:G72" si="14">SUM(E73:E81)</f>
        <v>25593987.256999999</v>
      </c>
      <c r="F72" s="35">
        <f t="shared" si="14"/>
        <v>17562785.343000002</v>
      </c>
      <c r="G72" s="35">
        <f t="shared" si="14"/>
        <v>1185183.4300000002</v>
      </c>
      <c r="H72" s="35">
        <f>SUM(H73:H81)</f>
        <v>17512419.98</v>
      </c>
      <c r="I72" s="35">
        <f>SUM(I73:I81)</f>
        <v>715532.67000000004</v>
      </c>
      <c r="J72" s="35">
        <f>H72-D72</f>
        <v>1449374.0300000012</v>
      </c>
      <c r="K72" s="35">
        <f>H72-F72</f>
        <v>-50365.363000001758</v>
      </c>
      <c r="L72" s="35">
        <f>H72-E72</f>
        <v>-8081567.2769999988</v>
      </c>
      <c r="M72" s="35">
        <f>I72-G72</f>
        <v>-469650.76000000013</v>
      </c>
      <c r="N72" s="36">
        <f>IFERROR(H72/D72,"")</f>
        <v>1.0902303357975516</v>
      </c>
      <c r="O72" s="36">
        <f>IFERROR(I72/G72,"")</f>
        <v>0.60373158440124319</v>
      </c>
      <c r="P72" s="36">
        <f>IFERROR(H72/F72,"")</f>
        <v>0.99713226791671317</v>
      </c>
      <c r="Q72" s="36">
        <f>IFERROR(H72/E72,"")</f>
        <v>0.68423961472475625</v>
      </c>
      <c r="R72" s="31"/>
      <c r="S72" s="31"/>
      <c r="T72" s="31"/>
      <c r="U72" s="31"/>
      <c r="V72" s="31"/>
      <c r="W72" s="31"/>
      <c r="X72" s="31"/>
      <c r="Y72" s="31"/>
    </row>
    <row r="73" ht="19.5" customHeight="1">
      <c r="A73" s="38"/>
      <c r="B73" s="56"/>
      <c r="C73" s="86" t="s">
        <v>99</v>
      </c>
      <c r="D73" s="54">
        <v>369367.59999999998</v>
      </c>
      <c r="E73" s="54">
        <f>284166.8+60568.8</f>
        <v>344735.59999999998</v>
      </c>
      <c r="F73" s="54">
        <v>280791.90000000002</v>
      </c>
      <c r="G73" s="54">
        <v>63076.300000000003</v>
      </c>
      <c r="H73" s="54">
        <v>289250.79999999999</v>
      </c>
      <c r="I73" s="54">
        <v>0</v>
      </c>
      <c r="J73" s="54">
        <f>H73-D73</f>
        <v>-80116.799999999988</v>
      </c>
      <c r="K73" s="54">
        <f>H73-F73</f>
        <v>8458.8999999999651</v>
      </c>
      <c r="L73" s="54">
        <f>H73-E73</f>
        <v>-55484.799999999988</v>
      </c>
      <c r="M73" s="54">
        <f>I73-G73</f>
        <v>-63076.300000000003</v>
      </c>
      <c r="N73" s="55">
        <f>IFERROR(H73/D73,"")</f>
        <v>0.78309738049574462</v>
      </c>
      <c r="O73" s="55">
        <f>IFERROR(I73/G73,"")</f>
        <v>0</v>
      </c>
      <c r="P73" s="55">
        <f>IFERROR(H73/F73,"")</f>
        <v>1.0301251567441938</v>
      </c>
      <c r="Q73" s="55">
        <f>IFERROR(H73/E73,"")</f>
        <v>0.83905114528351588</v>
      </c>
      <c r="R73"/>
      <c r="S73"/>
      <c r="T73"/>
      <c r="U73"/>
      <c r="V73"/>
      <c r="W73"/>
      <c r="X73"/>
      <c r="Y73"/>
    </row>
    <row r="74" ht="18" customHeight="1">
      <c r="A74" s="44"/>
      <c r="B74" s="61"/>
      <c r="C74" s="86" t="s">
        <v>100</v>
      </c>
      <c r="D74" s="54">
        <v>3265675.8799999994</v>
      </c>
      <c r="E74" s="54">
        <v>6959335.7000000002</v>
      </c>
      <c r="F74" s="87">
        <v>3721868.27</v>
      </c>
      <c r="G74" s="54">
        <v>3664.3000000000002</v>
      </c>
      <c r="H74" s="54">
        <v>3721868.27</v>
      </c>
      <c r="I74" s="54">
        <v>3664.3000000000002</v>
      </c>
      <c r="J74" s="54">
        <f>H74-D74</f>
        <v>456192.3900000006</v>
      </c>
      <c r="K74" s="54">
        <f>H74-F74</f>
        <v>0</v>
      </c>
      <c r="L74" s="54">
        <f>H74-E74</f>
        <v>-3237467.4300000002</v>
      </c>
      <c r="M74" s="54">
        <f>I74-G74</f>
        <v>0</v>
      </c>
      <c r="N74" s="55">
        <f>IFERROR(H74/D74,"")</f>
        <v>1.1396931008352245</v>
      </c>
      <c r="O74" s="55">
        <f>IFERROR(I74/G74,"")</f>
        <v>1</v>
      </c>
      <c r="P74" s="55">
        <f>IFERROR(H74/F74,"")</f>
        <v>1</v>
      </c>
      <c r="Q74" s="55">
        <f>IFERROR(H74/E74,"")</f>
        <v>0.53480223263263471</v>
      </c>
      <c r="R74"/>
      <c r="S74"/>
      <c r="T74"/>
      <c r="U74"/>
      <c r="V74"/>
      <c r="W74"/>
      <c r="X74"/>
      <c r="Y74"/>
    </row>
    <row r="75" ht="18" customHeight="1">
      <c r="A75" s="44"/>
      <c r="B75" s="61"/>
      <c r="C75" s="86" t="s">
        <v>101</v>
      </c>
      <c r="D75" s="54">
        <v>8630817.25</v>
      </c>
      <c r="E75" s="54">
        <v>13872776.1</v>
      </c>
      <c r="F75" s="54">
        <v>10014758.99</v>
      </c>
      <c r="G75" s="87">
        <v>710286.50000000012</v>
      </c>
      <c r="H75" s="54">
        <v>10015310.48</v>
      </c>
      <c r="I75" s="54">
        <v>710837.98999999999</v>
      </c>
      <c r="J75" s="54">
        <f>H75-D75</f>
        <v>1384493.2300000004</v>
      </c>
      <c r="K75" s="54">
        <f>H75-F75</f>
        <v>551.49000000022352</v>
      </c>
      <c r="L75" s="54">
        <f>H75-E75</f>
        <v>-3857465.6199999992</v>
      </c>
      <c r="M75" s="54">
        <f>I75-G75</f>
        <v>551.48999999987427</v>
      </c>
      <c r="N75" s="55">
        <f>IFERROR(H75/D75,"")</f>
        <v>1.160412761607251</v>
      </c>
      <c r="O75" s="55">
        <f>IFERROR(I75/G75,"")</f>
        <v>1.0007764331716849</v>
      </c>
      <c r="P75" s="55">
        <f>IFERROR(H75/F75,"")</f>
        <v>1.0000550677255988</v>
      </c>
      <c r="Q75" s="55">
        <f>IFERROR(H75/E75,"")</f>
        <v>0.72193989204511133</v>
      </c>
      <c r="R75"/>
      <c r="S75"/>
      <c r="T75"/>
      <c r="U75"/>
      <c r="V75"/>
      <c r="W75"/>
      <c r="X75"/>
      <c r="Y75"/>
    </row>
    <row r="76" ht="18" customHeight="1">
      <c r="A76" s="44"/>
      <c r="B76" s="61"/>
      <c r="C76" s="69" t="s">
        <v>102</v>
      </c>
      <c r="D76" s="54">
        <v>3460450.8399999999</v>
      </c>
      <c r="E76" s="54">
        <v>3473302</v>
      </c>
      <c r="F76" s="87">
        <v>2601528.3700000001</v>
      </c>
      <c r="G76" s="54">
        <v>1036.7</v>
      </c>
      <c r="H76" s="54">
        <v>2601528.3700000001</v>
      </c>
      <c r="I76" s="54">
        <v>1036.7</v>
      </c>
      <c r="J76" s="54">
        <f>H76-D76</f>
        <v>-858922.46999999974</v>
      </c>
      <c r="K76" s="54">
        <f>H76-F76</f>
        <v>0</v>
      </c>
      <c r="L76" s="54">
        <f>H76-E76</f>
        <v>-871773.62999999989</v>
      </c>
      <c r="M76" s="54">
        <f>I76-G76</f>
        <v>0</v>
      </c>
      <c r="N76" s="55">
        <f>IFERROR(H76/D76,"")</f>
        <v>0.75178885361654213</v>
      </c>
      <c r="O76" s="55">
        <f>IFERROR(I76/G76,"")</f>
        <v>1</v>
      </c>
      <c r="P76" s="55">
        <f>IFERROR(H76/F76,"")</f>
        <v>1</v>
      </c>
      <c r="Q76" s="55">
        <f>IFERROR(H76/E76,"")</f>
        <v>0.7490072472822692</v>
      </c>
      <c r="R76"/>
      <c r="S76"/>
      <c r="T76"/>
      <c r="U76"/>
      <c r="V76"/>
      <c r="W76"/>
      <c r="X76"/>
      <c r="Y76"/>
    </row>
    <row r="77" s="1" customFormat="1" ht="47.25">
      <c r="A77" s="44"/>
      <c r="B77" s="61"/>
      <c r="C77" s="75" t="s">
        <v>103</v>
      </c>
      <c r="D77" s="54">
        <v>924.16999999999996</v>
      </c>
      <c r="E77" s="54"/>
      <c r="F77" s="54"/>
      <c r="G77" s="54"/>
      <c r="H77" s="54">
        <v>446.21999999999997</v>
      </c>
      <c r="I77" s="54">
        <v>0</v>
      </c>
      <c r="J77" s="54">
        <f>H77-D77</f>
        <v>-477.94999999999999</v>
      </c>
      <c r="K77" s="54">
        <f>H77-F77</f>
        <v>446.21999999999997</v>
      </c>
      <c r="L77" s="54">
        <f>H77-E77</f>
        <v>446.21999999999997</v>
      </c>
      <c r="M77" s="54">
        <f>I77-G77</f>
        <v>0</v>
      </c>
      <c r="N77" s="55">
        <f>IFERROR(H77/D77,"")</f>
        <v>0.48283324496575303</v>
      </c>
      <c r="O77" s="55" t="str">
        <f>IFERROR(I77/G77,"")</f>
        <v/>
      </c>
      <c r="P77" s="55" t="str">
        <f>IFERROR(H77/F77,"")</f>
        <v/>
      </c>
      <c r="Q77" s="55" t="str">
        <f>IFERROR(H77/E77,"")</f>
        <v/>
      </c>
      <c r="R77"/>
      <c r="S77"/>
      <c r="T77"/>
      <c r="U77"/>
      <c r="V77"/>
      <c r="W77"/>
      <c r="X77"/>
      <c r="Y77"/>
    </row>
    <row r="78" s="1" customFormat="1" ht="31.5">
      <c r="A78" s="44"/>
      <c r="B78" s="61"/>
      <c r="C78" s="69" t="s">
        <v>104</v>
      </c>
      <c r="D78" s="54">
        <v>494848.06</v>
      </c>
      <c r="E78" s="54">
        <f>58676.62+184348.644+281632.84+407119.463</f>
        <v>931777.56700000004</v>
      </c>
      <c r="F78" s="54">
        <f>524658.06+407119.463</f>
        <v>931777.52300000004</v>
      </c>
      <c r="G78" s="54">
        <v>407119.63</v>
      </c>
      <c r="H78" s="54">
        <v>931777.56999999995</v>
      </c>
      <c r="I78" s="54">
        <v>0</v>
      </c>
      <c r="J78" s="54">
        <f>H78-D78</f>
        <v>436929.50999999995</v>
      </c>
      <c r="K78" s="54">
        <f>H78-F78</f>
        <v>0.046999999904073775</v>
      </c>
      <c r="L78" s="54">
        <f>H78-E78</f>
        <v>0.0029999999096617103</v>
      </c>
      <c r="M78" s="54">
        <f>I78-G78</f>
        <v>-407119.63</v>
      </c>
      <c r="N78" s="55">
        <f>IFERROR(H78/D78,"")</f>
        <v>1.8829569019629984</v>
      </c>
      <c r="O78" s="55">
        <f>IFERROR(I78/G78,"")</f>
        <v>0</v>
      </c>
      <c r="P78" s="55">
        <f>IFERROR(H78/F78,"")</f>
        <v>1.0000000504412252</v>
      </c>
      <c r="Q78" s="55">
        <f>IFERROR(H78/E78,"")</f>
        <v>1.0000000032196523</v>
      </c>
      <c r="R78"/>
      <c r="S78"/>
      <c r="T78"/>
      <c r="U78"/>
      <c r="V78"/>
      <c r="W78"/>
      <c r="X78"/>
      <c r="Y78"/>
    </row>
    <row r="79" s="88" customFormat="1" ht="110.25">
      <c r="A79" s="89"/>
      <c r="B79" s="90"/>
      <c r="C79" s="69" t="s">
        <v>105</v>
      </c>
      <c r="D79" s="54"/>
      <c r="E79" s="54"/>
      <c r="F79" s="54"/>
      <c r="G79" s="91"/>
      <c r="H79" s="54">
        <v>0</v>
      </c>
      <c r="I79" s="54">
        <v>0</v>
      </c>
      <c r="J79" s="54">
        <f>H79-D79</f>
        <v>0</v>
      </c>
      <c r="K79" s="54">
        <f>H79-F79</f>
        <v>0</v>
      </c>
      <c r="L79" s="54">
        <f>H79-E79</f>
        <v>0</v>
      </c>
      <c r="M79" s="54">
        <f>I79-G79</f>
        <v>0</v>
      </c>
      <c r="N79" s="55" t="str">
        <f>IFERROR(H79/D79,"")</f>
        <v/>
      </c>
      <c r="O79" s="55" t="str">
        <f>IFERROR(I79/G79,"")</f>
        <v/>
      </c>
      <c r="P79" s="55" t="str">
        <f>IFERROR(H79/F79,"")</f>
        <v/>
      </c>
      <c r="Q79" s="55" t="str">
        <f>IFERROR(H79/E79,"")</f>
        <v/>
      </c>
      <c r="R79" s="88"/>
      <c r="S79" s="88"/>
      <c r="T79" s="88"/>
      <c r="U79" s="88"/>
      <c r="V79" s="88"/>
      <c r="W79" s="88"/>
      <c r="X79" s="88"/>
      <c r="Y79" s="88"/>
    </row>
    <row r="80" s="1" customFormat="1" ht="47.25">
      <c r="A80" s="44"/>
      <c r="B80" s="61"/>
      <c r="C80" s="82" t="s">
        <v>106</v>
      </c>
      <c r="D80" s="54">
        <v>159884.87000000002</v>
      </c>
      <c r="E80" s="54">
        <v>12060.290000000001</v>
      </c>
      <c r="F80" s="54">
        <v>12060.290000000001</v>
      </c>
      <c r="G80" s="54">
        <v>0</v>
      </c>
      <c r="H80" s="54">
        <v>83501.699999999997</v>
      </c>
      <c r="I80" s="54">
        <v>0</v>
      </c>
      <c r="J80" s="54">
        <f>H80-D80</f>
        <v>-76383.170000000027</v>
      </c>
      <c r="K80" s="54">
        <f>H80-F80</f>
        <v>71441.410000000003</v>
      </c>
      <c r="L80" s="54">
        <f>H80-E80</f>
        <v>71441.410000000003</v>
      </c>
      <c r="M80" s="54">
        <f>I80-G80</f>
        <v>0</v>
      </c>
      <c r="N80" s="55">
        <f>IFERROR(H80/D80,"")</f>
        <v>0.52226142473643677</v>
      </c>
      <c r="O80" s="55" t="str">
        <f>IFERROR(I80/G80,"")</f>
        <v/>
      </c>
      <c r="P80" s="55">
        <f>IFERROR(H80/F80,"")</f>
        <v>6.9236892313534746</v>
      </c>
      <c r="Q80" s="55">
        <f>IFERROR(H80/E80,"")</f>
        <v>6.9236892313534746</v>
      </c>
      <c r="R80"/>
      <c r="S80"/>
      <c r="T80"/>
      <c r="U80"/>
      <c r="V80"/>
      <c r="W80"/>
      <c r="X80"/>
      <c r="Y80"/>
    </row>
    <row r="81" s="1" customFormat="1" ht="13.5" customHeight="1">
      <c r="A81" s="46"/>
      <c r="B81" s="62"/>
      <c r="C81" s="82" t="s">
        <v>107</v>
      </c>
      <c r="D81" s="54">
        <v>-318922.72000000003</v>
      </c>
      <c r="E81" s="54"/>
      <c r="F81" s="54"/>
      <c r="G81" s="54"/>
      <c r="H81" s="54">
        <v>-131263.42999999999</v>
      </c>
      <c r="I81" s="54">
        <v>-6.3200000000000003</v>
      </c>
      <c r="J81" s="54">
        <f>H81-D81</f>
        <v>187659.29000000004</v>
      </c>
      <c r="K81" s="54">
        <f>H81-F81</f>
        <v>-131263.42999999999</v>
      </c>
      <c r="L81" s="54">
        <f>H81-E81</f>
        <v>-131263.42999999999</v>
      </c>
      <c r="M81" s="54">
        <f>I81-G81</f>
        <v>-6.3200000000000003</v>
      </c>
      <c r="N81" s="55">
        <f>IFERROR(H81/D81,"")</f>
        <v>0.41158381566543761</v>
      </c>
      <c r="O81" s="55" t="str">
        <f>IFERROR(I81/G81,"")</f>
        <v/>
      </c>
      <c r="P81" s="55" t="str">
        <f>IFERROR(H81/F81,"")</f>
        <v/>
      </c>
      <c r="Q81" s="55" t="str">
        <f>IFERROR(H81/E81,"")</f>
        <v/>
      </c>
      <c r="R81"/>
      <c r="S81"/>
      <c r="T81"/>
      <c r="U81"/>
      <c r="V81"/>
      <c r="W81"/>
      <c r="X81"/>
      <c r="Y81"/>
    </row>
    <row r="82" s="31" customFormat="1" ht="29.25" customHeight="1">
      <c r="A82" s="84" t="s">
        <v>108</v>
      </c>
      <c r="B82" s="84"/>
      <c r="C82" s="84"/>
      <c r="D82" s="35">
        <f>D71+D72</f>
        <v>31767772.016666669</v>
      </c>
      <c r="E82" s="35">
        <f t="shared" ref="E82:G82" si="15">E71+E72</f>
        <v>57843720.097000003</v>
      </c>
      <c r="F82" s="35">
        <f t="shared" si="15"/>
        <v>39437730.682999998</v>
      </c>
      <c r="G82" s="35">
        <f t="shared" si="15"/>
        <v>3466849.5299999998</v>
      </c>
      <c r="H82" s="35">
        <f>H71+H72</f>
        <v>37902739.309999995</v>
      </c>
      <c r="I82" s="35">
        <f>I71+I72</f>
        <v>1222899.5700000001</v>
      </c>
      <c r="J82" s="35">
        <f>H82-D82</f>
        <v>6134967.2933333255</v>
      </c>
      <c r="K82" s="35">
        <f>H82-F82</f>
        <v>-1534991.3730000034</v>
      </c>
      <c r="L82" s="35">
        <f>H82-E82</f>
        <v>-19940980.787000008</v>
      </c>
      <c r="M82" s="35">
        <f>I82-G82</f>
        <v>-2243949.96</v>
      </c>
      <c r="N82" s="36">
        <f>IFERROR(H82/D82,"")</f>
        <v>1.1931192181218964</v>
      </c>
      <c r="O82" s="36">
        <f>IFERROR(I82/G82,"")</f>
        <v>0.35274088460366498</v>
      </c>
      <c r="P82" s="36">
        <f>IFERROR(H82/F82,"")</f>
        <v>0.96107810093490809</v>
      </c>
      <c r="Q82" s="36">
        <f>IFERROR(H82/E82,"")</f>
        <v>0.6552610939690543</v>
      </c>
      <c r="R82" s="31"/>
      <c r="S82" s="31"/>
      <c r="T82" s="31"/>
      <c r="U82" s="31"/>
      <c r="V82" s="31"/>
      <c r="W82" s="31"/>
      <c r="X82" s="31"/>
      <c r="Y82" s="31"/>
    </row>
    <row r="83" ht="15.75">
      <c r="A83" s="92" t="s">
        <v>109</v>
      </c>
      <c r="B83" s="93"/>
      <c r="C83" s="94"/>
      <c r="D83" s="95"/>
      <c r="E83" s="96"/>
      <c r="F83" s="96"/>
      <c r="G83" s="96"/>
      <c r="H83" s="96"/>
      <c r="I83" s="97"/>
      <c r="J83" s="97"/>
      <c r="K83" s="97"/>
      <c r="L83" s="96"/>
      <c r="M83" s="96"/>
      <c r="N83" s="96"/>
      <c r="O83" s="1"/>
      <c r="P83" s="1"/>
      <c r="Q83" s="1"/>
      <c r="R83"/>
      <c r="S83"/>
      <c r="T83"/>
      <c r="W83"/>
      <c r="X83"/>
    </row>
    <row r="84">
      <c r="E84" s="3"/>
      <c r="H84" s="3"/>
      <c r="I84" s="3"/>
      <c r="W84"/>
      <c r="X84"/>
    </row>
    <row r="85">
      <c r="E85" s="3"/>
      <c r="H85" s="3"/>
      <c r="I85" s="3"/>
    </row>
    <row r="86">
      <c r="E86" s="3"/>
      <c r="H86" s="3"/>
      <c r="I86" s="3"/>
      <c r="T86"/>
    </row>
    <row r="87">
      <c r="E87" s="3"/>
    </row>
    <row r="88">
      <c r="E88" s="3"/>
    </row>
    <row r="89">
      <c r="E89" s="3"/>
    </row>
    <row r="90">
      <c r="E90" s="3"/>
    </row>
    <row r="91">
      <c r="E91" s="3"/>
    </row>
  </sheetData>
  <autoFilter ref="A4:Q85"/>
  <mergeCells count="36">
    <mergeCell ref="A1:Q1"/>
    <mergeCell ref="A3:A4"/>
    <mergeCell ref="B3:B4"/>
    <mergeCell ref="C3:C4"/>
    <mergeCell ref="D3:D4"/>
    <mergeCell ref="E3:G3"/>
    <mergeCell ref="H3:I3"/>
    <mergeCell ref="L3:M3"/>
    <mergeCell ref="N3:N4"/>
    <mergeCell ref="O3:O4"/>
    <mergeCell ref="P3:P4"/>
    <mergeCell ref="Q3:Q4"/>
    <mergeCell ref="A6:A16"/>
    <mergeCell ref="A21:B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C71"/>
    <mergeCell ref="A73:A81"/>
    <mergeCell ref="B73:B81"/>
    <mergeCell ref="A82:C82"/>
  </mergeCells>
  <printOptions headings="0" gridLines="0"/>
  <pageMargins left="0" right="0" top="0.6692913385826772" bottom="0.19685039370078738" header="0.19685039370078738" footer="0.15748031496062992"/>
  <pageSetup paperSize="9" scale="54" fitToWidth="1" fitToHeight="2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98" t="s">
        <v>110</v>
      </c>
      <c r="B1" s="98"/>
      <c r="C1" s="98"/>
      <c r="D1" s="98"/>
      <c r="E1" s="98"/>
      <c r="F1" s="98"/>
      <c r="G1" s="99"/>
      <c r="H1" s="99"/>
      <c r="I1" s="99"/>
      <c r="J1" s="99"/>
    </row>
    <row r="2">
      <c r="A2" s="100" t="s">
        <v>111</v>
      </c>
      <c r="B2" s="99"/>
      <c r="C2" s="99"/>
      <c r="D2" s="99"/>
      <c r="E2" s="99"/>
      <c r="F2" s="99"/>
      <c r="G2" s="99"/>
      <c r="H2" s="99"/>
      <c r="I2" s="99"/>
      <c r="J2" s="99"/>
    </row>
    <row r="3" ht="14.25">
      <c r="A3" s="101"/>
      <c r="B3" s="102"/>
      <c r="C3" s="102"/>
      <c r="D3" s="102"/>
      <c r="E3" s="102"/>
      <c r="F3" s="102"/>
      <c r="G3" s="102"/>
      <c r="H3" s="102"/>
      <c r="I3" s="102"/>
      <c r="J3" s="102"/>
    </row>
    <row r="4" ht="14.25">
      <c r="A4" s="103"/>
      <c r="B4" s="103"/>
      <c r="C4" s="103"/>
      <c r="D4" s="103"/>
      <c r="E4" s="103"/>
      <c r="F4" s="103"/>
      <c r="G4" s="104"/>
      <c r="H4" s="104"/>
      <c r="I4" s="102"/>
      <c r="J4" s="102"/>
    </row>
    <row r="5">
      <c r="A5" s="105" t="s">
        <v>112</v>
      </c>
      <c r="B5" s="105"/>
      <c r="C5" s="105"/>
      <c r="D5" s="105"/>
      <c r="E5" s="105"/>
      <c r="F5" s="105"/>
      <c r="G5" s="105"/>
      <c r="H5" s="105"/>
      <c r="I5" s="105"/>
      <c r="J5" s="105"/>
    </row>
    <row r="6">
      <c r="A6" s="105" t="s">
        <v>113</v>
      </c>
      <c r="B6" s="105"/>
      <c r="C6" s="105"/>
      <c r="D6" s="106"/>
      <c r="E6" s="106"/>
      <c r="F6" s="106"/>
      <c r="G6" s="106"/>
      <c r="H6" s="106"/>
      <c r="I6" s="106"/>
      <c r="J6" s="106"/>
    </row>
    <row r="7">
      <c r="A7" s="105" t="s">
        <v>114</v>
      </c>
      <c r="B7" s="105"/>
      <c r="C7" s="105"/>
      <c r="D7" s="106"/>
      <c r="E7" s="106"/>
      <c r="F7" s="106"/>
      <c r="G7" s="106"/>
      <c r="H7" s="106"/>
      <c r="I7" s="106"/>
      <c r="J7" s="106"/>
    </row>
    <row r="8">
      <c r="A8" s="105"/>
      <c r="B8" s="105"/>
      <c r="C8" s="105"/>
      <c r="D8" s="106"/>
      <c r="E8" s="106"/>
      <c r="F8" s="106"/>
      <c r="G8" s="106"/>
      <c r="H8" s="106"/>
      <c r="I8" s="106"/>
      <c r="J8" s="106"/>
    </row>
    <row r="9">
      <c r="A9" s="107" t="s">
        <v>115</v>
      </c>
      <c r="B9" s="107"/>
      <c r="C9" s="107"/>
      <c r="D9" s="99"/>
      <c r="E9" s="99"/>
      <c r="F9" s="99"/>
      <c r="G9" s="99"/>
      <c r="H9" s="99"/>
      <c r="I9" s="99"/>
      <c r="J9" s="99"/>
    </row>
    <row r="10" ht="33.75">
      <c r="A10" s="108" t="s">
        <v>116</v>
      </c>
      <c r="B10" s="108" t="s">
        <v>117</v>
      </c>
      <c r="C10" s="108" t="s">
        <v>118</v>
      </c>
      <c r="D10" s="106"/>
      <c r="E10" s="106"/>
      <c r="F10" s="106"/>
      <c r="G10" s="106"/>
      <c r="H10" s="106"/>
      <c r="I10" s="106"/>
      <c r="J10" s="106"/>
    </row>
    <row r="11">
      <c r="A11" s="109" t="s">
        <v>22</v>
      </c>
      <c r="B11" s="109" t="s">
        <v>119</v>
      </c>
      <c r="C11" s="110">
        <v>245797.26000000001</v>
      </c>
      <c r="D11" s="106"/>
      <c r="E11" s="106"/>
      <c r="F11" s="106"/>
      <c r="G11" s="106"/>
      <c r="H11" s="106"/>
      <c r="I11" s="106"/>
      <c r="J11" s="106"/>
    </row>
    <row r="12">
      <c r="A12" s="109" t="s">
        <v>22</v>
      </c>
      <c r="B12" s="109" t="s">
        <v>120</v>
      </c>
      <c r="C12" s="110">
        <v>1.99</v>
      </c>
      <c r="D12" s="106"/>
      <c r="E12" s="106"/>
      <c r="F12" s="106"/>
      <c r="G12" s="106"/>
      <c r="H12" s="106"/>
      <c r="I12" s="106"/>
      <c r="J12" s="106"/>
    </row>
    <row r="13">
      <c r="A13" s="109" t="s">
        <v>22</v>
      </c>
      <c r="B13" s="109" t="s">
        <v>121</v>
      </c>
      <c r="C13" s="110">
        <v>1340.74</v>
      </c>
      <c r="D13" s="106"/>
      <c r="E13" s="106"/>
      <c r="F13" s="106"/>
      <c r="G13" s="106"/>
      <c r="H13" s="106"/>
      <c r="I13" s="106"/>
      <c r="J13" s="106"/>
    </row>
    <row r="14">
      <c r="A14" s="109" t="s">
        <v>22</v>
      </c>
      <c r="B14" s="109" t="s">
        <v>122</v>
      </c>
      <c r="C14" s="110">
        <v>0.029999999999999999</v>
      </c>
      <c r="D14" s="106"/>
      <c r="E14" s="106"/>
      <c r="F14" s="106"/>
      <c r="G14" s="106"/>
      <c r="H14" s="106"/>
      <c r="I14" s="106"/>
      <c r="J14" s="106"/>
    </row>
    <row r="15">
      <c r="A15" s="109" t="s">
        <v>22</v>
      </c>
      <c r="B15" s="109" t="s">
        <v>123</v>
      </c>
      <c r="C15" s="110">
        <v>1175.99</v>
      </c>
      <c r="D15" s="106"/>
      <c r="E15" s="106"/>
      <c r="F15" s="106"/>
      <c r="G15" s="106"/>
      <c r="H15" s="106"/>
      <c r="I15" s="106"/>
      <c r="J15" s="106"/>
    </row>
    <row r="16">
      <c r="A16" s="109" t="s">
        <v>22</v>
      </c>
      <c r="B16" s="109" t="s">
        <v>124</v>
      </c>
      <c r="C16" s="110">
        <v>0.56000000000000005</v>
      </c>
      <c r="D16" s="106"/>
      <c r="E16" s="106"/>
      <c r="F16" s="106"/>
      <c r="G16" s="106"/>
      <c r="H16" s="106"/>
      <c r="I16" s="106"/>
      <c r="J16" s="106"/>
    </row>
    <row r="17">
      <c r="A17" s="109" t="s">
        <v>22</v>
      </c>
      <c r="B17" s="109" t="s">
        <v>125</v>
      </c>
      <c r="C17" s="110">
        <v>1072.27</v>
      </c>
      <c r="D17" s="106"/>
      <c r="E17" s="106"/>
      <c r="F17" s="106"/>
      <c r="G17" s="106"/>
      <c r="H17" s="106"/>
      <c r="I17" s="106"/>
      <c r="J17" s="106"/>
    </row>
    <row r="18">
      <c r="A18" s="109" t="s">
        <v>22</v>
      </c>
      <c r="B18" s="109" t="s">
        <v>126</v>
      </c>
      <c r="C18" s="110">
        <v>7921.6499999999996</v>
      </c>
      <c r="D18" s="106"/>
      <c r="E18" s="106"/>
      <c r="F18" s="106"/>
      <c r="G18" s="106"/>
      <c r="H18" s="106"/>
      <c r="I18" s="106"/>
      <c r="J18" s="106"/>
    </row>
    <row r="19">
      <c r="A19" s="109" t="s">
        <v>22</v>
      </c>
      <c r="B19" s="109" t="s">
        <v>127</v>
      </c>
      <c r="C19" s="110">
        <v>6621.3400000000001</v>
      </c>
      <c r="D19" s="106"/>
      <c r="E19" s="106"/>
      <c r="F19" s="106"/>
      <c r="G19" s="106"/>
      <c r="H19" s="106"/>
      <c r="I19" s="106"/>
      <c r="J19" s="106"/>
    </row>
    <row r="20">
      <c r="A20" s="109" t="s">
        <v>22</v>
      </c>
      <c r="B20" s="109" t="s">
        <v>128</v>
      </c>
      <c r="C20" s="110">
        <v>11978.809999999999</v>
      </c>
      <c r="D20" s="106"/>
      <c r="E20" s="106"/>
      <c r="F20" s="106"/>
      <c r="G20" s="106"/>
      <c r="H20" s="106"/>
      <c r="I20" s="106"/>
      <c r="J20" s="106"/>
    </row>
    <row r="21">
      <c r="A21" s="109" t="s">
        <v>22</v>
      </c>
      <c r="B21" s="109" t="s">
        <v>129</v>
      </c>
      <c r="C21" s="110">
        <v>0.01</v>
      </c>
      <c r="D21" s="106"/>
      <c r="E21" s="106"/>
      <c r="F21" s="106"/>
      <c r="G21" s="106"/>
      <c r="H21" s="106"/>
      <c r="I21" s="106"/>
      <c r="J21" s="106"/>
    </row>
    <row r="22">
      <c r="A22" s="109" t="s">
        <v>22</v>
      </c>
      <c r="B22" s="109" t="s">
        <v>130</v>
      </c>
      <c r="C22" s="110">
        <v>0.11</v>
      </c>
      <c r="D22" s="106"/>
      <c r="E22" s="106"/>
      <c r="F22" s="106"/>
      <c r="G22" s="106"/>
      <c r="H22" s="106"/>
      <c r="I22" s="106"/>
      <c r="J22" s="106"/>
    </row>
    <row r="23">
      <c r="A23" s="109" t="s">
        <v>22</v>
      </c>
      <c r="B23" s="109" t="s">
        <v>131</v>
      </c>
      <c r="C23" s="110">
        <v>-0.13</v>
      </c>
      <c r="D23" s="106"/>
      <c r="E23" s="106"/>
      <c r="F23" s="106"/>
      <c r="G23" s="106"/>
      <c r="H23" s="106"/>
      <c r="I23" s="106"/>
      <c r="J23" s="106"/>
    </row>
    <row r="24">
      <c r="A24" s="109" t="s">
        <v>22</v>
      </c>
      <c r="B24" s="109" t="s">
        <v>132</v>
      </c>
      <c r="C24" s="110">
        <v>7529.8599999999997</v>
      </c>
      <c r="D24" s="106"/>
      <c r="E24" s="106"/>
      <c r="F24" s="106"/>
      <c r="G24" s="106"/>
      <c r="H24" s="106"/>
      <c r="I24" s="106"/>
      <c r="J24" s="106"/>
    </row>
    <row r="25">
      <c r="A25" s="109" t="s">
        <v>22</v>
      </c>
      <c r="B25" s="109" t="s">
        <v>133</v>
      </c>
      <c r="C25" s="110">
        <v>1.52</v>
      </c>
      <c r="D25" s="106"/>
      <c r="E25" s="106"/>
      <c r="F25" s="106"/>
      <c r="G25" s="106"/>
      <c r="H25" s="106"/>
      <c r="I25" s="106"/>
      <c r="J25" s="106"/>
    </row>
    <row r="26">
      <c r="A26" s="109" t="s">
        <v>22</v>
      </c>
      <c r="B26" s="109" t="s">
        <v>134</v>
      </c>
      <c r="C26" s="110">
        <v>387.13</v>
      </c>
      <c r="D26" s="106"/>
      <c r="E26" s="106"/>
      <c r="F26" s="106"/>
      <c r="G26" s="106"/>
      <c r="H26" s="106"/>
      <c r="I26" s="106"/>
      <c r="J26" s="106"/>
    </row>
    <row r="27">
      <c r="A27" s="109" t="s">
        <v>22</v>
      </c>
      <c r="B27" s="109" t="s">
        <v>135</v>
      </c>
      <c r="C27" s="110">
        <v>0.02</v>
      </c>
      <c r="D27" s="106"/>
      <c r="E27" s="106"/>
      <c r="F27" s="106"/>
      <c r="G27" s="106"/>
      <c r="H27" s="106"/>
      <c r="I27" s="106"/>
      <c r="J27" s="106"/>
    </row>
    <row r="28">
      <c r="A28" s="109" t="s">
        <v>22</v>
      </c>
      <c r="B28" s="109" t="s">
        <v>136</v>
      </c>
      <c r="C28" s="110">
        <v>6.1299999999999999</v>
      </c>
      <c r="D28" s="106"/>
      <c r="E28" s="106"/>
      <c r="F28" s="106"/>
      <c r="G28" s="106"/>
      <c r="H28" s="106"/>
      <c r="I28" s="106"/>
      <c r="J28" s="106"/>
    </row>
    <row r="29">
      <c r="A29" s="109" t="s">
        <v>22</v>
      </c>
      <c r="B29" s="109" t="s">
        <v>137</v>
      </c>
      <c r="C29" s="110">
        <v>2</v>
      </c>
      <c r="D29" s="106"/>
      <c r="E29" s="106"/>
      <c r="F29" s="106"/>
      <c r="G29" s="106"/>
      <c r="H29" s="106"/>
      <c r="I29" s="106"/>
      <c r="J29" s="106"/>
    </row>
    <row r="30">
      <c r="A30" s="109" t="s">
        <v>22</v>
      </c>
      <c r="B30" s="109" t="s">
        <v>138</v>
      </c>
      <c r="C30" s="110">
        <v>2411.8400000000001</v>
      </c>
      <c r="D30" s="106"/>
      <c r="E30" s="106"/>
      <c r="F30" s="106"/>
      <c r="G30" s="106"/>
      <c r="H30" s="106"/>
      <c r="I30" s="106"/>
      <c r="J30" s="106"/>
    </row>
    <row r="31">
      <c r="A31" s="109" t="s">
        <v>22</v>
      </c>
      <c r="B31" s="109" t="s">
        <v>139</v>
      </c>
      <c r="C31" s="110">
        <v>790.14999999999998</v>
      </c>
      <c r="D31" s="106"/>
      <c r="E31" s="106"/>
      <c r="F31" s="106"/>
      <c r="G31" s="106"/>
      <c r="H31" s="106"/>
      <c r="I31" s="106"/>
      <c r="J31" s="106"/>
    </row>
    <row r="32">
      <c r="A32" s="109" t="s">
        <v>22</v>
      </c>
      <c r="B32" s="109" t="s">
        <v>140</v>
      </c>
      <c r="C32" s="110">
        <v>143.41999999999999</v>
      </c>
      <c r="D32" s="106"/>
      <c r="E32" s="106"/>
      <c r="F32" s="106"/>
      <c r="G32" s="106"/>
      <c r="H32" s="106"/>
      <c r="I32" s="106"/>
      <c r="J32" s="106"/>
    </row>
    <row r="33">
      <c r="A33" s="109" t="s">
        <v>22</v>
      </c>
      <c r="B33" s="109" t="s">
        <v>141</v>
      </c>
      <c r="C33" s="110">
        <v>269.63999999999999</v>
      </c>
      <c r="D33" s="106"/>
      <c r="E33" s="106"/>
      <c r="F33" s="106"/>
      <c r="G33" s="106"/>
      <c r="H33" s="106"/>
      <c r="I33" s="106"/>
      <c r="J33" s="106"/>
    </row>
    <row r="34">
      <c r="A34" s="109" t="s">
        <v>22</v>
      </c>
      <c r="B34" s="109" t="s">
        <v>142</v>
      </c>
      <c r="C34" s="110">
        <v>5756.6599999999999</v>
      </c>
      <c r="D34" s="106"/>
      <c r="E34" s="106"/>
      <c r="F34" s="106"/>
      <c r="G34" s="106"/>
      <c r="H34" s="106"/>
      <c r="I34" s="106"/>
      <c r="J34" s="106"/>
    </row>
    <row r="35">
      <c r="A35" s="109" t="s">
        <v>22</v>
      </c>
      <c r="B35" s="109" t="s">
        <v>143</v>
      </c>
      <c r="C35" s="110">
        <v>211.19</v>
      </c>
      <c r="D35" s="106"/>
      <c r="E35" s="106"/>
      <c r="F35" s="106"/>
      <c r="G35" s="106"/>
      <c r="H35" s="106"/>
      <c r="I35" s="106"/>
      <c r="J35" s="106"/>
    </row>
    <row r="36">
      <c r="A36" s="109" t="s">
        <v>41</v>
      </c>
      <c r="B36" s="109" t="s">
        <v>144</v>
      </c>
      <c r="C36" s="110">
        <v>3.2000000000000002</v>
      </c>
      <c r="D36" s="106"/>
      <c r="E36" s="106"/>
      <c r="F36" s="106"/>
      <c r="G36" s="106"/>
      <c r="H36" s="106"/>
      <c r="I36" s="106"/>
      <c r="J36" s="106"/>
    </row>
    <row r="37">
      <c r="A37" s="109" t="s">
        <v>46</v>
      </c>
      <c r="B37" s="109" t="s">
        <v>145</v>
      </c>
      <c r="C37" s="110">
        <v>185</v>
      </c>
      <c r="D37" s="106"/>
      <c r="E37" s="106"/>
      <c r="F37" s="106"/>
      <c r="G37" s="106"/>
      <c r="H37" s="106"/>
      <c r="I37" s="106"/>
      <c r="J37" s="106"/>
    </row>
    <row r="38">
      <c r="A38" s="109" t="s">
        <v>63</v>
      </c>
      <c r="B38" s="109" t="s">
        <v>146</v>
      </c>
      <c r="C38" s="111">
        <v>18605.799999999999</v>
      </c>
      <c r="D38" s="106"/>
      <c r="E38" s="106"/>
      <c r="F38" s="106"/>
      <c r="G38" s="106"/>
      <c r="H38" s="106"/>
      <c r="I38" s="106"/>
      <c r="J38" s="106"/>
    </row>
    <row r="39">
      <c r="A39" s="109" t="s">
        <v>63</v>
      </c>
      <c r="B39" s="109" t="s">
        <v>147</v>
      </c>
      <c r="C39" s="111">
        <v>3341.9899999999998</v>
      </c>
      <c r="D39" s="106"/>
      <c r="E39" s="106"/>
      <c r="F39" s="106"/>
      <c r="G39" s="106"/>
      <c r="H39" s="106"/>
      <c r="I39" s="106"/>
      <c r="J39" s="106"/>
    </row>
    <row r="40">
      <c r="A40" s="109" t="s">
        <v>63</v>
      </c>
      <c r="B40" s="109" t="s">
        <v>148</v>
      </c>
      <c r="C40" s="111">
        <v>820.28999999999996</v>
      </c>
      <c r="D40" s="106"/>
      <c r="E40" s="106"/>
      <c r="F40" s="106"/>
      <c r="G40" s="106"/>
      <c r="H40" s="106"/>
      <c r="I40" s="106"/>
      <c r="J40" s="106"/>
    </row>
    <row r="41">
      <c r="A41" s="109" t="s">
        <v>54</v>
      </c>
      <c r="B41" s="109" t="s">
        <v>149</v>
      </c>
      <c r="C41" s="111">
        <v>171.46000000000001</v>
      </c>
      <c r="D41" s="106"/>
      <c r="E41" s="106"/>
      <c r="F41" s="106"/>
      <c r="G41" s="106"/>
      <c r="H41" s="106"/>
      <c r="I41" s="106"/>
      <c r="J41" s="106"/>
    </row>
    <row r="42">
      <c r="A42" s="109" t="s">
        <v>43</v>
      </c>
      <c r="B42" s="109" t="s">
        <v>150</v>
      </c>
      <c r="C42" s="111">
        <v>4136.8100000000004</v>
      </c>
      <c r="D42" s="106"/>
      <c r="E42" s="106"/>
      <c r="F42" s="106"/>
      <c r="G42" s="106"/>
      <c r="H42" s="106"/>
      <c r="I42" s="106"/>
      <c r="J42" s="106"/>
    </row>
    <row r="43">
      <c r="A43" s="109" t="s">
        <v>63</v>
      </c>
      <c r="B43" s="109" t="s">
        <v>151</v>
      </c>
      <c r="C43" s="111">
        <v>15.789999999999999</v>
      </c>
      <c r="D43" s="106"/>
      <c r="E43" s="106"/>
      <c r="F43" s="106"/>
      <c r="G43" s="106"/>
      <c r="H43" s="106"/>
      <c r="I43" s="106"/>
      <c r="J43" s="106"/>
    </row>
    <row r="44">
      <c r="A44" s="109" t="s">
        <v>63</v>
      </c>
      <c r="B44" s="109" t="s">
        <v>152</v>
      </c>
      <c r="C44" s="111">
        <v>4.8300000000000001</v>
      </c>
      <c r="D44" s="112">
        <f>C44+C43</f>
        <v>20.619999999999997</v>
      </c>
      <c r="E44" s="106"/>
      <c r="F44" s="106"/>
      <c r="G44" s="106"/>
      <c r="H44" s="106"/>
      <c r="I44" s="106"/>
      <c r="J44" s="106"/>
    </row>
    <row r="45">
      <c r="A45" s="109" t="s">
        <v>54</v>
      </c>
      <c r="B45" s="109" t="s">
        <v>153</v>
      </c>
      <c r="C45" s="111">
        <v>29.170000000000002</v>
      </c>
      <c r="D45" s="106"/>
      <c r="E45" s="106"/>
      <c r="F45" s="106"/>
      <c r="G45" s="106"/>
      <c r="H45" s="106"/>
      <c r="I45" s="106"/>
      <c r="J45" s="106"/>
    </row>
    <row r="46">
      <c r="A46" s="109" t="s">
        <v>154</v>
      </c>
      <c r="B46" s="109" t="s">
        <v>153</v>
      </c>
      <c r="C46" s="111">
        <v>547.03999999999996</v>
      </c>
      <c r="D46" s="106"/>
      <c r="E46" s="106"/>
      <c r="F46" s="106"/>
      <c r="G46" s="106"/>
      <c r="H46" s="106"/>
      <c r="I46" s="106"/>
      <c r="J46" s="106"/>
    </row>
    <row r="47">
      <c r="A47" s="109" t="s">
        <v>63</v>
      </c>
      <c r="B47" s="109" t="s">
        <v>153</v>
      </c>
      <c r="C47" s="111">
        <v>577.13999999999999</v>
      </c>
      <c r="D47" s="106"/>
      <c r="E47" s="106"/>
      <c r="F47" s="106"/>
      <c r="G47" s="106"/>
      <c r="H47" s="106"/>
      <c r="I47" s="106"/>
      <c r="J47" s="106"/>
    </row>
    <row r="48">
      <c r="A48" s="109" t="s">
        <v>46</v>
      </c>
      <c r="B48" s="109" t="s">
        <v>155</v>
      </c>
      <c r="C48" s="111">
        <v>4398.9499999999998</v>
      </c>
      <c r="D48" s="106"/>
      <c r="E48" s="106"/>
      <c r="F48" s="106"/>
      <c r="G48" s="106"/>
      <c r="H48" s="106"/>
      <c r="I48" s="106"/>
      <c r="J48" s="106"/>
    </row>
    <row r="49">
      <c r="A49" s="109" t="s">
        <v>46</v>
      </c>
      <c r="B49" s="109" t="s">
        <v>156</v>
      </c>
      <c r="C49" s="111">
        <v>216.31999999999999</v>
      </c>
      <c r="D49" s="106"/>
      <c r="E49" s="106"/>
      <c r="F49" s="106"/>
      <c r="G49" s="106"/>
      <c r="H49" s="106"/>
      <c r="I49" s="106"/>
      <c r="J49" s="106"/>
    </row>
    <row r="50">
      <c r="A50" s="109" t="s">
        <v>157</v>
      </c>
      <c r="B50" s="109" t="s">
        <v>158</v>
      </c>
      <c r="C50" s="111">
        <v>1.8500000000000001</v>
      </c>
      <c r="D50" s="106"/>
      <c r="E50" s="106"/>
      <c r="F50" s="106"/>
      <c r="G50" s="106"/>
      <c r="H50" s="106"/>
      <c r="I50" s="106"/>
      <c r="J50" s="106"/>
    </row>
    <row r="51">
      <c r="A51" s="109" t="s">
        <v>157</v>
      </c>
      <c r="B51" s="109" t="s">
        <v>159</v>
      </c>
      <c r="C51" s="111">
        <v>0.54000000000000004</v>
      </c>
      <c r="D51" s="106"/>
      <c r="E51" s="106"/>
      <c r="F51" s="106"/>
      <c r="G51" s="106"/>
      <c r="H51" s="106"/>
      <c r="I51" s="106"/>
      <c r="J51" s="106"/>
    </row>
    <row r="52">
      <c r="A52" s="109" t="s">
        <v>160</v>
      </c>
      <c r="B52" s="109" t="s">
        <v>161</v>
      </c>
      <c r="C52" s="111">
        <v>3.0800000000000001</v>
      </c>
      <c r="D52" s="112">
        <f>SUBTOTAL(9,C50:C52)</f>
        <v>5.4700000000000006</v>
      </c>
      <c r="E52" s="106"/>
      <c r="F52" s="106"/>
      <c r="G52" s="106"/>
      <c r="H52" s="106"/>
      <c r="I52" s="106"/>
      <c r="J52" s="106"/>
    </row>
    <row r="53">
      <c r="A53" s="109" t="s">
        <v>162</v>
      </c>
      <c r="B53" s="109" t="s">
        <v>163</v>
      </c>
      <c r="C53" s="111">
        <v>37.100000000000001</v>
      </c>
      <c r="D53" s="106"/>
      <c r="E53" s="106"/>
      <c r="F53" s="106"/>
      <c r="G53" s="106"/>
      <c r="H53" s="106"/>
      <c r="I53" s="106"/>
      <c r="J53" s="106"/>
    </row>
    <row r="54">
      <c r="A54" s="109" t="s">
        <v>164</v>
      </c>
      <c r="B54" s="109" t="s">
        <v>165</v>
      </c>
      <c r="C54" s="111">
        <v>214.03999999999999</v>
      </c>
      <c r="D54" s="106"/>
      <c r="E54" s="106"/>
      <c r="F54" s="106"/>
      <c r="G54" s="106"/>
      <c r="H54" s="106"/>
      <c r="I54" s="106"/>
      <c r="J54" s="106"/>
    </row>
    <row r="55">
      <c r="A55" s="109" t="s">
        <v>76</v>
      </c>
      <c r="B55" s="109" t="s">
        <v>166</v>
      </c>
      <c r="C55" s="111">
        <v>11128.219999999999</v>
      </c>
      <c r="D55" s="106"/>
      <c r="E55" s="106"/>
      <c r="F55" s="106"/>
      <c r="G55" s="106"/>
      <c r="H55" s="106"/>
      <c r="I55" s="106"/>
      <c r="J55" s="106"/>
    </row>
    <row r="56">
      <c r="A56" s="109" t="s">
        <v>76</v>
      </c>
      <c r="B56" s="109" t="s">
        <v>167</v>
      </c>
      <c r="C56" s="111">
        <v>7715.71</v>
      </c>
      <c r="D56" s="106"/>
      <c r="E56" s="106"/>
      <c r="F56" s="106"/>
      <c r="G56" s="106"/>
      <c r="H56" s="106"/>
      <c r="I56" s="106"/>
      <c r="J56" s="106"/>
    </row>
    <row r="57">
      <c r="A57" s="109" t="s">
        <v>76</v>
      </c>
      <c r="B57" s="109" t="s">
        <v>168</v>
      </c>
      <c r="C57" s="111">
        <v>70754.279999999999</v>
      </c>
      <c r="D57" s="106"/>
      <c r="E57" s="106"/>
      <c r="F57" s="106"/>
      <c r="G57" s="106"/>
      <c r="H57" s="106"/>
      <c r="I57" s="106"/>
      <c r="J57" s="106"/>
    </row>
    <row r="58">
      <c r="A58" s="109" t="s">
        <v>54</v>
      </c>
      <c r="B58" s="109" t="s">
        <v>169</v>
      </c>
      <c r="C58" s="111">
        <v>57.340000000000003</v>
      </c>
      <c r="D58" s="106"/>
      <c r="E58" s="106"/>
      <c r="F58" s="106"/>
      <c r="G58" s="106"/>
      <c r="H58" s="106"/>
      <c r="I58" s="106"/>
      <c r="J58" s="106"/>
    </row>
    <row r="59">
      <c r="A59" s="109" t="s">
        <v>170</v>
      </c>
      <c r="B59" s="109" t="s">
        <v>169</v>
      </c>
      <c r="C59" s="111">
        <v>0.10000000000000001</v>
      </c>
      <c r="D59" s="106"/>
      <c r="E59" s="106"/>
      <c r="F59" s="106"/>
      <c r="G59" s="106"/>
      <c r="H59" s="106"/>
      <c r="I59" s="106"/>
      <c r="J59" s="106"/>
    </row>
    <row r="60">
      <c r="A60" s="109" t="s">
        <v>171</v>
      </c>
      <c r="B60" s="109" t="s">
        <v>169</v>
      </c>
      <c r="C60" s="111">
        <v>20.75</v>
      </c>
      <c r="D60" s="106"/>
      <c r="E60" s="106"/>
      <c r="F60" s="106"/>
      <c r="G60" s="106"/>
      <c r="H60" s="106"/>
      <c r="I60" s="106"/>
      <c r="J60" s="106"/>
    </row>
    <row r="61">
      <c r="A61" s="109" t="s">
        <v>172</v>
      </c>
      <c r="B61" s="109" t="s">
        <v>169</v>
      </c>
      <c r="C61" s="111">
        <v>9.1999999999999993</v>
      </c>
      <c r="D61" s="106"/>
      <c r="E61" s="106"/>
      <c r="F61" s="106"/>
      <c r="G61" s="106"/>
      <c r="H61" s="106"/>
      <c r="I61" s="106"/>
      <c r="J61" s="106"/>
    </row>
    <row r="62">
      <c r="A62" s="109" t="s">
        <v>173</v>
      </c>
      <c r="B62" s="109" t="s">
        <v>169</v>
      </c>
      <c r="C62" s="111">
        <v>739.20000000000005</v>
      </c>
      <c r="D62" s="106"/>
      <c r="E62" s="106"/>
      <c r="F62" s="106"/>
      <c r="G62" s="106"/>
      <c r="H62" s="106"/>
      <c r="I62" s="106"/>
      <c r="J62" s="106"/>
    </row>
    <row r="63">
      <c r="A63" s="109" t="s">
        <v>76</v>
      </c>
      <c r="B63" s="109" t="s">
        <v>169</v>
      </c>
      <c r="C63" s="111">
        <v>60.850000000000001</v>
      </c>
      <c r="D63" s="106"/>
      <c r="E63" s="106"/>
      <c r="F63" s="106"/>
      <c r="G63" s="106"/>
      <c r="H63" s="106"/>
      <c r="I63" s="106"/>
      <c r="J63" s="106"/>
    </row>
    <row r="64">
      <c r="A64" s="109" t="s">
        <v>174</v>
      </c>
      <c r="B64" s="109" t="s">
        <v>169</v>
      </c>
      <c r="C64" s="111">
        <v>3.8399999999999999</v>
      </c>
      <c r="D64" s="106"/>
      <c r="E64" s="106"/>
      <c r="F64" s="106"/>
      <c r="G64" s="106"/>
      <c r="H64" s="106"/>
      <c r="I64" s="106"/>
      <c r="J64" s="106"/>
    </row>
    <row r="65">
      <c r="A65" s="109" t="s">
        <v>154</v>
      </c>
      <c r="B65" s="109" t="s">
        <v>169</v>
      </c>
      <c r="C65" s="111">
        <v>7.0800000000000001</v>
      </c>
      <c r="D65" s="112">
        <f>C65+C64+C62+C61+C60+C59+C58+C54+C53</f>
        <v>1088.6500000000001</v>
      </c>
      <c r="E65" s="106"/>
      <c r="F65" s="106"/>
      <c r="G65" s="106"/>
      <c r="H65" s="106"/>
      <c r="I65" s="106"/>
      <c r="J65" s="106"/>
    </row>
    <row r="66">
      <c r="A66" s="109" t="s">
        <v>76</v>
      </c>
      <c r="B66" s="109" t="s">
        <v>175</v>
      </c>
      <c r="C66" s="110">
        <v>20.59</v>
      </c>
      <c r="D66" s="106"/>
      <c r="E66" s="106"/>
      <c r="F66" s="106"/>
      <c r="G66" s="106"/>
      <c r="H66" s="106"/>
      <c r="I66" s="106"/>
      <c r="J66" s="106"/>
    </row>
    <row r="67">
      <c r="A67" s="109" t="s">
        <v>63</v>
      </c>
      <c r="B67" s="109" t="s">
        <v>176</v>
      </c>
      <c r="C67" s="111">
        <v>9770.8799999999992</v>
      </c>
      <c r="D67" s="106"/>
      <c r="E67" s="106"/>
      <c r="F67" s="106"/>
      <c r="G67" s="106"/>
      <c r="H67" s="106"/>
      <c r="I67" s="106"/>
      <c r="J67" s="106"/>
    </row>
    <row r="68">
      <c r="A68" s="109" t="s">
        <v>63</v>
      </c>
      <c r="B68" s="109" t="s">
        <v>177</v>
      </c>
      <c r="C68" s="111">
        <v>570.51999999999998</v>
      </c>
      <c r="D68" s="106"/>
      <c r="E68" s="106"/>
      <c r="F68" s="106"/>
      <c r="G68" s="106"/>
      <c r="H68" s="106"/>
      <c r="I68" s="106"/>
      <c r="J68" s="106"/>
    </row>
    <row r="69">
      <c r="A69" s="109" t="s">
        <v>54</v>
      </c>
      <c r="B69" s="109" t="s">
        <v>178</v>
      </c>
      <c r="C69" s="111">
        <v>1495</v>
      </c>
      <c r="D69" s="106"/>
      <c r="E69" s="106"/>
      <c r="F69" s="106"/>
      <c r="G69" s="106"/>
      <c r="H69" s="106"/>
      <c r="I69" s="106"/>
      <c r="J69" s="106"/>
    </row>
    <row r="70">
      <c r="A70" s="109" t="s">
        <v>54</v>
      </c>
      <c r="B70" s="109" t="s">
        <v>179</v>
      </c>
      <c r="C70" s="111">
        <v>616.98000000000002</v>
      </c>
      <c r="D70" s="106"/>
      <c r="E70" s="106"/>
      <c r="F70" s="106"/>
      <c r="G70" s="106"/>
      <c r="H70" s="106"/>
      <c r="I70" s="106"/>
      <c r="J70" s="106"/>
    </row>
    <row r="71">
      <c r="A71" s="109" t="s">
        <v>180</v>
      </c>
      <c r="B71" s="109" t="s">
        <v>181</v>
      </c>
      <c r="C71" s="111">
        <v>0.68999999999999995</v>
      </c>
      <c r="D71" s="106"/>
      <c r="E71" s="106"/>
      <c r="F71" s="106"/>
      <c r="G71" s="106"/>
      <c r="H71" s="106"/>
      <c r="I71" s="106"/>
      <c r="J71" s="106"/>
    </row>
    <row r="72">
      <c r="A72" s="109" t="s">
        <v>182</v>
      </c>
      <c r="B72" s="109" t="s">
        <v>183</v>
      </c>
      <c r="C72" s="111">
        <v>-2.5</v>
      </c>
      <c r="D72" s="106"/>
      <c r="E72" s="106"/>
      <c r="F72" s="106"/>
      <c r="G72" s="106"/>
      <c r="H72" s="106"/>
      <c r="I72" s="106"/>
      <c r="J72" s="106"/>
    </row>
    <row r="73">
      <c r="A73" s="109" t="s">
        <v>182</v>
      </c>
      <c r="B73" s="109" t="s">
        <v>184</v>
      </c>
      <c r="C73" s="111">
        <v>3</v>
      </c>
      <c r="D73" s="106"/>
      <c r="E73" s="106"/>
      <c r="F73" s="106"/>
      <c r="G73" s="106"/>
      <c r="H73" s="106"/>
      <c r="I73" s="106"/>
      <c r="J73" s="106"/>
    </row>
    <row r="74">
      <c r="A74" s="109" t="s">
        <v>182</v>
      </c>
      <c r="B74" s="109" t="s">
        <v>185</v>
      </c>
      <c r="C74" s="111">
        <v>2</v>
      </c>
      <c r="D74" s="106"/>
      <c r="E74" s="106"/>
      <c r="F74" s="106"/>
      <c r="G74" s="106"/>
      <c r="H74" s="106"/>
      <c r="I74" s="106"/>
      <c r="J74" s="106"/>
    </row>
    <row r="75">
      <c r="A75" s="109" t="s">
        <v>182</v>
      </c>
      <c r="B75" s="109" t="s">
        <v>186</v>
      </c>
      <c r="C75" s="111">
        <v>4</v>
      </c>
      <c r="D75" s="106"/>
      <c r="E75" s="106"/>
      <c r="F75" s="106"/>
      <c r="G75" s="106"/>
      <c r="H75" s="106"/>
      <c r="I75" s="106"/>
      <c r="J75" s="106"/>
    </row>
    <row r="76">
      <c r="A76" s="109" t="s">
        <v>182</v>
      </c>
      <c r="B76" s="109" t="s">
        <v>187</v>
      </c>
      <c r="C76" s="111">
        <v>30.25</v>
      </c>
      <c r="D76" s="106"/>
      <c r="E76" s="106"/>
      <c r="F76" s="106"/>
      <c r="G76" s="106"/>
      <c r="H76" s="106"/>
      <c r="I76" s="106"/>
      <c r="J76" s="106"/>
    </row>
    <row r="77">
      <c r="A77" s="109" t="s">
        <v>182</v>
      </c>
      <c r="B77" s="109" t="s">
        <v>188</v>
      </c>
      <c r="C77" s="111">
        <v>7.5</v>
      </c>
      <c r="D77" s="106"/>
      <c r="E77" s="106"/>
      <c r="F77" s="106"/>
      <c r="G77" s="106"/>
      <c r="H77" s="106"/>
      <c r="I77" s="106"/>
      <c r="J77" s="106"/>
    </row>
    <row r="78">
      <c r="A78" s="109" t="s">
        <v>180</v>
      </c>
      <c r="B78" s="109" t="s">
        <v>189</v>
      </c>
      <c r="C78" s="111">
        <v>0.14999999999999999</v>
      </c>
      <c r="D78" s="106"/>
      <c r="E78" s="106"/>
      <c r="F78" s="106"/>
      <c r="G78" s="106"/>
      <c r="H78" s="106"/>
      <c r="I78" s="106"/>
      <c r="J78" s="106"/>
    </row>
    <row r="79">
      <c r="A79" s="109" t="s">
        <v>182</v>
      </c>
      <c r="B79" s="109" t="s">
        <v>189</v>
      </c>
      <c r="C79" s="111">
        <v>0.14999999999999999</v>
      </c>
      <c r="D79" s="106"/>
      <c r="E79" s="106"/>
      <c r="F79" s="106"/>
      <c r="G79" s="106"/>
      <c r="H79" s="106"/>
      <c r="I79" s="106"/>
      <c r="J79" s="106"/>
    </row>
    <row r="80">
      <c r="A80" s="109" t="s">
        <v>182</v>
      </c>
      <c r="B80" s="109" t="s">
        <v>190</v>
      </c>
      <c r="C80" s="111">
        <v>5.3799999999999999</v>
      </c>
      <c r="D80" s="106"/>
      <c r="E80" s="106"/>
      <c r="F80" s="106"/>
      <c r="G80" s="106"/>
      <c r="H80" s="106"/>
      <c r="I80" s="106"/>
      <c r="J80" s="106"/>
    </row>
    <row r="81">
      <c r="A81" s="109" t="s">
        <v>182</v>
      </c>
      <c r="B81" s="109" t="s">
        <v>191</v>
      </c>
      <c r="C81" s="111">
        <v>0.51000000000000001</v>
      </c>
      <c r="D81" s="106"/>
      <c r="E81" s="106"/>
      <c r="F81" s="106"/>
      <c r="G81" s="106"/>
      <c r="H81" s="106"/>
      <c r="I81" s="106"/>
      <c r="J81" s="106"/>
    </row>
    <row r="82">
      <c r="A82" s="109" t="s">
        <v>182</v>
      </c>
      <c r="B82" s="109" t="s">
        <v>192</v>
      </c>
      <c r="C82" s="111">
        <v>12.5</v>
      </c>
      <c r="D82" s="106"/>
      <c r="E82" s="106"/>
      <c r="F82" s="106"/>
      <c r="G82" s="106"/>
      <c r="H82" s="106"/>
      <c r="I82" s="106"/>
      <c r="J82" s="106"/>
    </row>
    <row r="83">
      <c r="A83" s="109" t="s">
        <v>182</v>
      </c>
      <c r="B83" s="109" t="s">
        <v>193</v>
      </c>
      <c r="C83" s="111">
        <v>0.13</v>
      </c>
      <c r="D83" s="106"/>
      <c r="E83" s="106"/>
      <c r="F83" s="106"/>
      <c r="G83" s="106"/>
      <c r="H83" s="106"/>
      <c r="I83" s="106"/>
      <c r="J83" s="106"/>
    </row>
    <row r="84">
      <c r="A84" s="109" t="s">
        <v>194</v>
      </c>
      <c r="B84" s="109" t="s">
        <v>195</v>
      </c>
      <c r="C84" s="111">
        <v>12.5</v>
      </c>
      <c r="D84" s="106"/>
      <c r="E84" s="106"/>
      <c r="F84" s="106"/>
      <c r="G84" s="106"/>
      <c r="H84" s="106"/>
      <c r="I84" s="106"/>
      <c r="J84" s="106"/>
    </row>
    <row r="85">
      <c r="A85" s="109" t="s">
        <v>182</v>
      </c>
      <c r="B85" s="109" t="s">
        <v>196</v>
      </c>
      <c r="C85" s="111">
        <v>0.65000000000000002</v>
      </c>
      <c r="D85" s="106"/>
      <c r="E85" s="106"/>
      <c r="F85" s="106"/>
      <c r="G85" s="106"/>
      <c r="H85" s="106"/>
      <c r="I85" s="106"/>
      <c r="J85" s="106"/>
    </row>
    <row r="86">
      <c r="A86" s="109" t="s">
        <v>182</v>
      </c>
      <c r="B86" s="109" t="s">
        <v>197</v>
      </c>
      <c r="C86" s="111">
        <v>3.0299999999999998</v>
      </c>
      <c r="D86" s="106"/>
      <c r="E86" s="106"/>
      <c r="F86" s="106"/>
      <c r="G86" s="106"/>
      <c r="H86" s="106"/>
      <c r="I86" s="106"/>
      <c r="J86" s="106"/>
    </row>
    <row r="87">
      <c r="A87" s="109" t="s">
        <v>182</v>
      </c>
      <c r="B87" s="109" t="s">
        <v>198</v>
      </c>
      <c r="C87" s="111">
        <v>0.5</v>
      </c>
      <c r="D87" s="106"/>
      <c r="E87" s="106"/>
      <c r="F87" s="106"/>
      <c r="G87" s="106"/>
      <c r="H87" s="106"/>
      <c r="I87" s="106"/>
      <c r="J87" s="106"/>
    </row>
    <row r="88">
      <c r="A88" s="109" t="s">
        <v>182</v>
      </c>
      <c r="B88" s="109" t="s">
        <v>199</v>
      </c>
      <c r="C88" s="111">
        <v>3.1000000000000001</v>
      </c>
      <c r="D88" s="106"/>
      <c r="E88" s="106"/>
      <c r="F88" s="106"/>
      <c r="G88" s="106"/>
      <c r="H88" s="106"/>
      <c r="I88" s="106"/>
      <c r="J88" s="106"/>
    </row>
    <row r="89">
      <c r="A89" s="109" t="s">
        <v>182</v>
      </c>
      <c r="B89" s="109" t="s">
        <v>200</v>
      </c>
      <c r="C89" s="111">
        <v>1</v>
      </c>
      <c r="D89" s="106"/>
      <c r="E89" s="106"/>
      <c r="F89" s="106"/>
      <c r="G89" s="106"/>
      <c r="H89" s="106"/>
      <c r="I89" s="106"/>
      <c r="J89" s="106"/>
    </row>
    <row r="90">
      <c r="A90" s="109" t="s">
        <v>194</v>
      </c>
      <c r="B90" s="109" t="s">
        <v>201</v>
      </c>
      <c r="C90" s="111">
        <v>12.75</v>
      </c>
      <c r="D90" s="106"/>
      <c r="E90" s="106"/>
      <c r="F90" s="106"/>
      <c r="G90" s="106"/>
      <c r="H90" s="106"/>
      <c r="I90" s="106"/>
      <c r="J90" s="106"/>
    </row>
    <row r="91">
      <c r="A91" s="109" t="s">
        <v>182</v>
      </c>
      <c r="B91" s="109" t="s">
        <v>201</v>
      </c>
      <c r="C91" s="111">
        <v>7.8499999999999996</v>
      </c>
      <c r="D91" s="106"/>
      <c r="E91" s="106"/>
      <c r="F91" s="106"/>
      <c r="G91" s="106"/>
      <c r="H91" s="106"/>
      <c r="I91" s="106"/>
      <c r="J91" s="106"/>
    </row>
    <row r="92">
      <c r="A92" s="109" t="s">
        <v>194</v>
      </c>
      <c r="B92" s="109" t="s">
        <v>202</v>
      </c>
      <c r="C92" s="111">
        <v>3</v>
      </c>
      <c r="D92" s="106"/>
      <c r="E92" s="106"/>
      <c r="F92" s="106"/>
      <c r="G92" s="106"/>
      <c r="H92" s="106"/>
      <c r="I92" s="106"/>
      <c r="J92" s="106"/>
    </row>
    <row r="93">
      <c r="A93" s="109" t="s">
        <v>182</v>
      </c>
      <c r="B93" s="109" t="s">
        <v>202</v>
      </c>
      <c r="C93" s="111">
        <v>0.14999999999999999</v>
      </c>
      <c r="D93" s="106"/>
      <c r="E93" s="106"/>
      <c r="F93" s="106"/>
      <c r="G93" s="106"/>
      <c r="H93" s="106"/>
      <c r="I93" s="106"/>
      <c r="J93" s="106"/>
    </row>
    <row r="94">
      <c r="A94" s="109" t="s">
        <v>182</v>
      </c>
      <c r="B94" s="109" t="s">
        <v>203</v>
      </c>
      <c r="C94" s="111">
        <v>0.95999999999999996</v>
      </c>
      <c r="D94" s="106"/>
      <c r="E94" s="106"/>
      <c r="F94" s="106"/>
      <c r="G94" s="106"/>
      <c r="H94" s="106"/>
      <c r="I94" s="106"/>
      <c r="J94" s="106"/>
    </row>
    <row r="95">
      <c r="A95" s="109" t="s">
        <v>182</v>
      </c>
      <c r="B95" s="109" t="s">
        <v>204</v>
      </c>
      <c r="C95" s="111">
        <v>0.52000000000000002</v>
      </c>
      <c r="D95" s="106"/>
      <c r="E95" s="106"/>
      <c r="F95" s="106"/>
      <c r="G95" s="106"/>
      <c r="H95" s="106"/>
      <c r="I95" s="106"/>
      <c r="J95" s="106"/>
    </row>
    <row r="96">
      <c r="A96" s="109" t="s">
        <v>180</v>
      </c>
      <c r="B96" s="109" t="s">
        <v>205</v>
      </c>
      <c r="C96" s="111">
        <v>3.75</v>
      </c>
      <c r="D96" s="106"/>
      <c r="E96" s="106"/>
      <c r="F96" s="106"/>
      <c r="G96" s="106"/>
      <c r="H96" s="106"/>
      <c r="I96" s="106"/>
      <c r="J96" s="106"/>
    </row>
    <row r="97">
      <c r="A97" s="109" t="s">
        <v>182</v>
      </c>
      <c r="B97" s="109" t="s">
        <v>205</v>
      </c>
      <c r="C97" s="111">
        <v>0.5</v>
      </c>
      <c r="D97" s="106"/>
      <c r="E97" s="106"/>
      <c r="F97" s="106"/>
      <c r="G97" s="106"/>
      <c r="H97" s="106"/>
      <c r="I97" s="106"/>
      <c r="J97" s="106"/>
    </row>
    <row r="98">
      <c r="A98" s="109" t="s">
        <v>180</v>
      </c>
      <c r="B98" s="109" t="s">
        <v>206</v>
      </c>
      <c r="C98" s="111">
        <v>0.53000000000000003</v>
      </c>
      <c r="D98" s="106"/>
      <c r="E98" s="106"/>
      <c r="F98" s="106"/>
      <c r="G98" s="106"/>
      <c r="H98" s="106"/>
      <c r="I98" s="106"/>
      <c r="J98" s="106"/>
    </row>
    <row r="99">
      <c r="A99" s="109" t="s">
        <v>207</v>
      </c>
      <c r="B99" s="109" t="s">
        <v>206</v>
      </c>
      <c r="C99" s="111">
        <v>2</v>
      </c>
      <c r="D99" s="106"/>
      <c r="E99" s="106"/>
      <c r="F99" s="106"/>
      <c r="G99" s="106"/>
      <c r="H99" s="106"/>
      <c r="I99" s="106"/>
      <c r="J99" s="106"/>
    </row>
    <row r="100">
      <c r="A100" s="109" t="s">
        <v>194</v>
      </c>
      <c r="B100" s="109" t="s">
        <v>206</v>
      </c>
      <c r="C100" s="111">
        <v>2.2599999999999998</v>
      </c>
      <c r="D100" s="106"/>
      <c r="E100" s="106"/>
      <c r="F100" s="106"/>
      <c r="G100" s="106"/>
      <c r="H100" s="106"/>
      <c r="I100" s="106"/>
      <c r="J100" s="106"/>
    </row>
    <row r="101">
      <c r="A101" s="109" t="s">
        <v>208</v>
      </c>
      <c r="B101" s="109" t="s">
        <v>206</v>
      </c>
      <c r="C101" s="111">
        <v>2.5</v>
      </c>
      <c r="D101" s="106"/>
      <c r="E101" s="106"/>
      <c r="F101" s="106"/>
      <c r="G101" s="106"/>
      <c r="H101" s="106"/>
      <c r="I101" s="106"/>
      <c r="J101" s="106"/>
    </row>
    <row r="102">
      <c r="A102" s="109" t="s">
        <v>182</v>
      </c>
      <c r="B102" s="109" t="s">
        <v>206</v>
      </c>
      <c r="C102" s="111">
        <v>580.82000000000005</v>
      </c>
      <c r="D102" s="106"/>
      <c r="E102" s="106"/>
      <c r="F102" s="106"/>
      <c r="G102" s="106"/>
      <c r="H102" s="106"/>
      <c r="I102" s="106"/>
      <c r="J102" s="106"/>
    </row>
    <row r="103">
      <c r="A103" s="109" t="s">
        <v>209</v>
      </c>
      <c r="B103" s="109" t="s">
        <v>210</v>
      </c>
      <c r="C103" s="111">
        <v>5</v>
      </c>
      <c r="D103" s="106"/>
      <c r="E103" s="106"/>
      <c r="F103" s="106"/>
      <c r="G103" s="106"/>
      <c r="H103" s="106"/>
      <c r="I103" s="106"/>
      <c r="J103" s="106"/>
    </row>
    <row r="104">
      <c r="A104" s="109" t="s">
        <v>211</v>
      </c>
      <c r="B104" s="109" t="s">
        <v>210</v>
      </c>
      <c r="C104" s="111">
        <v>15</v>
      </c>
      <c r="D104" s="106"/>
      <c r="E104" s="106"/>
      <c r="F104" s="106"/>
      <c r="G104" s="106"/>
      <c r="H104" s="106"/>
      <c r="I104" s="106"/>
      <c r="J104" s="106"/>
    </row>
    <row r="105">
      <c r="A105" s="109" t="s">
        <v>212</v>
      </c>
      <c r="B105" s="109" t="s">
        <v>210</v>
      </c>
      <c r="C105" s="111">
        <v>0.14000000000000001</v>
      </c>
      <c r="D105" s="106"/>
      <c r="E105" s="106"/>
      <c r="F105" s="106"/>
      <c r="G105" s="106"/>
      <c r="H105" s="106"/>
      <c r="I105" s="106"/>
      <c r="J105" s="106"/>
    </row>
    <row r="106">
      <c r="A106" s="109" t="s">
        <v>213</v>
      </c>
      <c r="B106" s="109" t="s">
        <v>210</v>
      </c>
      <c r="C106" s="111">
        <v>9</v>
      </c>
      <c r="D106" s="106"/>
      <c r="E106" s="106"/>
      <c r="F106" s="106"/>
      <c r="G106" s="106"/>
      <c r="H106" s="106"/>
      <c r="I106" s="106"/>
      <c r="J106" s="106"/>
    </row>
    <row r="107">
      <c r="A107" s="109" t="s">
        <v>182</v>
      </c>
      <c r="B107" s="109" t="s">
        <v>214</v>
      </c>
      <c r="C107" s="111">
        <v>8.1600000000000001</v>
      </c>
      <c r="D107" s="106"/>
      <c r="E107" s="106"/>
      <c r="F107" s="106"/>
      <c r="G107" s="106"/>
      <c r="H107" s="106"/>
      <c r="I107" s="106"/>
      <c r="J107" s="106"/>
    </row>
    <row r="108">
      <c r="A108" s="109" t="s">
        <v>182</v>
      </c>
      <c r="B108" s="109" t="s">
        <v>215</v>
      </c>
      <c r="C108" s="111">
        <v>28.890000000000001</v>
      </c>
      <c r="D108" s="106"/>
      <c r="E108" s="106"/>
      <c r="F108" s="106"/>
      <c r="G108" s="106"/>
      <c r="H108" s="106"/>
      <c r="I108" s="106"/>
      <c r="J108" s="106"/>
    </row>
    <row r="109">
      <c r="A109" s="109" t="s">
        <v>209</v>
      </c>
      <c r="B109" s="109" t="s">
        <v>216</v>
      </c>
      <c r="C109" s="111">
        <v>4</v>
      </c>
      <c r="D109" s="106"/>
      <c r="E109" s="106"/>
      <c r="F109" s="106"/>
      <c r="G109" s="106"/>
      <c r="H109" s="106"/>
      <c r="I109" s="106"/>
      <c r="J109" s="106"/>
    </row>
    <row r="110">
      <c r="A110" s="109" t="s">
        <v>211</v>
      </c>
      <c r="B110" s="109" t="s">
        <v>216</v>
      </c>
      <c r="C110" s="111">
        <v>15</v>
      </c>
      <c r="D110" s="106"/>
      <c r="E110" s="106"/>
      <c r="F110" s="106"/>
      <c r="G110" s="106"/>
      <c r="H110" s="106"/>
      <c r="I110" s="106"/>
      <c r="J110" s="106"/>
    </row>
    <row r="111">
      <c r="A111" s="109" t="s">
        <v>172</v>
      </c>
      <c r="B111" s="109" t="s">
        <v>216</v>
      </c>
      <c r="C111" s="111">
        <v>15</v>
      </c>
      <c r="D111" s="106"/>
      <c r="E111" s="106"/>
      <c r="F111" s="106"/>
      <c r="G111" s="106"/>
      <c r="H111" s="106"/>
      <c r="I111" s="106"/>
      <c r="J111" s="106"/>
    </row>
    <row r="112">
      <c r="A112" s="109" t="s">
        <v>212</v>
      </c>
      <c r="B112" s="109" t="s">
        <v>216</v>
      </c>
      <c r="C112" s="111">
        <v>1</v>
      </c>
      <c r="D112" s="106"/>
      <c r="E112" s="106"/>
      <c r="F112" s="106"/>
      <c r="G112" s="106"/>
      <c r="H112" s="106"/>
      <c r="I112" s="106"/>
      <c r="J112" s="106"/>
    </row>
    <row r="113">
      <c r="A113" s="109" t="s">
        <v>217</v>
      </c>
      <c r="B113" s="109" t="s">
        <v>216</v>
      </c>
      <c r="C113" s="111">
        <v>10</v>
      </c>
      <c r="D113" s="106"/>
      <c r="E113" s="106"/>
      <c r="F113" s="106"/>
      <c r="G113" s="106"/>
      <c r="H113" s="106"/>
      <c r="I113" s="106"/>
      <c r="J113" s="106"/>
    </row>
    <row r="114">
      <c r="A114" s="109" t="s">
        <v>43</v>
      </c>
      <c r="B114" s="109" t="s">
        <v>216</v>
      </c>
      <c r="C114" s="111">
        <v>2453.6799999999998</v>
      </c>
      <c r="D114" s="106"/>
      <c r="E114" s="106"/>
      <c r="F114" s="106"/>
      <c r="G114" s="106"/>
      <c r="H114" s="106"/>
      <c r="I114" s="106"/>
      <c r="J114" s="106"/>
    </row>
    <row r="115">
      <c r="A115" s="109" t="s">
        <v>76</v>
      </c>
      <c r="B115" s="109" t="s">
        <v>216</v>
      </c>
      <c r="C115" s="111">
        <v>425.31</v>
      </c>
      <c r="D115" s="106"/>
      <c r="E115" s="106"/>
      <c r="F115" s="106"/>
      <c r="G115" s="106"/>
      <c r="H115" s="106"/>
      <c r="I115" s="106"/>
      <c r="J115" s="106"/>
    </row>
    <row r="116">
      <c r="A116" s="109" t="s">
        <v>218</v>
      </c>
      <c r="B116" s="109" t="s">
        <v>216</v>
      </c>
      <c r="C116" s="111">
        <v>54</v>
      </c>
      <c r="D116" s="106"/>
      <c r="E116" s="106"/>
      <c r="F116" s="106"/>
      <c r="G116" s="106"/>
      <c r="H116" s="106"/>
      <c r="I116" s="106"/>
      <c r="J116" s="106"/>
    </row>
    <row r="117">
      <c r="A117" s="109" t="s">
        <v>43</v>
      </c>
      <c r="B117" s="109" t="s">
        <v>219</v>
      </c>
      <c r="C117" s="111">
        <v>63.299999999999997</v>
      </c>
      <c r="D117" s="106"/>
      <c r="E117" s="106"/>
      <c r="F117" s="106"/>
      <c r="G117" s="106"/>
      <c r="H117" s="106"/>
      <c r="I117" s="106"/>
      <c r="J117" s="106"/>
    </row>
    <row r="118">
      <c r="A118" s="109" t="s">
        <v>154</v>
      </c>
      <c r="B118" s="109" t="s">
        <v>219</v>
      </c>
      <c r="C118" s="111">
        <v>-1.8799999999999999</v>
      </c>
      <c r="D118" s="106"/>
      <c r="E118" s="106"/>
      <c r="F118" s="106"/>
      <c r="G118" s="106"/>
      <c r="H118" s="106"/>
      <c r="I118" s="106"/>
      <c r="J118" s="106"/>
    </row>
    <row r="119">
      <c r="A119" s="109" t="s">
        <v>63</v>
      </c>
      <c r="B119" s="109" t="s">
        <v>220</v>
      </c>
      <c r="C119" s="111">
        <v>14.83</v>
      </c>
      <c r="D119" s="106"/>
      <c r="E119" s="106"/>
      <c r="F119" s="106"/>
      <c r="G119" s="106"/>
      <c r="H119" s="106"/>
      <c r="I119" s="106"/>
      <c r="J119" s="106"/>
    </row>
    <row r="120">
      <c r="A120" s="109" t="s">
        <v>63</v>
      </c>
      <c r="B120" s="109" t="s">
        <v>221</v>
      </c>
      <c r="C120" s="111">
        <v>0.050000000000000003</v>
      </c>
      <c r="D120" s="106"/>
      <c r="E120" s="106"/>
      <c r="F120" s="106"/>
      <c r="G120" s="106"/>
      <c r="H120" s="106"/>
      <c r="I120" s="106"/>
      <c r="J120" s="106"/>
    </row>
    <row r="121">
      <c r="A121" s="109" t="s">
        <v>63</v>
      </c>
      <c r="B121" s="109" t="s">
        <v>222</v>
      </c>
      <c r="C121" s="111">
        <v>0.10000000000000001</v>
      </c>
      <c r="D121" s="106"/>
      <c r="E121" s="106"/>
      <c r="F121" s="106"/>
      <c r="G121" s="106"/>
      <c r="H121" s="106"/>
      <c r="I121" s="106"/>
      <c r="J121" s="106"/>
    </row>
    <row r="122">
      <c r="A122" s="109" t="s">
        <v>46</v>
      </c>
      <c r="B122" s="109" t="s">
        <v>223</v>
      </c>
      <c r="C122" s="111">
        <v>-0.88</v>
      </c>
      <c r="D122" s="106"/>
      <c r="E122" s="106"/>
      <c r="F122" s="106"/>
      <c r="G122" s="106"/>
      <c r="H122" s="106"/>
      <c r="I122" s="106"/>
      <c r="J122" s="106"/>
    </row>
    <row r="123">
      <c r="A123" s="109" t="s">
        <v>154</v>
      </c>
      <c r="B123" s="109" t="s">
        <v>224</v>
      </c>
      <c r="C123" s="111">
        <v>61.450000000000003</v>
      </c>
      <c r="D123" s="106"/>
      <c r="E123" s="106"/>
      <c r="F123" s="106"/>
      <c r="G123" s="106"/>
      <c r="H123" s="106"/>
      <c r="I123" s="106"/>
      <c r="J123" s="106"/>
    </row>
    <row r="124">
      <c r="A124" s="109" t="s">
        <v>209</v>
      </c>
      <c r="B124" s="109" t="s">
        <v>225</v>
      </c>
      <c r="C124" s="111">
        <v>15.69</v>
      </c>
      <c r="D124" s="106"/>
      <c r="E124" s="106"/>
      <c r="F124" s="106"/>
      <c r="G124" s="106"/>
      <c r="H124" s="106"/>
      <c r="I124" s="106"/>
      <c r="J124" s="106"/>
    </row>
    <row r="125">
      <c r="A125" s="109" t="s">
        <v>43</v>
      </c>
      <c r="B125" s="109" t="s">
        <v>225</v>
      </c>
      <c r="C125" s="111">
        <v>2.9300000000000002</v>
      </c>
      <c r="D125" s="112">
        <f>SUBTOTAL(9,C114:C125)</f>
        <v>3088.5799999999995</v>
      </c>
      <c r="E125" s="106"/>
      <c r="F125" s="106"/>
      <c r="G125" s="106"/>
      <c r="H125" s="106"/>
      <c r="I125" s="106"/>
      <c r="J125" s="106"/>
    </row>
    <row r="126">
      <c r="A126" s="109" t="s">
        <v>76</v>
      </c>
      <c r="B126" s="109" t="s">
        <v>225</v>
      </c>
      <c r="C126" s="111">
        <v>1149.01</v>
      </c>
      <c r="D126" s="106"/>
      <c r="E126" s="106"/>
      <c r="F126" s="106"/>
      <c r="G126" s="106"/>
      <c r="H126" s="106"/>
      <c r="I126" s="106"/>
      <c r="J126" s="106"/>
    </row>
    <row r="127">
      <c r="A127" s="109" t="s">
        <v>154</v>
      </c>
      <c r="B127" s="109" t="s">
        <v>225</v>
      </c>
      <c r="C127" s="111">
        <v>-7.0599999999999996</v>
      </c>
      <c r="D127" s="106"/>
      <c r="E127" s="106"/>
      <c r="F127" s="106"/>
      <c r="G127" s="106"/>
      <c r="H127" s="106"/>
      <c r="I127" s="106"/>
      <c r="J127" s="106"/>
    </row>
    <row r="128">
      <c r="A128" s="109" t="s">
        <v>63</v>
      </c>
      <c r="B128" s="109" t="s">
        <v>225</v>
      </c>
      <c r="C128" s="111">
        <v>146.02000000000001</v>
      </c>
      <c r="D128" s="106"/>
      <c r="E128" s="106"/>
      <c r="F128" s="106"/>
      <c r="G128" s="106"/>
      <c r="H128" s="106"/>
      <c r="I128" s="106"/>
      <c r="J128" s="106"/>
    </row>
    <row r="129">
      <c r="A129" s="109" t="s">
        <v>218</v>
      </c>
      <c r="B129" s="109" t="s">
        <v>226</v>
      </c>
      <c r="C129" s="111">
        <v>66.840000000000003</v>
      </c>
      <c r="D129" s="106"/>
      <c r="E129" s="106"/>
      <c r="F129" s="106"/>
      <c r="G129" s="106"/>
      <c r="H129" s="106"/>
      <c r="I129" s="106"/>
      <c r="J129" s="106"/>
    </row>
    <row r="130">
      <c r="A130" s="109" t="s">
        <v>227</v>
      </c>
      <c r="B130" s="109" t="s">
        <v>228</v>
      </c>
      <c r="C130" s="111">
        <v>7.3700000000000001</v>
      </c>
      <c r="D130" s="106"/>
      <c r="E130" s="106"/>
      <c r="F130" s="106"/>
      <c r="G130" s="106"/>
      <c r="H130" s="106"/>
      <c r="I130" s="106"/>
      <c r="J130" s="106"/>
    </row>
    <row r="131">
      <c r="A131" s="109" t="s">
        <v>229</v>
      </c>
      <c r="B131" s="109" t="s">
        <v>228</v>
      </c>
      <c r="C131" s="111">
        <v>-2</v>
      </c>
      <c r="D131" s="106"/>
      <c r="E131" s="106"/>
      <c r="F131" s="106"/>
      <c r="G131" s="106"/>
      <c r="H131" s="106"/>
      <c r="I131" s="106"/>
      <c r="J131" s="106"/>
    </row>
    <row r="132">
      <c r="A132" s="109" t="s">
        <v>63</v>
      </c>
      <c r="B132" s="109" t="s">
        <v>230</v>
      </c>
      <c r="C132" s="111">
        <v>19.829999999999998</v>
      </c>
      <c r="D132" s="112">
        <f>SUBTOTAL(9,C119:C132)</f>
        <v>1474.1799999999998</v>
      </c>
      <c r="E132" s="106"/>
      <c r="F132" s="106"/>
      <c r="G132" s="106"/>
      <c r="H132" s="106"/>
      <c r="I132" s="106"/>
      <c r="J132" s="106"/>
    </row>
    <row r="133">
      <c r="A133" s="109" t="s">
        <v>154</v>
      </c>
      <c r="B133" s="109" t="s">
        <v>231</v>
      </c>
      <c r="C133" s="111">
        <v>23.620000000000001</v>
      </c>
      <c r="D133" s="106"/>
      <c r="E133" s="106"/>
      <c r="F133" s="106"/>
      <c r="G133" s="106"/>
      <c r="H133" s="106"/>
      <c r="I133" s="106"/>
      <c r="J133" s="106"/>
    </row>
    <row r="134">
      <c r="A134" s="109" t="s">
        <v>160</v>
      </c>
      <c r="B134" s="109" t="s">
        <v>232</v>
      </c>
      <c r="C134" s="111">
        <v>4</v>
      </c>
      <c r="D134" s="106"/>
      <c r="E134" s="106"/>
      <c r="F134" s="106"/>
      <c r="G134" s="106"/>
      <c r="H134" s="106"/>
      <c r="I134" s="106"/>
      <c r="J134" s="106"/>
    </row>
    <row r="135">
      <c r="A135" s="109" t="s">
        <v>233</v>
      </c>
      <c r="B135" s="109" t="s">
        <v>234</v>
      </c>
      <c r="C135" s="111">
        <v>7</v>
      </c>
      <c r="D135" s="106"/>
      <c r="E135" s="106"/>
      <c r="F135" s="106"/>
      <c r="G135" s="106"/>
      <c r="H135" s="106"/>
      <c r="I135" s="106"/>
      <c r="J135" s="106"/>
    </row>
    <row r="136">
      <c r="A136" s="109" t="s">
        <v>235</v>
      </c>
      <c r="B136" s="109" t="s">
        <v>234</v>
      </c>
      <c r="C136" s="111">
        <v>40.369999999999997</v>
      </c>
      <c r="D136" s="112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106"/>
      <c r="F136" s="106"/>
      <c r="G136" s="106"/>
      <c r="H136" s="106"/>
      <c r="I136" s="106"/>
      <c r="J136" s="106"/>
    </row>
    <row r="137">
      <c r="A137" s="109" t="s">
        <v>236</v>
      </c>
      <c r="B137" s="109" t="s">
        <v>237</v>
      </c>
      <c r="C137" s="111">
        <v>20.710000000000001</v>
      </c>
      <c r="D137" s="106"/>
      <c r="E137" s="106"/>
      <c r="F137" s="106"/>
      <c r="G137" s="106"/>
      <c r="H137" s="106"/>
      <c r="I137" s="106"/>
      <c r="J137" s="106"/>
    </row>
    <row r="138">
      <c r="A138" s="109" t="s">
        <v>209</v>
      </c>
      <c r="B138" s="109" t="s">
        <v>237</v>
      </c>
      <c r="C138" s="111">
        <v>-15.69</v>
      </c>
      <c r="D138" s="106"/>
      <c r="E138" s="106"/>
      <c r="F138" s="106"/>
      <c r="G138" s="106"/>
      <c r="H138" s="106"/>
      <c r="I138" s="106"/>
      <c r="J138" s="106"/>
    </row>
    <row r="139">
      <c r="A139" s="109" t="s">
        <v>211</v>
      </c>
      <c r="B139" s="109" t="s">
        <v>237</v>
      </c>
      <c r="C139" s="111">
        <v>-5</v>
      </c>
      <c r="D139" s="106"/>
      <c r="E139" s="106"/>
      <c r="F139" s="106"/>
      <c r="G139" s="106"/>
      <c r="H139" s="106"/>
      <c r="I139" s="106"/>
      <c r="J139" s="106"/>
    </row>
    <row r="140">
      <c r="A140" s="109" t="s">
        <v>172</v>
      </c>
      <c r="B140" s="109" t="s">
        <v>237</v>
      </c>
      <c r="C140" s="111">
        <v>1.71</v>
      </c>
      <c r="D140" s="106"/>
      <c r="E140" s="106"/>
      <c r="F140" s="106"/>
      <c r="G140" s="106"/>
      <c r="H140" s="106"/>
      <c r="I140" s="106"/>
      <c r="J140" s="106"/>
    </row>
    <row r="141">
      <c r="A141" s="109" t="s">
        <v>213</v>
      </c>
      <c r="B141" s="109" t="s">
        <v>237</v>
      </c>
      <c r="C141" s="111">
        <v>1.0700000000000001</v>
      </c>
      <c r="D141" s="106"/>
      <c r="E141" s="106"/>
      <c r="F141" s="106"/>
      <c r="G141" s="106"/>
      <c r="H141" s="106"/>
      <c r="I141" s="106"/>
      <c r="J141" s="106"/>
    </row>
    <row r="142">
      <c r="A142" s="109" t="s">
        <v>43</v>
      </c>
      <c r="B142" s="109" t="s">
        <v>237</v>
      </c>
      <c r="C142" s="111">
        <v>118.90000000000001</v>
      </c>
      <c r="D142" s="106"/>
      <c r="E142" s="106"/>
      <c r="F142" s="106"/>
      <c r="G142" s="106"/>
      <c r="H142" s="106"/>
      <c r="I142" s="106"/>
      <c r="J142" s="106"/>
    </row>
    <row r="143">
      <c r="A143" s="109" t="s">
        <v>218</v>
      </c>
      <c r="B143" s="109" t="s">
        <v>237</v>
      </c>
      <c r="C143" s="111">
        <v>-19.800000000000001</v>
      </c>
      <c r="D143" s="106"/>
      <c r="E143" s="106"/>
      <c r="F143" s="106"/>
      <c r="G143" s="106"/>
      <c r="H143" s="106"/>
      <c r="I143" s="106"/>
      <c r="J143" s="106"/>
    </row>
    <row r="144">
      <c r="A144" s="109" t="s">
        <v>164</v>
      </c>
      <c r="B144" s="109" t="s">
        <v>237</v>
      </c>
      <c r="C144" s="111">
        <v>-0.25</v>
      </c>
      <c r="D144" s="106"/>
      <c r="E144" s="106"/>
      <c r="F144" s="106"/>
      <c r="G144" s="106"/>
      <c r="H144" s="106"/>
      <c r="I144" s="106"/>
      <c r="J144" s="106"/>
    </row>
    <row r="145">
      <c r="A145" s="109" t="s">
        <v>154</v>
      </c>
      <c r="B145" s="109" t="s">
        <v>237</v>
      </c>
      <c r="C145" s="111">
        <v>-23.620000000000001</v>
      </c>
      <c r="D145" s="106"/>
      <c r="E145" s="106"/>
      <c r="F145" s="106"/>
      <c r="G145" s="106"/>
      <c r="H145" s="106"/>
      <c r="I145" s="106"/>
      <c r="J145" s="106"/>
    </row>
    <row r="146">
      <c r="A146" s="109" t="s">
        <v>63</v>
      </c>
      <c r="B146" s="109" t="s">
        <v>237</v>
      </c>
      <c r="C146" s="111">
        <v>28.190000000000001</v>
      </c>
      <c r="D146" s="112">
        <f>SUBTOTAL(9,C137:C146)</f>
        <v>106.22</v>
      </c>
      <c r="E146" s="106"/>
      <c r="F146" s="106"/>
      <c r="G146" s="106"/>
      <c r="H146" s="106"/>
      <c r="I146" s="106"/>
      <c r="J146" s="106"/>
    </row>
    <row r="147">
      <c r="A147" s="109" t="s">
        <v>160</v>
      </c>
      <c r="B147" s="109" t="s">
        <v>238</v>
      </c>
      <c r="C147" s="111">
        <v>648.90999999999997</v>
      </c>
      <c r="D147" s="106"/>
      <c r="E147" s="106"/>
      <c r="F147" s="106"/>
      <c r="G147" s="106"/>
      <c r="H147" s="106"/>
      <c r="I147" s="106"/>
      <c r="J147" s="106"/>
    </row>
    <row r="148">
      <c r="A148" s="109" t="s">
        <v>54</v>
      </c>
      <c r="B148" s="109" t="s">
        <v>239</v>
      </c>
      <c r="C148" s="111">
        <v>9.5999999999999996</v>
      </c>
      <c r="D148" s="106"/>
      <c r="E148" s="106"/>
      <c r="F148" s="106"/>
      <c r="G148" s="106"/>
      <c r="H148" s="106"/>
      <c r="I148" s="106"/>
      <c r="J148" s="106"/>
    </row>
    <row r="149">
      <c r="A149" s="109" t="s">
        <v>240</v>
      </c>
      <c r="B149" s="109" t="s">
        <v>239</v>
      </c>
      <c r="C149" s="111">
        <v>-0.82999999999999996</v>
      </c>
      <c r="D149" s="112">
        <f>C149+C148</f>
        <v>8.7699999999999996</v>
      </c>
      <c r="E149" s="106"/>
      <c r="F149" s="106"/>
      <c r="G149" s="106"/>
      <c r="H149" s="106"/>
      <c r="I149" s="106"/>
      <c r="J149" s="106"/>
    </row>
    <row r="150">
      <c r="A150" s="109" t="s">
        <v>63</v>
      </c>
      <c r="B150" s="109" t="s">
        <v>239</v>
      </c>
      <c r="C150" s="111">
        <v>1500.74</v>
      </c>
      <c r="D150" s="112">
        <f>C150+C47</f>
        <v>2077.8800000000001</v>
      </c>
      <c r="E150" s="106"/>
      <c r="F150" s="106"/>
      <c r="G150" s="106"/>
      <c r="H150" s="106"/>
      <c r="I150" s="106"/>
      <c r="J150" s="106"/>
    </row>
    <row r="151">
      <c r="A151" s="109" t="s">
        <v>171</v>
      </c>
      <c r="B151" s="109" t="s">
        <v>241</v>
      </c>
      <c r="C151" s="110">
        <v>3664.3000000000002</v>
      </c>
      <c r="D151" s="106"/>
      <c r="E151" s="106"/>
      <c r="F151" s="106"/>
      <c r="G151" s="106"/>
      <c r="H151" s="106"/>
      <c r="I151" s="106"/>
      <c r="J151" s="106"/>
    </row>
    <row r="152">
      <c r="A152" s="109" t="s">
        <v>171</v>
      </c>
      <c r="B152" s="109" t="s">
        <v>242</v>
      </c>
      <c r="C152" s="110">
        <v>396397.90000000002</v>
      </c>
      <c r="D152" s="106"/>
      <c r="E152" s="106"/>
      <c r="F152" s="106"/>
      <c r="G152" s="106"/>
      <c r="H152" s="106"/>
      <c r="I152" s="106"/>
      <c r="J152" s="106"/>
    </row>
    <row r="153">
      <c r="A153" s="109" t="s">
        <v>171</v>
      </c>
      <c r="B153" s="109" t="s">
        <v>243</v>
      </c>
      <c r="C153" s="110">
        <v>3137.8000000000002</v>
      </c>
      <c r="D153" s="106"/>
      <c r="E153" s="106"/>
      <c r="F153" s="106"/>
      <c r="G153" s="106"/>
      <c r="H153" s="106"/>
      <c r="I153" s="106"/>
      <c r="J153" s="106"/>
    </row>
    <row r="154">
      <c r="A154" s="109" t="s">
        <v>209</v>
      </c>
      <c r="B154" s="109" t="s">
        <v>244</v>
      </c>
      <c r="C154" s="110">
        <v>204.75999999999999</v>
      </c>
      <c r="D154" s="106"/>
      <c r="E154" s="106"/>
      <c r="F154" s="106"/>
      <c r="G154" s="106"/>
      <c r="H154" s="106"/>
      <c r="I154" s="106"/>
      <c r="J154" s="106"/>
    </row>
    <row r="155">
      <c r="A155" s="109" t="s">
        <v>211</v>
      </c>
      <c r="B155" s="109" t="s">
        <v>244</v>
      </c>
      <c r="C155" s="110">
        <v>754.38999999999999</v>
      </c>
      <c r="D155" s="106"/>
      <c r="E155" s="106"/>
      <c r="F155" s="106"/>
      <c r="G155" s="106"/>
      <c r="H155" s="106"/>
      <c r="I155" s="106"/>
      <c r="J155" s="106"/>
    </row>
    <row r="156">
      <c r="A156" s="109" t="s">
        <v>172</v>
      </c>
      <c r="B156" s="109" t="s">
        <v>244</v>
      </c>
      <c r="C156" s="110">
        <v>742.83000000000004</v>
      </c>
      <c r="D156" s="106"/>
      <c r="E156" s="106"/>
      <c r="F156" s="106"/>
      <c r="G156" s="106"/>
      <c r="H156" s="106"/>
      <c r="I156" s="106"/>
      <c r="J156" s="106"/>
    </row>
    <row r="157">
      <c r="A157" s="109" t="s">
        <v>212</v>
      </c>
      <c r="B157" s="109" t="s">
        <v>244</v>
      </c>
      <c r="C157" s="110">
        <v>628.59000000000003</v>
      </c>
      <c r="D157" s="106"/>
      <c r="E157" s="106"/>
      <c r="F157" s="106"/>
      <c r="G157" s="106"/>
      <c r="H157" s="106"/>
      <c r="I157" s="106"/>
      <c r="J157" s="106"/>
    </row>
    <row r="158">
      <c r="A158" s="109" t="s">
        <v>217</v>
      </c>
      <c r="B158" s="109" t="s">
        <v>244</v>
      </c>
      <c r="C158" s="110">
        <v>635.51999999999998</v>
      </c>
      <c r="D158" s="106"/>
      <c r="E158" s="106"/>
      <c r="F158" s="106"/>
      <c r="G158" s="106"/>
      <c r="H158" s="106"/>
      <c r="I158" s="106"/>
      <c r="J158" s="106"/>
    </row>
    <row r="159">
      <c r="A159" s="109" t="s">
        <v>213</v>
      </c>
      <c r="B159" s="109" t="s">
        <v>244</v>
      </c>
      <c r="C159" s="110">
        <v>592.34000000000003</v>
      </c>
      <c r="D159" s="106"/>
      <c r="E159" s="106"/>
      <c r="F159" s="106"/>
      <c r="G159" s="106"/>
      <c r="H159" s="106"/>
      <c r="I159" s="106"/>
      <c r="J159" s="106"/>
    </row>
    <row r="160">
      <c r="A160" s="109" t="s">
        <v>245</v>
      </c>
      <c r="B160" s="109" t="s">
        <v>244</v>
      </c>
      <c r="C160" s="110">
        <v>508.33999999999997</v>
      </c>
      <c r="D160" s="106"/>
      <c r="E160" s="106"/>
      <c r="F160" s="106"/>
      <c r="G160" s="106"/>
      <c r="H160" s="106"/>
      <c r="I160" s="106"/>
      <c r="J160" s="106"/>
    </row>
    <row r="161">
      <c r="A161" s="109" t="s">
        <v>246</v>
      </c>
      <c r="B161" s="109" t="s">
        <v>244</v>
      </c>
      <c r="C161" s="110">
        <v>61.350000000000001</v>
      </c>
      <c r="D161" s="106"/>
      <c r="E161" s="106"/>
      <c r="F161" s="106"/>
      <c r="G161" s="106"/>
      <c r="H161" s="106"/>
      <c r="I161" s="106"/>
      <c r="J161" s="106"/>
    </row>
    <row r="162">
      <c r="A162" s="109" t="s">
        <v>247</v>
      </c>
      <c r="B162" s="109" t="s">
        <v>244</v>
      </c>
      <c r="C162" s="110">
        <v>60.979999999999997</v>
      </c>
      <c r="D162" s="106"/>
      <c r="E162" s="106"/>
      <c r="F162" s="106"/>
      <c r="G162" s="106"/>
      <c r="H162" s="106"/>
      <c r="I162" s="106"/>
      <c r="J162" s="106"/>
    </row>
    <row r="163">
      <c r="A163" s="109" t="s">
        <v>171</v>
      </c>
      <c r="B163" s="109" t="s">
        <v>248</v>
      </c>
      <c r="C163" s="110">
        <v>17176.299999999999</v>
      </c>
      <c r="D163" s="106"/>
      <c r="E163" s="106"/>
      <c r="F163" s="106"/>
      <c r="G163" s="106"/>
      <c r="H163" s="106"/>
      <c r="I163" s="106"/>
      <c r="J163" s="106"/>
    </row>
    <row r="164">
      <c r="A164" s="109" t="s">
        <v>171</v>
      </c>
      <c r="B164" s="109" t="s">
        <v>249</v>
      </c>
      <c r="C164" s="110">
        <v>544.89999999999998</v>
      </c>
      <c r="D164" s="106"/>
      <c r="E164" s="106"/>
      <c r="F164" s="106"/>
      <c r="G164" s="106"/>
      <c r="H164" s="106"/>
      <c r="I164" s="106"/>
      <c r="J164" s="106"/>
    </row>
    <row r="165">
      <c r="A165" s="109" t="s">
        <v>171</v>
      </c>
      <c r="B165" s="109" t="s">
        <v>250</v>
      </c>
      <c r="C165" s="110">
        <v>805.5</v>
      </c>
      <c r="D165" s="106"/>
      <c r="E165" s="106"/>
      <c r="F165" s="106"/>
      <c r="G165" s="106"/>
      <c r="H165" s="106"/>
      <c r="I165" s="106"/>
      <c r="J165" s="106"/>
    </row>
    <row r="166">
      <c r="A166" s="109" t="s">
        <v>171</v>
      </c>
      <c r="B166" s="109" t="s">
        <v>251</v>
      </c>
      <c r="C166" s="110">
        <v>265732.40000000002</v>
      </c>
      <c r="D166" s="106"/>
      <c r="E166" s="106"/>
      <c r="F166" s="106"/>
      <c r="G166" s="106"/>
      <c r="H166" s="106"/>
      <c r="I166" s="106"/>
      <c r="J166" s="106"/>
    </row>
    <row r="167">
      <c r="A167" s="109" t="s">
        <v>171</v>
      </c>
      <c r="B167" s="109" t="s">
        <v>252</v>
      </c>
      <c r="C167" s="110">
        <v>18231.5</v>
      </c>
      <c r="D167" s="106"/>
      <c r="E167" s="106"/>
      <c r="F167" s="106"/>
      <c r="G167" s="106"/>
      <c r="H167" s="106"/>
      <c r="I167" s="106"/>
      <c r="J167" s="106"/>
    </row>
    <row r="168">
      <c r="A168" s="109" t="s">
        <v>171</v>
      </c>
      <c r="B168" s="109" t="s">
        <v>253</v>
      </c>
      <c r="C168" s="110">
        <v>4071.0999999999999</v>
      </c>
      <c r="D168" s="112">
        <f>SUM(C152:C168)</f>
        <v>710286.50000000012</v>
      </c>
      <c r="E168" s="106"/>
      <c r="F168" s="106"/>
      <c r="G168" s="106"/>
      <c r="H168" s="106"/>
      <c r="I168" s="106"/>
      <c r="J168" s="106"/>
    </row>
    <row r="169">
      <c r="A169" s="109" t="s">
        <v>171</v>
      </c>
      <c r="B169" s="109" t="s">
        <v>254</v>
      </c>
      <c r="C169" s="110">
        <v>1036.7</v>
      </c>
      <c r="D169" s="106"/>
      <c r="E169" s="106"/>
      <c r="F169" s="106"/>
      <c r="G169" s="106"/>
      <c r="H169" s="106"/>
      <c r="I169" s="106"/>
      <c r="J169" s="106"/>
    </row>
    <row r="170">
      <c r="A170" s="113" t="s">
        <v>154</v>
      </c>
      <c r="B170" s="113" t="s">
        <v>255</v>
      </c>
      <c r="C170" s="114">
        <v>-6.3200000000000003</v>
      </c>
      <c r="D170" s="106"/>
      <c r="E170" s="106"/>
      <c r="F170" s="106"/>
      <c r="G170" s="106"/>
      <c r="H170" s="106"/>
      <c r="I170" s="106"/>
      <c r="J170" s="106"/>
    </row>
    <row r="171">
      <c r="A171" s="115" t="s">
        <v>256</v>
      </c>
      <c r="B171" s="116"/>
      <c r="C171" s="117">
        <f>SUM(C11:C170)</f>
        <v>1152303.8500000001</v>
      </c>
      <c r="D171" s="106"/>
      <c r="E171" s="106"/>
      <c r="F171" s="106"/>
      <c r="G171" s="106"/>
      <c r="H171" s="106"/>
      <c r="I171" s="106"/>
      <c r="J171" s="106"/>
    </row>
    <row r="173">
      <c r="C173" s="43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98" t="s">
        <v>110</v>
      </c>
      <c r="B1" s="98"/>
      <c r="C1" s="98"/>
      <c r="D1" s="98"/>
      <c r="E1" s="98"/>
      <c r="F1" s="98"/>
      <c r="G1" s="99"/>
      <c r="H1" s="99"/>
      <c r="I1" s="99"/>
      <c r="J1" s="99"/>
    </row>
    <row r="2">
      <c r="A2" s="100" t="s">
        <v>111</v>
      </c>
      <c r="B2" s="99"/>
      <c r="C2" s="99"/>
      <c r="D2" s="99"/>
      <c r="E2" s="99"/>
      <c r="F2" s="99"/>
      <c r="G2" s="99"/>
      <c r="H2" s="99"/>
      <c r="I2" s="99"/>
      <c r="J2" s="99"/>
    </row>
    <row r="3" ht="14.25">
      <c r="A3" s="101"/>
      <c r="B3" s="102"/>
      <c r="C3" s="102"/>
      <c r="D3" s="102"/>
      <c r="E3" s="102"/>
      <c r="F3" s="102"/>
      <c r="G3" s="102"/>
      <c r="H3" s="102"/>
      <c r="I3" s="102"/>
      <c r="J3" s="102"/>
    </row>
    <row r="4" ht="14.25">
      <c r="A4" s="103"/>
      <c r="B4" s="103"/>
      <c r="C4" s="103"/>
      <c r="D4" s="103"/>
      <c r="E4" s="103"/>
      <c r="F4" s="103"/>
      <c r="G4" s="104"/>
      <c r="H4" s="104"/>
      <c r="I4" s="102"/>
      <c r="J4" s="102"/>
    </row>
    <row r="5">
      <c r="A5" s="105" t="s">
        <v>257</v>
      </c>
      <c r="B5" s="105"/>
      <c r="C5" s="105"/>
      <c r="D5" s="105"/>
      <c r="E5" s="105"/>
      <c r="F5" s="105"/>
      <c r="G5" s="105"/>
      <c r="H5" s="105"/>
      <c r="I5" s="105"/>
      <c r="J5" s="105"/>
    </row>
    <row r="6">
      <c r="A6" s="105" t="s">
        <v>113</v>
      </c>
      <c r="B6" s="105"/>
      <c r="C6" s="105"/>
      <c r="D6" s="106"/>
      <c r="E6" s="106"/>
      <c r="F6" s="106"/>
      <c r="G6" s="106"/>
      <c r="H6" s="106"/>
      <c r="I6" s="106"/>
      <c r="J6" s="106"/>
    </row>
    <row r="7">
      <c r="A7" s="105" t="s">
        <v>114</v>
      </c>
      <c r="B7" s="105"/>
      <c r="C7" s="105"/>
      <c r="D7" s="106"/>
      <c r="E7" s="106"/>
      <c r="F7" s="106"/>
      <c r="G7" s="106"/>
      <c r="H7" s="106"/>
      <c r="I7" s="106"/>
      <c r="J7" s="106"/>
    </row>
    <row r="8">
      <c r="A8" s="105"/>
      <c r="B8" s="105"/>
      <c r="C8" s="105"/>
      <c r="D8" s="106"/>
      <c r="E8" s="106"/>
      <c r="F8" s="106"/>
      <c r="G8" s="106"/>
      <c r="H8" s="106"/>
      <c r="I8" s="106"/>
      <c r="J8" s="106"/>
    </row>
    <row r="9">
      <c r="A9" s="107" t="s">
        <v>115</v>
      </c>
      <c r="B9" s="107"/>
      <c r="C9" s="107"/>
      <c r="D9" s="99"/>
      <c r="E9" s="99"/>
      <c r="F9" s="99"/>
      <c r="G9" s="99"/>
      <c r="H9" s="99"/>
      <c r="I9" s="99"/>
      <c r="J9" s="99"/>
    </row>
    <row r="10" ht="33.75">
      <c r="A10" s="108" t="s">
        <v>116</v>
      </c>
      <c r="B10" s="108" t="s">
        <v>117</v>
      </c>
      <c r="C10" s="108" t="s">
        <v>118</v>
      </c>
      <c r="D10" s="106"/>
      <c r="E10" s="106"/>
      <c r="F10" s="106"/>
      <c r="G10" s="106"/>
      <c r="H10" s="106"/>
      <c r="I10" s="106"/>
      <c r="J10" s="106"/>
    </row>
    <row r="11">
      <c r="A11" s="109" t="s">
        <v>22</v>
      </c>
      <c r="B11" s="109" t="s">
        <v>258</v>
      </c>
      <c r="C11" s="110">
        <v>11991499.970000001</v>
      </c>
      <c r="D11" s="106"/>
      <c r="E11" s="106"/>
      <c r="F11" s="106"/>
      <c r="G11" s="106"/>
      <c r="H11" s="106"/>
      <c r="I11" s="106"/>
      <c r="J11" s="106"/>
    </row>
    <row r="12">
      <c r="A12" s="109" t="s">
        <v>22</v>
      </c>
      <c r="B12" s="109" t="s">
        <v>259</v>
      </c>
      <c r="C12" s="110">
        <v>54461.580000000002</v>
      </c>
      <c r="D12" s="106"/>
      <c r="E12" s="106"/>
      <c r="F12" s="106"/>
      <c r="G12" s="106"/>
      <c r="H12" s="106"/>
      <c r="I12" s="106"/>
      <c r="J12" s="106"/>
    </row>
    <row r="13">
      <c r="A13" s="109" t="s">
        <v>22</v>
      </c>
      <c r="B13" s="109" t="s">
        <v>260</v>
      </c>
      <c r="C13" s="110">
        <v>875072.16000000003</v>
      </c>
      <c r="D13" s="106"/>
      <c r="E13" s="106"/>
      <c r="F13" s="106"/>
      <c r="G13" s="106"/>
      <c r="H13" s="106"/>
      <c r="I13" s="106"/>
      <c r="J13" s="106"/>
    </row>
    <row r="14">
      <c r="A14" s="109" t="s">
        <v>22</v>
      </c>
      <c r="B14" s="109" t="s">
        <v>261</v>
      </c>
      <c r="C14" s="110">
        <v>643.15999999999997</v>
      </c>
      <c r="D14" s="106"/>
      <c r="E14" s="106"/>
      <c r="F14" s="106"/>
      <c r="G14" s="106"/>
      <c r="H14" s="106"/>
      <c r="I14" s="106"/>
      <c r="J14" s="106"/>
    </row>
    <row r="15">
      <c r="A15" s="109" t="s">
        <v>22</v>
      </c>
      <c r="B15" s="109" t="s">
        <v>262</v>
      </c>
      <c r="C15" s="110">
        <v>1361.4400000000001</v>
      </c>
      <c r="D15" s="106"/>
      <c r="E15" s="106"/>
      <c r="F15" s="106"/>
      <c r="G15" s="106"/>
      <c r="H15" s="106"/>
      <c r="I15" s="106"/>
      <c r="J15" s="106"/>
    </row>
    <row r="16">
      <c r="A16" s="109" t="s">
        <v>22</v>
      </c>
      <c r="B16" s="109" t="s">
        <v>263</v>
      </c>
      <c r="C16" s="110">
        <v>314988.14000000001</v>
      </c>
      <c r="D16" s="106"/>
      <c r="E16" s="106"/>
      <c r="F16" s="106"/>
      <c r="G16" s="106"/>
      <c r="H16" s="106"/>
      <c r="I16" s="106"/>
      <c r="J16" s="106"/>
    </row>
    <row r="17">
      <c r="A17" s="109" t="s">
        <v>22</v>
      </c>
      <c r="B17" s="109" t="s">
        <v>264</v>
      </c>
      <c r="C17" s="110">
        <v>60976.459999999999</v>
      </c>
      <c r="D17" s="106"/>
      <c r="E17" s="106"/>
      <c r="F17" s="106"/>
      <c r="G17" s="106"/>
      <c r="H17" s="106"/>
      <c r="I17" s="106"/>
      <c r="J17" s="106"/>
    </row>
    <row r="18">
      <c r="A18" s="109" t="s">
        <v>22</v>
      </c>
      <c r="B18" s="109" t="s">
        <v>265</v>
      </c>
      <c r="C18" s="110">
        <v>1493731.52</v>
      </c>
      <c r="D18" s="106"/>
      <c r="E18" s="106"/>
      <c r="F18" s="106"/>
      <c r="G18" s="106"/>
      <c r="H18" s="106"/>
      <c r="I18" s="106"/>
      <c r="J18" s="106"/>
    </row>
    <row r="19">
      <c r="A19" s="109" t="s">
        <v>22</v>
      </c>
      <c r="B19" s="109" t="s">
        <v>266</v>
      </c>
      <c r="C19" s="110">
        <v>170008.69</v>
      </c>
      <c r="D19" s="106"/>
      <c r="E19" s="106"/>
      <c r="F19" s="106"/>
      <c r="G19" s="106"/>
      <c r="H19" s="106"/>
      <c r="I19" s="106"/>
      <c r="J19" s="106"/>
    </row>
    <row r="20">
      <c r="A20" s="109" t="s">
        <v>38</v>
      </c>
      <c r="B20" s="109" t="s">
        <v>267</v>
      </c>
      <c r="C20" s="110">
        <v>17.600000000000001</v>
      </c>
      <c r="D20" s="106"/>
      <c r="E20" s="106"/>
      <c r="F20" s="106"/>
      <c r="G20" s="106"/>
      <c r="H20" s="106"/>
      <c r="I20" s="106"/>
      <c r="J20" s="106"/>
    </row>
    <row r="21">
      <c r="A21" s="109" t="s">
        <v>41</v>
      </c>
      <c r="B21" s="109" t="s">
        <v>267</v>
      </c>
      <c r="C21" s="110">
        <v>67.200000000000003</v>
      </c>
      <c r="D21" s="106"/>
      <c r="E21" s="106"/>
      <c r="F21" s="106"/>
      <c r="G21" s="106"/>
      <c r="H21" s="106"/>
      <c r="I21" s="106"/>
      <c r="J21" s="106"/>
    </row>
    <row r="22">
      <c r="A22" s="109" t="s">
        <v>46</v>
      </c>
      <c r="B22" s="109" t="s">
        <v>267</v>
      </c>
      <c r="C22" s="110">
        <v>2630</v>
      </c>
      <c r="D22" s="106"/>
      <c r="E22" s="106"/>
      <c r="F22" s="106"/>
      <c r="G22" s="106"/>
      <c r="H22" s="106"/>
      <c r="I22" s="106"/>
      <c r="J22" s="106"/>
    </row>
    <row r="23">
      <c r="A23" s="109" t="s">
        <v>54</v>
      </c>
      <c r="B23" s="109" t="s">
        <v>268</v>
      </c>
      <c r="C23" s="110">
        <v>7403.8299999999999</v>
      </c>
      <c r="D23" s="106"/>
      <c r="E23" s="106"/>
      <c r="F23" s="106"/>
      <c r="G23" s="106"/>
      <c r="H23" s="106"/>
      <c r="I23" s="106"/>
      <c r="J23" s="106"/>
    </row>
    <row r="24">
      <c r="A24" s="109" t="s">
        <v>54</v>
      </c>
      <c r="B24" s="109" t="s">
        <v>269</v>
      </c>
      <c r="C24" s="110">
        <v>53816.610000000001</v>
      </c>
      <c r="D24" s="106"/>
      <c r="E24" s="106"/>
      <c r="F24" s="106"/>
      <c r="G24" s="106"/>
      <c r="H24" s="106"/>
      <c r="I24" s="106"/>
      <c r="J24" s="106"/>
    </row>
    <row r="25">
      <c r="A25" s="109" t="s">
        <v>43</v>
      </c>
      <c r="B25" s="109" t="s">
        <v>269</v>
      </c>
      <c r="C25" s="110">
        <v>154881.44</v>
      </c>
      <c r="D25" s="106"/>
      <c r="E25" s="106"/>
      <c r="F25" s="106"/>
      <c r="G25" s="106"/>
      <c r="H25" s="106"/>
      <c r="I25" s="106"/>
      <c r="J25" s="106"/>
    </row>
    <row r="26">
      <c r="A26" s="109" t="s">
        <v>164</v>
      </c>
      <c r="B26" s="109" t="s">
        <v>269</v>
      </c>
      <c r="C26" s="110">
        <v>245.69999999999999</v>
      </c>
      <c r="D26" s="106"/>
      <c r="E26" s="106"/>
      <c r="F26" s="106"/>
      <c r="G26" s="106"/>
      <c r="H26" s="106"/>
      <c r="I26" s="106"/>
      <c r="J26" s="106"/>
    </row>
    <row r="27">
      <c r="A27" s="109" t="s">
        <v>63</v>
      </c>
      <c r="B27" s="109" t="s">
        <v>269</v>
      </c>
      <c r="C27" s="110">
        <v>671820.56999999995</v>
      </c>
      <c r="D27" s="106"/>
      <c r="E27" s="106"/>
      <c r="F27" s="106"/>
      <c r="G27" s="106"/>
      <c r="H27" s="106"/>
      <c r="I27" s="106"/>
      <c r="J27" s="106"/>
    </row>
    <row r="28">
      <c r="A28" s="109" t="s">
        <v>171</v>
      </c>
      <c r="B28" s="109" t="s">
        <v>270</v>
      </c>
      <c r="C28" s="110">
        <v>11.99</v>
      </c>
      <c r="D28" s="106"/>
      <c r="E28" s="106"/>
      <c r="F28" s="106"/>
      <c r="G28" s="106"/>
      <c r="H28" s="106"/>
      <c r="I28" s="106"/>
      <c r="J28" s="106"/>
    </row>
    <row r="29">
      <c r="A29" s="109" t="s">
        <v>74</v>
      </c>
      <c r="B29" s="109" t="s">
        <v>270</v>
      </c>
      <c r="C29" s="110">
        <v>2.71</v>
      </c>
      <c r="D29" s="106"/>
      <c r="E29" s="106"/>
      <c r="F29" s="106"/>
      <c r="G29" s="106"/>
      <c r="H29" s="106"/>
      <c r="I29" s="106"/>
      <c r="J29" s="106"/>
    </row>
    <row r="30">
      <c r="A30" s="109" t="s">
        <v>43</v>
      </c>
      <c r="B30" s="109" t="s">
        <v>270</v>
      </c>
      <c r="C30" s="110">
        <v>111.95</v>
      </c>
      <c r="D30" s="106"/>
      <c r="E30" s="106"/>
      <c r="F30" s="106"/>
      <c r="G30" s="106"/>
      <c r="H30" s="106"/>
      <c r="I30" s="106"/>
      <c r="J30" s="106"/>
    </row>
    <row r="31">
      <c r="A31" s="109" t="s">
        <v>240</v>
      </c>
      <c r="B31" s="109" t="s">
        <v>270</v>
      </c>
      <c r="C31" s="110">
        <v>234.06</v>
      </c>
      <c r="D31" s="106"/>
      <c r="E31" s="106"/>
      <c r="F31" s="106"/>
      <c r="G31" s="106"/>
      <c r="H31" s="106"/>
      <c r="I31" s="106"/>
      <c r="J31" s="106"/>
    </row>
    <row r="32">
      <c r="A32" s="109" t="s">
        <v>164</v>
      </c>
      <c r="B32" s="109" t="s">
        <v>270</v>
      </c>
      <c r="C32" s="110">
        <v>49.450000000000003</v>
      </c>
      <c r="D32" s="106"/>
      <c r="E32" s="106"/>
      <c r="F32" s="106"/>
      <c r="G32" s="106"/>
      <c r="H32" s="106"/>
      <c r="I32" s="106"/>
      <c r="J32" s="106"/>
    </row>
    <row r="33">
      <c r="A33" s="109" t="s">
        <v>271</v>
      </c>
      <c r="B33" s="109" t="s">
        <v>270</v>
      </c>
      <c r="C33" s="110">
        <v>266.01999999999998</v>
      </c>
      <c r="D33" s="106"/>
      <c r="E33" s="106"/>
      <c r="F33" s="106"/>
      <c r="G33" s="106"/>
      <c r="H33" s="106"/>
      <c r="I33" s="106"/>
      <c r="J33" s="106"/>
    </row>
    <row r="34">
      <c r="A34" s="109" t="s">
        <v>63</v>
      </c>
      <c r="B34" s="109" t="s">
        <v>270</v>
      </c>
      <c r="C34" s="110">
        <v>3174.1999999999998</v>
      </c>
      <c r="D34" s="106"/>
      <c r="E34" s="106"/>
      <c r="F34" s="106"/>
      <c r="G34" s="106"/>
      <c r="H34" s="106"/>
      <c r="I34" s="106"/>
      <c r="J34" s="106"/>
    </row>
    <row r="35">
      <c r="A35" s="109" t="s">
        <v>63</v>
      </c>
      <c r="B35" s="109" t="s">
        <v>272</v>
      </c>
      <c r="C35" s="110">
        <v>172.56</v>
      </c>
      <c r="D35" s="106"/>
      <c r="E35" s="106"/>
      <c r="F35" s="106"/>
      <c r="G35" s="106"/>
      <c r="H35" s="106"/>
      <c r="I35" s="106"/>
      <c r="J35" s="106"/>
    </row>
    <row r="36">
      <c r="A36" s="109" t="s">
        <v>74</v>
      </c>
      <c r="B36" s="109" t="s">
        <v>273</v>
      </c>
      <c r="C36" s="110">
        <v>352.19999999999999</v>
      </c>
      <c r="D36" s="106"/>
      <c r="E36" s="106"/>
      <c r="F36" s="106"/>
      <c r="G36" s="106"/>
      <c r="H36" s="106"/>
      <c r="I36" s="106"/>
      <c r="J36" s="106"/>
    </row>
    <row r="37">
      <c r="A37" s="109" t="s">
        <v>43</v>
      </c>
      <c r="B37" s="109" t="s">
        <v>273</v>
      </c>
      <c r="C37" s="110">
        <v>4074.3499999999999</v>
      </c>
      <c r="D37" s="106"/>
      <c r="E37" s="106"/>
      <c r="F37" s="106"/>
      <c r="G37" s="106"/>
      <c r="H37" s="106"/>
      <c r="I37" s="106"/>
      <c r="J37" s="106"/>
    </row>
    <row r="38">
      <c r="A38" s="109" t="s">
        <v>54</v>
      </c>
      <c r="B38" s="109" t="s">
        <v>274</v>
      </c>
      <c r="C38" s="110">
        <v>1121.6800000000001</v>
      </c>
      <c r="D38" s="106"/>
      <c r="E38" s="106"/>
      <c r="F38" s="106"/>
      <c r="G38" s="106"/>
      <c r="H38" s="106"/>
      <c r="I38" s="106"/>
      <c r="J38" s="106"/>
    </row>
    <row r="39">
      <c r="A39" s="109" t="s">
        <v>172</v>
      </c>
      <c r="B39" s="109" t="s">
        <v>274</v>
      </c>
      <c r="C39" s="110">
        <v>24.469999999999999</v>
      </c>
      <c r="D39" s="106"/>
      <c r="E39" s="106"/>
      <c r="F39" s="106"/>
      <c r="G39" s="106"/>
      <c r="H39" s="106"/>
      <c r="I39" s="106"/>
      <c r="J39" s="106"/>
    </row>
    <row r="40">
      <c r="A40" s="109" t="s">
        <v>217</v>
      </c>
      <c r="B40" s="109" t="s">
        <v>274</v>
      </c>
      <c r="C40" s="110">
        <v>4.0899999999999999</v>
      </c>
      <c r="D40" s="106"/>
      <c r="E40" s="106"/>
      <c r="F40" s="106"/>
      <c r="G40" s="106"/>
      <c r="H40" s="106"/>
      <c r="I40" s="106"/>
      <c r="J40" s="106"/>
    </row>
    <row r="41">
      <c r="A41" s="109" t="s">
        <v>46</v>
      </c>
      <c r="B41" s="109" t="s">
        <v>274</v>
      </c>
      <c r="C41" s="110">
        <v>97432.350000000006</v>
      </c>
      <c r="D41" s="106"/>
      <c r="E41" s="106"/>
      <c r="F41" s="106"/>
      <c r="G41" s="106"/>
      <c r="H41" s="106"/>
      <c r="I41" s="106"/>
      <c r="J41" s="106"/>
    </row>
    <row r="42">
      <c r="A42" s="109" t="s">
        <v>154</v>
      </c>
      <c r="B42" s="109" t="s">
        <v>274</v>
      </c>
      <c r="C42" s="110">
        <v>43133.790000000001</v>
      </c>
      <c r="D42" s="106"/>
      <c r="E42" s="106"/>
      <c r="F42" s="106"/>
      <c r="G42" s="106"/>
      <c r="H42" s="106"/>
      <c r="I42" s="106"/>
      <c r="J42" s="106"/>
    </row>
    <row r="43">
      <c r="A43" s="109" t="s">
        <v>63</v>
      </c>
      <c r="B43" s="109" t="s">
        <v>274</v>
      </c>
      <c r="C43" s="110">
        <v>2821.48</v>
      </c>
      <c r="D43" s="106"/>
      <c r="E43" s="106"/>
      <c r="F43" s="106"/>
      <c r="G43" s="106"/>
      <c r="H43" s="106"/>
      <c r="I43" s="106"/>
      <c r="J43" s="106"/>
    </row>
    <row r="44">
      <c r="A44" s="109" t="s">
        <v>157</v>
      </c>
      <c r="B44" s="109" t="s">
        <v>275</v>
      </c>
      <c r="C44" s="110">
        <v>19904.439999999999</v>
      </c>
      <c r="D44" s="106"/>
      <c r="E44" s="106"/>
      <c r="F44" s="106"/>
      <c r="G44" s="106"/>
      <c r="H44" s="106"/>
      <c r="I44" s="106"/>
      <c r="J44" s="106"/>
    </row>
    <row r="45">
      <c r="A45" s="109" t="s">
        <v>160</v>
      </c>
      <c r="B45" s="109" t="s">
        <v>276</v>
      </c>
      <c r="C45" s="110">
        <v>1954.01</v>
      </c>
      <c r="D45" s="106"/>
      <c r="E45" s="106"/>
      <c r="F45" s="106"/>
      <c r="G45" s="106"/>
      <c r="H45" s="106"/>
      <c r="I45" s="106"/>
      <c r="J45" s="106"/>
    </row>
    <row r="46">
      <c r="A46" s="109" t="s">
        <v>162</v>
      </c>
      <c r="B46" s="109" t="s">
        <v>277</v>
      </c>
      <c r="C46" s="110">
        <v>479.69999999999999</v>
      </c>
      <c r="D46" s="106"/>
      <c r="E46" s="106"/>
      <c r="F46" s="106"/>
      <c r="G46" s="106"/>
      <c r="H46" s="106"/>
      <c r="I46" s="106"/>
      <c r="J46" s="106"/>
    </row>
    <row r="47">
      <c r="A47" s="109" t="s">
        <v>74</v>
      </c>
      <c r="B47" s="109" t="s">
        <v>277</v>
      </c>
      <c r="C47" s="110">
        <v>206.37</v>
      </c>
      <c r="D47" s="106"/>
      <c r="E47" s="106"/>
      <c r="F47" s="106"/>
      <c r="G47" s="106"/>
      <c r="H47" s="106"/>
      <c r="I47" s="106"/>
      <c r="J47" s="106"/>
    </row>
    <row r="48">
      <c r="A48" s="109" t="s">
        <v>46</v>
      </c>
      <c r="B48" s="109" t="s">
        <v>277</v>
      </c>
      <c r="C48" s="110">
        <v>38.68</v>
      </c>
      <c r="D48" s="106"/>
      <c r="E48" s="106"/>
      <c r="F48" s="106"/>
      <c r="G48" s="106"/>
      <c r="H48" s="106"/>
      <c r="I48" s="106"/>
      <c r="J48" s="106"/>
    </row>
    <row r="49">
      <c r="A49" s="109" t="s">
        <v>240</v>
      </c>
      <c r="B49" s="109" t="s">
        <v>277</v>
      </c>
      <c r="C49" s="110">
        <v>110</v>
      </c>
      <c r="D49" s="106"/>
      <c r="E49" s="106"/>
      <c r="F49" s="106"/>
      <c r="G49" s="106"/>
      <c r="H49" s="106"/>
      <c r="I49" s="106"/>
      <c r="J49" s="106"/>
    </row>
    <row r="50">
      <c r="A50" s="109" t="s">
        <v>54</v>
      </c>
      <c r="B50" s="109" t="s">
        <v>278</v>
      </c>
      <c r="C50" s="110">
        <v>867.85000000000002</v>
      </c>
      <c r="D50" s="106"/>
      <c r="E50" s="106"/>
      <c r="F50" s="106"/>
      <c r="G50" s="106"/>
      <c r="H50" s="106"/>
      <c r="I50" s="106"/>
      <c r="J50" s="106"/>
    </row>
    <row r="51">
      <c r="A51" s="109" t="s">
        <v>236</v>
      </c>
      <c r="B51" s="109" t="s">
        <v>278</v>
      </c>
      <c r="C51" s="110">
        <v>0.01</v>
      </c>
      <c r="D51" s="106"/>
      <c r="E51" s="106"/>
      <c r="F51" s="106"/>
      <c r="G51" s="106"/>
      <c r="H51" s="106"/>
      <c r="I51" s="106"/>
      <c r="J51" s="106"/>
    </row>
    <row r="52">
      <c r="A52" s="109" t="s">
        <v>160</v>
      </c>
      <c r="B52" s="109" t="s">
        <v>278</v>
      </c>
      <c r="C52" s="110">
        <v>7057.6300000000001</v>
      </c>
      <c r="D52" s="106"/>
      <c r="E52" s="106"/>
      <c r="F52" s="106"/>
      <c r="G52" s="106"/>
      <c r="H52" s="106"/>
      <c r="I52" s="106"/>
      <c r="J52" s="106"/>
    </row>
    <row r="53">
      <c r="A53" s="109" t="s">
        <v>170</v>
      </c>
      <c r="B53" s="109" t="s">
        <v>278</v>
      </c>
      <c r="C53" s="110">
        <v>0.81000000000000005</v>
      </c>
      <c r="D53" s="106"/>
      <c r="E53" s="106"/>
      <c r="F53" s="106"/>
      <c r="G53" s="106"/>
      <c r="H53" s="106"/>
      <c r="I53" s="106"/>
      <c r="J53" s="106"/>
    </row>
    <row r="54">
      <c r="A54" s="109" t="s">
        <v>171</v>
      </c>
      <c r="B54" s="109" t="s">
        <v>278</v>
      </c>
      <c r="C54" s="110">
        <v>2520.25</v>
      </c>
      <c r="D54" s="106"/>
      <c r="E54" s="106"/>
      <c r="F54" s="106"/>
      <c r="G54" s="106"/>
      <c r="H54" s="106"/>
      <c r="I54" s="106"/>
      <c r="J54" s="106"/>
    </row>
    <row r="55">
      <c r="A55" s="109" t="s">
        <v>209</v>
      </c>
      <c r="B55" s="109" t="s">
        <v>278</v>
      </c>
      <c r="C55" s="110">
        <v>1822.46</v>
      </c>
      <c r="D55" s="106"/>
      <c r="E55" s="106"/>
      <c r="F55" s="106"/>
      <c r="G55" s="106"/>
      <c r="H55" s="106"/>
      <c r="I55" s="106"/>
      <c r="J55" s="106"/>
    </row>
    <row r="56">
      <c r="A56" s="109" t="s">
        <v>211</v>
      </c>
      <c r="B56" s="109" t="s">
        <v>278</v>
      </c>
      <c r="C56" s="110">
        <v>1398.8599999999999</v>
      </c>
      <c r="D56" s="106"/>
      <c r="E56" s="106"/>
      <c r="F56" s="106"/>
      <c r="G56" s="106"/>
      <c r="H56" s="106"/>
      <c r="I56" s="106"/>
      <c r="J56" s="106"/>
    </row>
    <row r="57">
      <c r="A57" s="109" t="s">
        <v>172</v>
      </c>
      <c r="B57" s="109" t="s">
        <v>278</v>
      </c>
      <c r="C57" s="110">
        <v>1941.48</v>
      </c>
      <c r="D57" s="106"/>
      <c r="E57" s="106"/>
      <c r="F57" s="106"/>
      <c r="G57" s="106"/>
      <c r="H57" s="106"/>
      <c r="I57" s="106"/>
      <c r="J57" s="106"/>
    </row>
    <row r="58">
      <c r="A58" s="109" t="s">
        <v>212</v>
      </c>
      <c r="B58" s="109" t="s">
        <v>278</v>
      </c>
      <c r="C58" s="110">
        <v>1474.3699999999999</v>
      </c>
      <c r="D58" s="106"/>
      <c r="E58" s="106"/>
      <c r="F58" s="106"/>
      <c r="G58" s="106"/>
      <c r="H58" s="106"/>
      <c r="I58" s="106"/>
      <c r="J58" s="106"/>
    </row>
    <row r="59">
      <c r="A59" s="109" t="s">
        <v>217</v>
      </c>
      <c r="B59" s="109" t="s">
        <v>278</v>
      </c>
      <c r="C59" s="110">
        <v>708.55999999999995</v>
      </c>
      <c r="D59" s="106"/>
      <c r="E59" s="106"/>
      <c r="F59" s="106"/>
      <c r="G59" s="106"/>
      <c r="H59" s="106"/>
      <c r="I59" s="106"/>
      <c r="J59" s="106"/>
    </row>
    <row r="60">
      <c r="A60" s="109" t="s">
        <v>213</v>
      </c>
      <c r="B60" s="109" t="s">
        <v>278</v>
      </c>
      <c r="C60" s="110">
        <v>53.75</v>
      </c>
      <c r="D60" s="106"/>
      <c r="E60" s="106"/>
      <c r="F60" s="106"/>
      <c r="G60" s="106"/>
      <c r="H60" s="106"/>
      <c r="I60" s="106"/>
      <c r="J60" s="106"/>
    </row>
    <row r="61">
      <c r="A61" s="109" t="s">
        <v>245</v>
      </c>
      <c r="B61" s="109" t="s">
        <v>278</v>
      </c>
      <c r="C61" s="110">
        <v>59.079999999999998</v>
      </c>
      <c r="D61" s="106"/>
      <c r="E61" s="106"/>
      <c r="F61" s="106"/>
      <c r="G61" s="106"/>
      <c r="H61" s="106"/>
      <c r="I61" s="106"/>
      <c r="J61" s="106"/>
    </row>
    <row r="62">
      <c r="A62" s="109" t="s">
        <v>246</v>
      </c>
      <c r="B62" s="109" t="s">
        <v>278</v>
      </c>
      <c r="C62" s="110">
        <v>17.260000000000002</v>
      </c>
      <c r="D62" s="106"/>
      <c r="E62" s="106"/>
      <c r="F62" s="106"/>
      <c r="G62" s="106"/>
      <c r="H62" s="106"/>
      <c r="I62" s="106"/>
      <c r="J62" s="106"/>
    </row>
    <row r="63">
      <c r="A63" s="109" t="s">
        <v>74</v>
      </c>
      <c r="B63" s="109" t="s">
        <v>278</v>
      </c>
      <c r="C63" s="110">
        <v>5895.0699999999997</v>
      </c>
      <c r="D63" s="106"/>
      <c r="E63" s="106"/>
      <c r="F63" s="106"/>
      <c r="G63" s="106"/>
      <c r="H63" s="106"/>
      <c r="I63" s="106"/>
      <c r="J63" s="106"/>
    </row>
    <row r="64">
      <c r="A64" s="109" t="s">
        <v>173</v>
      </c>
      <c r="B64" s="109" t="s">
        <v>278</v>
      </c>
      <c r="C64" s="110">
        <v>5240.3199999999997</v>
      </c>
      <c r="D64" s="106"/>
      <c r="E64" s="106"/>
      <c r="F64" s="106"/>
      <c r="G64" s="106"/>
      <c r="H64" s="106"/>
      <c r="I64" s="106"/>
      <c r="J64" s="106"/>
    </row>
    <row r="65">
      <c r="A65" s="109" t="s">
        <v>43</v>
      </c>
      <c r="B65" s="109" t="s">
        <v>278</v>
      </c>
      <c r="C65" s="110">
        <v>4506.3199999999997</v>
      </c>
      <c r="D65" s="106"/>
      <c r="E65" s="106"/>
      <c r="F65" s="106"/>
      <c r="G65" s="106"/>
      <c r="H65" s="106"/>
      <c r="I65" s="106"/>
      <c r="J65" s="106"/>
    </row>
    <row r="66">
      <c r="A66" s="109" t="s">
        <v>76</v>
      </c>
      <c r="B66" s="109" t="s">
        <v>278</v>
      </c>
      <c r="C66" s="110">
        <v>3363175.1000000001</v>
      </c>
      <c r="D66" s="106"/>
      <c r="E66" s="106"/>
      <c r="F66" s="106"/>
      <c r="G66" s="106"/>
      <c r="H66" s="106"/>
      <c r="I66" s="106"/>
      <c r="J66" s="106"/>
    </row>
    <row r="67">
      <c r="A67" s="109" t="s">
        <v>218</v>
      </c>
      <c r="B67" s="109" t="s">
        <v>278</v>
      </c>
      <c r="C67" s="110">
        <v>-1.8999999999999999</v>
      </c>
      <c r="D67" s="106"/>
      <c r="E67" s="106"/>
      <c r="F67" s="106"/>
      <c r="G67" s="106"/>
      <c r="H67" s="106"/>
      <c r="I67" s="106"/>
      <c r="J67" s="106"/>
    </row>
    <row r="68">
      <c r="A68" s="109" t="s">
        <v>46</v>
      </c>
      <c r="B68" s="109" t="s">
        <v>278</v>
      </c>
      <c r="C68" s="110">
        <v>78.560000000000002</v>
      </c>
      <c r="D68" s="106"/>
      <c r="E68" s="106"/>
      <c r="F68" s="106"/>
      <c r="G68" s="106"/>
      <c r="H68" s="106"/>
      <c r="I68" s="106"/>
      <c r="J68" s="106"/>
    </row>
    <row r="69">
      <c r="A69" s="109" t="s">
        <v>247</v>
      </c>
      <c r="B69" s="109" t="s">
        <v>278</v>
      </c>
      <c r="C69" s="110">
        <v>262.11000000000001</v>
      </c>
      <c r="D69" s="106"/>
      <c r="E69" s="106"/>
      <c r="F69" s="106"/>
      <c r="G69" s="106"/>
      <c r="H69" s="106"/>
      <c r="I69" s="106"/>
      <c r="J69" s="106"/>
    </row>
    <row r="70">
      <c r="A70" s="109" t="s">
        <v>240</v>
      </c>
      <c r="B70" s="109" t="s">
        <v>278</v>
      </c>
      <c r="C70" s="110">
        <v>9.3200000000000003</v>
      </c>
      <c r="D70" s="106"/>
      <c r="E70" s="106"/>
      <c r="F70" s="106"/>
      <c r="G70" s="106"/>
      <c r="H70" s="106"/>
      <c r="I70" s="106"/>
      <c r="J70" s="106"/>
    </row>
    <row r="71">
      <c r="A71" s="109" t="s">
        <v>164</v>
      </c>
      <c r="B71" s="109" t="s">
        <v>278</v>
      </c>
      <c r="C71" s="110">
        <v>5259.2399999999998</v>
      </c>
      <c r="D71" s="106"/>
      <c r="E71" s="106"/>
      <c r="F71" s="106"/>
      <c r="G71" s="106"/>
      <c r="H71" s="106"/>
      <c r="I71" s="106"/>
      <c r="J71" s="106"/>
    </row>
    <row r="72">
      <c r="A72" s="109" t="s">
        <v>271</v>
      </c>
      <c r="B72" s="109" t="s">
        <v>278</v>
      </c>
      <c r="C72" s="110">
        <v>142.52000000000001</v>
      </c>
      <c r="D72" s="106"/>
      <c r="E72" s="106"/>
      <c r="F72" s="106"/>
      <c r="G72" s="106"/>
      <c r="H72" s="106"/>
      <c r="I72" s="106"/>
      <c r="J72" s="106"/>
    </row>
    <row r="73">
      <c r="A73" s="109" t="s">
        <v>174</v>
      </c>
      <c r="B73" s="109" t="s">
        <v>278</v>
      </c>
      <c r="C73" s="110">
        <v>15.84</v>
      </c>
      <c r="D73" s="106"/>
      <c r="E73" s="106"/>
      <c r="F73" s="106"/>
      <c r="G73" s="106"/>
      <c r="H73" s="106"/>
      <c r="I73" s="106"/>
      <c r="J73" s="106"/>
    </row>
    <row r="74">
      <c r="A74" s="109" t="s">
        <v>154</v>
      </c>
      <c r="B74" s="109" t="s">
        <v>278</v>
      </c>
      <c r="C74" s="110">
        <v>21773.91</v>
      </c>
      <c r="D74" s="106"/>
      <c r="E74" s="106"/>
      <c r="F74" s="106"/>
      <c r="G74" s="106"/>
      <c r="H74" s="106"/>
      <c r="I74" s="106"/>
      <c r="J74" s="106"/>
    </row>
    <row r="75">
      <c r="A75" s="109" t="s">
        <v>154</v>
      </c>
      <c r="B75" s="109" t="s">
        <v>279</v>
      </c>
      <c r="C75" s="110">
        <v>6179.6099999999997</v>
      </c>
      <c r="D75" s="106"/>
      <c r="E75" s="106"/>
      <c r="F75" s="106"/>
      <c r="G75" s="106"/>
      <c r="H75" s="106"/>
      <c r="I75" s="106"/>
      <c r="J75" s="106"/>
    </row>
    <row r="76">
      <c r="A76" s="109" t="s">
        <v>54</v>
      </c>
      <c r="B76" s="109" t="s">
        <v>280</v>
      </c>
      <c r="C76" s="110">
        <v>317.16000000000003</v>
      </c>
      <c r="D76" s="106"/>
      <c r="E76" s="106"/>
      <c r="F76" s="106"/>
      <c r="G76" s="106"/>
      <c r="H76" s="106"/>
      <c r="I76" s="106"/>
      <c r="J76" s="106"/>
    </row>
    <row r="77">
      <c r="A77" s="109" t="s">
        <v>170</v>
      </c>
      <c r="B77" s="109" t="s">
        <v>280</v>
      </c>
      <c r="C77" s="110">
        <v>8</v>
      </c>
      <c r="D77" s="106"/>
      <c r="E77" s="106"/>
      <c r="F77" s="106"/>
      <c r="G77" s="106"/>
      <c r="H77" s="106"/>
      <c r="I77" s="106"/>
      <c r="J77" s="106"/>
    </row>
    <row r="78">
      <c r="A78" s="109" t="s">
        <v>213</v>
      </c>
      <c r="B78" s="109" t="s">
        <v>280</v>
      </c>
      <c r="C78" s="110">
        <v>18.600000000000001</v>
      </c>
      <c r="D78" s="106"/>
      <c r="E78" s="106"/>
      <c r="F78" s="106"/>
      <c r="G78" s="106"/>
      <c r="H78" s="106"/>
      <c r="I78" s="106"/>
      <c r="J78" s="106"/>
    </row>
    <row r="79">
      <c r="A79" s="109" t="s">
        <v>74</v>
      </c>
      <c r="B79" s="109" t="s">
        <v>280</v>
      </c>
      <c r="C79" s="110">
        <v>4.79</v>
      </c>
      <c r="D79" s="106"/>
      <c r="E79" s="106"/>
      <c r="F79" s="106"/>
      <c r="G79" s="106"/>
      <c r="H79" s="106"/>
      <c r="I79" s="106"/>
      <c r="J79" s="106"/>
    </row>
    <row r="80">
      <c r="A80" s="109" t="s">
        <v>43</v>
      </c>
      <c r="B80" s="109" t="s">
        <v>280</v>
      </c>
      <c r="C80" s="110">
        <v>51.450000000000003</v>
      </c>
      <c r="D80" s="106"/>
      <c r="E80" s="106"/>
      <c r="F80" s="106"/>
      <c r="G80" s="106"/>
      <c r="H80" s="106"/>
      <c r="I80" s="106"/>
      <c r="J80" s="106"/>
    </row>
    <row r="81">
      <c r="A81" s="109" t="s">
        <v>76</v>
      </c>
      <c r="B81" s="109" t="s">
        <v>280</v>
      </c>
      <c r="C81" s="110">
        <v>356.31999999999999</v>
      </c>
      <c r="D81" s="106"/>
      <c r="E81" s="106"/>
      <c r="F81" s="106"/>
      <c r="G81" s="106"/>
      <c r="H81" s="106"/>
      <c r="I81" s="106"/>
      <c r="J81" s="106"/>
    </row>
    <row r="82">
      <c r="A82" s="109" t="s">
        <v>63</v>
      </c>
      <c r="B82" s="109" t="s">
        <v>281</v>
      </c>
      <c r="C82" s="110">
        <v>173212.73000000001</v>
      </c>
      <c r="D82" s="106"/>
      <c r="E82" s="106"/>
      <c r="F82" s="106"/>
      <c r="G82" s="106"/>
      <c r="H82" s="106"/>
      <c r="I82" s="106"/>
      <c r="J82" s="106"/>
    </row>
    <row r="83">
      <c r="A83" s="109" t="s">
        <v>63</v>
      </c>
      <c r="B83" s="109" t="s">
        <v>282</v>
      </c>
      <c r="C83" s="110">
        <v>93479.009999999995</v>
      </c>
      <c r="D83" s="106"/>
      <c r="E83" s="106"/>
      <c r="F83" s="106"/>
      <c r="G83" s="106"/>
      <c r="H83" s="106"/>
      <c r="I83" s="106"/>
      <c r="J83" s="106"/>
    </row>
    <row r="84">
      <c r="A84" s="109" t="s">
        <v>54</v>
      </c>
      <c r="B84" s="109" t="s">
        <v>283</v>
      </c>
      <c r="C84" s="110">
        <v>296263.46000000002</v>
      </c>
      <c r="D84" s="106"/>
      <c r="E84" s="106"/>
      <c r="F84" s="106"/>
      <c r="G84" s="106"/>
      <c r="H84" s="106"/>
      <c r="I84" s="106"/>
      <c r="J84" s="106"/>
    </row>
    <row r="85">
      <c r="A85" s="109" t="s">
        <v>180</v>
      </c>
      <c r="B85" s="109" t="s">
        <v>284</v>
      </c>
      <c r="C85" s="110">
        <v>249</v>
      </c>
      <c r="D85" s="106"/>
      <c r="E85" s="106"/>
      <c r="F85" s="106"/>
      <c r="G85" s="106"/>
      <c r="H85" s="106"/>
      <c r="I85" s="106"/>
      <c r="J85" s="106"/>
    </row>
    <row r="86">
      <c r="A86" s="109" t="s">
        <v>207</v>
      </c>
      <c r="B86" s="109" t="s">
        <v>284</v>
      </c>
      <c r="C86" s="110">
        <v>295.25999999999999</v>
      </c>
      <c r="D86" s="106"/>
      <c r="E86" s="106"/>
      <c r="F86" s="106"/>
      <c r="G86" s="106"/>
      <c r="H86" s="106"/>
      <c r="I86" s="106"/>
      <c r="J86" s="106"/>
    </row>
    <row r="87">
      <c r="A87" s="109" t="s">
        <v>235</v>
      </c>
      <c r="B87" s="109" t="s">
        <v>284</v>
      </c>
      <c r="C87" s="110">
        <v>22.489999999999998</v>
      </c>
      <c r="D87" s="106"/>
      <c r="E87" s="106"/>
      <c r="F87" s="106"/>
      <c r="G87" s="106"/>
      <c r="H87" s="106"/>
      <c r="I87" s="106"/>
      <c r="J87" s="106"/>
    </row>
    <row r="88">
      <c r="A88" s="109" t="s">
        <v>285</v>
      </c>
      <c r="B88" s="109" t="s">
        <v>284</v>
      </c>
      <c r="C88" s="110">
        <v>6</v>
      </c>
      <c r="D88" s="106"/>
      <c r="E88" s="106"/>
      <c r="F88" s="106"/>
      <c r="G88" s="106"/>
      <c r="H88" s="106"/>
      <c r="I88" s="106"/>
      <c r="J88" s="106"/>
    </row>
    <row r="89">
      <c r="A89" s="109" t="s">
        <v>286</v>
      </c>
      <c r="B89" s="109" t="s">
        <v>284</v>
      </c>
      <c r="C89" s="110">
        <v>10</v>
      </c>
      <c r="D89" s="106"/>
      <c r="E89" s="106"/>
      <c r="F89" s="106"/>
      <c r="G89" s="106"/>
      <c r="H89" s="106"/>
      <c r="I89" s="106"/>
      <c r="J89" s="106"/>
    </row>
    <row r="90">
      <c r="A90" s="109" t="s">
        <v>194</v>
      </c>
      <c r="B90" s="109" t="s">
        <v>284</v>
      </c>
      <c r="C90" s="110">
        <v>2027.21</v>
      </c>
      <c r="D90" s="106"/>
      <c r="E90" s="106"/>
      <c r="F90" s="106"/>
      <c r="G90" s="106"/>
      <c r="H90" s="106"/>
      <c r="I90" s="106"/>
      <c r="J90" s="106"/>
    </row>
    <row r="91">
      <c r="A91" s="109" t="s">
        <v>287</v>
      </c>
      <c r="B91" s="109" t="s">
        <v>284</v>
      </c>
      <c r="C91" s="110">
        <v>-53.93</v>
      </c>
      <c r="D91" s="106"/>
      <c r="E91" s="106"/>
      <c r="F91" s="106"/>
      <c r="G91" s="106"/>
      <c r="H91" s="106"/>
      <c r="I91" s="106"/>
      <c r="J91" s="106"/>
    </row>
    <row r="92">
      <c r="A92" s="109" t="s">
        <v>288</v>
      </c>
      <c r="B92" s="109" t="s">
        <v>284</v>
      </c>
      <c r="C92" s="110">
        <v>2.5</v>
      </c>
      <c r="D92" s="106"/>
      <c r="E92" s="106"/>
      <c r="F92" s="106"/>
      <c r="G92" s="106"/>
      <c r="H92" s="106"/>
      <c r="I92" s="106"/>
      <c r="J92" s="106"/>
    </row>
    <row r="93">
      <c r="A93" s="109" t="s">
        <v>208</v>
      </c>
      <c r="B93" s="109" t="s">
        <v>284</v>
      </c>
      <c r="C93" s="110">
        <v>172.56</v>
      </c>
      <c r="D93" s="106"/>
      <c r="E93" s="106"/>
      <c r="F93" s="106"/>
      <c r="G93" s="106"/>
      <c r="H93" s="106"/>
      <c r="I93" s="106"/>
      <c r="J93" s="106"/>
    </row>
    <row r="94">
      <c r="A94" s="109" t="s">
        <v>182</v>
      </c>
      <c r="B94" s="109" t="s">
        <v>284</v>
      </c>
      <c r="C94" s="110">
        <v>13395.809999999999</v>
      </c>
      <c r="D94" s="106"/>
      <c r="E94" s="106"/>
      <c r="F94" s="106"/>
      <c r="G94" s="106"/>
      <c r="H94" s="106"/>
      <c r="I94" s="106"/>
      <c r="J94" s="106"/>
    </row>
    <row r="95">
      <c r="A95" s="109" t="s">
        <v>209</v>
      </c>
      <c r="B95" s="109" t="s">
        <v>284</v>
      </c>
      <c r="C95" s="110">
        <v>27</v>
      </c>
      <c r="D95" s="106"/>
      <c r="E95" s="106"/>
      <c r="F95" s="106"/>
      <c r="G95" s="106"/>
      <c r="H95" s="106"/>
      <c r="I95" s="106"/>
      <c r="J95" s="106"/>
    </row>
    <row r="96">
      <c r="A96" s="109" t="s">
        <v>211</v>
      </c>
      <c r="B96" s="109" t="s">
        <v>284</v>
      </c>
      <c r="C96" s="110">
        <v>1306.1800000000001</v>
      </c>
      <c r="D96" s="106"/>
      <c r="E96" s="106"/>
      <c r="F96" s="106"/>
      <c r="G96" s="106"/>
      <c r="H96" s="106"/>
      <c r="I96" s="106"/>
      <c r="J96" s="106"/>
    </row>
    <row r="97">
      <c r="A97" s="109" t="s">
        <v>172</v>
      </c>
      <c r="B97" s="109" t="s">
        <v>284</v>
      </c>
      <c r="C97" s="110">
        <v>17</v>
      </c>
      <c r="D97" s="106"/>
      <c r="E97" s="106"/>
      <c r="F97" s="106"/>
      <c r="G97" s="106"/>
      <c r="H97" s="106"/>
      <c r="I97" s="106"/>
      <c r="J97" s="106"/>
    </row>
    <row r="98">
      <c r="A98" s="109" t="s">
        <v>212</v>
      </c>
      <c r="B98" s="109" t="s">
        <v>284</v>
      </c>
      <c r="C98" s="110">
        <v>27.649999999999999</v>
      </c>
      <c r="D98" s="106"/>
      <c r="E98" s="106"/>
      <c r="F98" s="106"/>
      <c r="G98" s="106"/>
      <c r="H98" s="106"/>
      <c r="I98" s="106"/>
      <c r="J98" s="106"/>
    </row>
    <row r="99">
      <c r="A99" s="109" t="s">
        <v>217</v>
      </c>
      <c r="B99" s="109" t="s">
        <v>284</v>
      </c>
      <c r="C99" s="110">
        <v>202.62</v>
      </c>
      <c r="D99" s="106"/>
      <c r="E99" s="106"/>
      <c r="F99" s="106"/>
      <c r="G99" s="106"/>
      <c r="H99" s="106"/>
      <c r="I99" s="106"/>
      <c r="J99" s="106"/>
    </row>
    <row r="100">
      <c r="A100" s="109" t="s">
        <v>213</v>
      </c>
      <c r="B100" s="109" t="s">
        <v>284</v>
      </c>
      <c r="C100" s="110">
        <v>169.13</v>
      </c>
      <c r="D100" s="106"/>
      <c r="E100" s="106"/>
      <c r="F100" s="106"/>
      <c r="G100" s="106"/>
      <c r="H100" s="106"/>
      <c r="I100" s="106"/>
      <c r="J100" s="106"/>
    </row>
    <row r="101">
      <c r="A101" s="109" t="s">
        <v>245</v>
      </c>
      <c r="B101" s="109" t="s">
        <v>284</v>
      </c>
      <c r="C101" s="110">
        <v>65.109999999999999</v>
      </c>
      <c r="D101" s="106"/>
      <c r="E101" s="106"/>
      <c r="F101" s="106"/>
      <c r="G101" s="106"/>
      <c r="H101" s="106"/>
      <c r="I101" s="106"/>
      <c r="J101" s="106"/>
    </row>
    <row r="102">
      <c r="A102" s="109" t="s">
        <v>74</v>
      </c>
      <c r="B102" s="109" t="s">
        <v>284</v>
      </c>
      <c r="C102" s="110">
        <v>1</v>
      </c>
      <c r="D102" s="106"/>
      <c r="E102" s="106"/>
      <c r="F102" s="106"/>
      <c r="G102" s="106"/>
      <c r="H102" s="106"/>
      <c r="I102" s="106"/>
      <c r="J102" s="106"/>
    </row>
    <row r="103">
      <c r="A103" s="109" t="s">
        <v>182</v>
      </c>
      <c r="B103" s="109" t="s">
        <v>289</v>
      </c>
      <c r="C103" s="110">
        <v>1566.9200000000001</v>
      </c>
      <c r="D103" s="106"/>
      <c r="E103" s="106"/>
      <c r="F103" s="106"/>
      <c r="G103" s="106"/>
      <c r="H103" s="106"/>
      <c r="I103" s="106"/>
      <c r="J103" s="106"/>
    </row>
    <row r="104">
      <c r="A104" s="109" t="s">
        <v>160</v>
      </c>
      <c r="B104" s="109" t="s">
        <v>290</v>
      </c>
      <c r="C104" s="110">
        <v>7.5</v>
      </c>
      <c r="D104" s="106"/>
      <c r="E104" s="106"/>
      <c r="F104" s="106"/>
      <c r="G104" s="106"/>
      <c r="H104" s="106"/>
      <c r="I104" s="106"/>
      <c r="J104" s="106"/>
    </row>
    <row r="105">
      <c r="A105" s="109" t="s">
        <v>209</v>
      </c>
      <c r="B105" s="109" t="s">
        <v>290</v>
      </c>
      <c r="C105" s="110">
        <v>258.19999999999999</v>
      </c>
      <c r="D105" s="106"/>
      <c r="E105" s="106"/>
      <c r="F105" s="106"/>
      <c r="G105" s="106"/>
      <c r="H105" s="106"/>
      <c r="I105" s="106"/>
      <c r="J105" s="106"/>
    </row>
    <row r="106">
      <c r="A106" s="109" t="s">
        <v>211</v>
      </c>
      <c r="B106" s="109" t="s">
        <v>290</v>
      </c>
      <c r="C106" s="110">
        <v>382.69999999999999</v>
      </c>
      <c r="D106" s="106"/>
      <c r="E106" s="106"/>
      <c r="F106" s="106"/>
      <c r="G106" s="106"/>
      <c r="H106" s="106"/>
      <c r="I106" s="106"/>
      <c r="J106" s="106"/>
    </row>
    <row r="107">
      <c r="A107" s="109" t="s">
        <v>172</v>
      </c>
      <c r="B107" s="109" t="s">
        <v>290</v>
      </c>
      <c r="C107" s="110">
        <v>169.44</v>
      </c>
      <c r="D107" s="106"/>
      <c r="E107" s="106"/>
      <c r="F107" s="106"/>
      <c r="G107" s="106"/>
      <c r="H107" s="106"/>
      <c r="I107" s="106"/>
      <c r="J107" s="106"/>
    </row>
    <row r="108">
      <c r="A108" s="109" t="s">
        <v>212</v>
      </c>
      <c r="B108" s="109" t="s">
        <v>290</v>
      </c>
      <c r="C108" s="110">
        <v>699.65999999999997</v>
      </c>
      <c r="D108" s="106"/>
      <c r="E108" s="106"/>
      <c r="F108" s="106"/>
      <c r="G108" s="106"/>
      <c r="H108" s="106"/>
      <c r="I108" s="106"/>
      <c r="J108" s="106"/>
    </row>
    <row r="109">
      <c r="A109" s="109" t="s">
        <v>217</v>
      </c>
      <c r="B109" s="109" t="s">
        <v>290</v>
      </c>
      <c r="C109" s="110">
        <v>600.99000000000001</v>
      </c>
      <c r="D109" s="106"/>
      <c r="E109" s="106"/>
      <c r="F109" s="106"/>
      <c r="G109" s="106"/>
      <c r="H109" s="106"/>
      <c r="I109" s="106"/>
      <c r="J109" s="106"/>
    </row>
    <row r="110">
      <c r="A110" s="109" t="s">
        <v>213</v>
      </c>
      <c r="B110" s="109" t="s">
        <v>290</v>
      </c>
      <c r="C110" s="110">
        <v>208.91</v>
      </c>
      <c r="D110" s="106"/>
      <c r="E110" s="106"/>
      <c r="F110" s="106"/>
      <c r="G110" s="106"/>
      <c r="H110" s="106"/>
      <c r="I110" s="106"/>
      <c r="J110" s="106"/>
    </row>
    <row r="111">
      <c r="A111" s="109" t="s">
        <v>245</v>
      </c>
      <c r="B111" s="109" t="s">
        <v>290</v>
      </c>
      <c r="C111" s="110">
        <v>318.17000000000002</v>
      </c>
      <c r="D111" s="106"/>
      <c r="E111" s="106"/>
      <c r="F111" s="106"/>
      <c r="G111" s="106"/>
      <c r="H111" s="106"/>
      <c r="I111" s="106"/>
      <c r="J111" s="106"/>
    </row>
    <row r="112">
      <c r="A112" s="109" t="s">
        <v>246</v>
      </c>
      <c r="B112" s="109" t="s">
        <v>290</v>
      </c>
      <c r="C112" s="110">
        <v>1</v>
      </c>
      <c r="D112" s="106"/>
      <c r="E112" s="106"/>
      <c r="F112" s="106"/>
      <c r="G112" s="106"/>
      <c r="H112" s="106"/>
      <c r="I112" s="106"/>
      <c r="J112" s="106"/>
    </row>
    <row r="113">
      <c r="A113" s="109" t="s">
        <v>43</v>
      </c>
      <c r="B113" s="109" t="s">
        <v>290</v>
      </c>
      <c r="C113" s="110">
        <v>95039.860000000001</v>
      </c>
      <c r="D113" s="106"/>
      <c r="E113" s="106"/>
      <c r="F113" s="106"/>
      <c r="G113" s="106"/>
      <c r="H113" s="106"/>
      <c r="I113" s="106"/>
      <c r="J113" s="106"/>
    </row>
    <row r="114">
      <c r="A114" s="109" t="s">
        <v>76</v>
      </c>
      <c r="B114" s="109" t="s">
        <v>290</v>
      </c>
      <c r="C114" s="110">
        <v>12028.719999999999</v>
      </c>
      <c r="D114" s="106"/>
      <c r="E114" s="106"/>
      <c r="F114" s="106"/>
      <c r="G114" s="106"/>
      <c r="H114" s="106"/>
      <c r="I114" s="106"/>
      <c r="J114" s="106"/>
    </row>
    <row r="115">
      <c r="A115" s="109" t="s">
        <v>218</v>
      </c>
      <c r="B115" s="109" t="s">
        <v>290</v>
      </c>
      <c r="C115" s="110">
        <v>2327.2399999999998</v>
      </c>
      <c r="D115" s="106"/>
      <c r="E115" s="106"/>
      <c r="F115" s="106"/>
      <c r="G115" s="106"/>
      <c r="H115" s="106"/>
      <c r="I115" s="106"/>
      <c r="J115" s="106"/>
    </row>
    <row r="116">
      <c r="A116" s="109" t="s">
        <v>54</v>
      </c>
      <c r="B116" s="109" t="s">
        <v>291</v>
      </c>
      <c r="C116" s="110">
        <v>676.63999999999999</v>
      </c>
      <c r="D116" s="106"/>
      <c r="E116" s="106"/>
      <c r="F116" s="106"/>
      <c r="G116" s="106"/>
      <c r="H116" s="106"/>
      <c r="I116" s="106"/>
      <c r="J116" s="106"/>
    </row>
    <row r="117">
      <c r="A117" s="109" t="s">
        <v>162</v>
      </c>
      <c r="B117" s="109" t="s">
        <v>291</v>
      </c>
      <c r="C117" s="110">
        <v>14.300000000000001</v>
      </c>
      <c r="D117" s="106"/>
      <c r="E117" s="106"/>
      <c r="F117" s="106"/>
      <c r="G117" s="106"/>
      <c r="H117" s="106"/>
      <c r="I117" s="106"/>
      <c r="J117" s="106"/>
    </row>
    <row r="118">
      <c r="A118" s="109" t="s">
        <v>160</v>
      </c>
      <c r="B118" s="109" t="s">
        <v>291</v>
      </c>
      <c r="C118" s="110">
        <v>10171.059999999999</v>
      </c>
      <c r="D118" s="106"/>
      <c r="E118" s="106"/>
      <c r="F118" s="106"/>
      <c r="G118" s="106"/>
      <c r="H118" s="106"/>
      <c r="I118" s="106"/>
      <c r="J118" s="106"/>
    </row>
    <row r="119">
      <c r="A119" s="109" t="s">
        <v>170</v>
      </c>
      <c r="B119" s="109" t="s">
        <v>291</v>
      </c>
      <c r="C119" s="110">
        <v>16</v>
      </c>
      <c r="D119" s="106"/>
      <c r="E119" s="106"/>
      <c r="F119" s="106"/>
      <c r="G119" s="106"/>
      <c r="H119" s="106"/>
      <c r="I119" s="106"/>
      <c r="J119" s="106"/>
    </row>
    <row r="120">
      <c r="A120" s="109" t="s">
        <v>209</v>
      </c>
      <c r="B120" s="109" t="s">
        <v>291</v>
      </c>
      <c r="C120" s="110">
        <v>49.509999999999998</v>
      </c>
      <c r="D120" s="106"/>
      <c r="E120" s="106"/>
      <c r="F120" s="106"/>
      <c r="G120" s="106"/>
      <c r="H120" s="106"/>
      <c r="I120" s="106"/>
      <c r="J120" s="106"/>
    </row>
    <row r="121">
      <c r="A121" s="109" t="s">
        <v>211</v>
      </c>
      <c r="B121" s="109" t="s">
        <v>291</v>
      </c>
      <c r="C121" s="110">
        <v>132.11000000000001</v>
      </c>
      <c r="D121" s="106"/>
      <c r="E121" s="106"/>
      <c r="F121" s="106"/>
      <c r="G121" s="106"/>
      <c r="H121" s="106"/>
      <c r="I121" s="106"/>
      <c r="J121" s="106"/>
    </row>
    <row r="122">
      <c r="A122" s="109" t="s">
        <v>172</v>
      </c>
      <c r="B122" s="109" t="s">
        <v>291</v>
      </c>
      <c r="C122" s="110">
        <v>71.260000000000005</v>
      </c>
      <c r="D122" s="106"/>
      <c r="E122" s="106"/>
      <c r="F122" s="106"/>
      <c r="G122" s="106"/>
      <c r="H122" s="106"/>
      <c r="I122" s="106"/>
      <c r="J122" s="106"/>
    </row>
    <row r="123">
      <c r="A123" s="109" t="s">
        <v>212</v>
      </c>
      <c r="B123" s="109" t="s">
        <v>291</v>
      </c>
      <c r="C123" s="110">
        <v>356.24000000000001</v>
      </c>
      <c r="D123" s="106"/>
      <c r="E123" s="106"/>
      <c r="F123" s="106"/>
      <c r="G123" s="106"/>
      <c r="H123" s="106"/>
      <c r="I123" s="106"/>
      <c r="J123" s="106"/>
    </row>
    <row r="124">
      <c r="A124" s="109" t="s">
        <v>217</v>
      </c>
      <c r="B124" s="109" t="s">
        <v>291</v>
      </c>
      <c r="C124" s="110">
        <v>316.95999999999998</v>
      </c>
      <c r="D124" s="106"/>
      <c r="E124" s="106"/>
      <c r="F124" s="106"/>
      <c r="G124" s="106"/>
      <c r="H124" s="106"/>
      <c r="I124" s="106"/>
      <c r="J124" s="106"/>
    </row>
    <row r="125">
      <c r="A125" s="109" t="s">
        <v>213</v>
      </c>
      <c r="B125" s="109" t="s">
        <v>291</v>
      </c>
      <c r="C125" s="110">
        <v>97.310000000000002</v>
      </c>
      <c r="D125" s="106"/>
      <c r="E125" s="106"/>
      <c r="F125" s="106"/>
      <c r="G125" s="106"/>
      <c r="H125" s="106"/>
      <c r="I125" s="106"/>
      <c r="J125" s="106"/>
    </row>
    <row r="126">
      <c r="A126" s="109" t="s">
        <v>245</v>
      </c>
      <c r="B126" s="109" t="s">
        <v>291</v>
      </c>
      <c r="C126" s="110">
        <v>277.19</v>
      </c>
      <c r="D126" s="106"/>
      <c r="E126" s="106"/>
      <c r="F126" s="106"/>
      <c r="G126" s="106"/>
      <c r="H126" s="106"/>
      <c r="I126" s="106"/>
      <c r="J126" s="106"/>
    </row>
    <row r="127">
      <c r="A127" s="109" t="s">
        <v>74</v>
      </c>
      <c r="B127" s="109" t="s">
        <v>291</v>
      </c>
      <c r="C127" s="110">
        <v>2.9100000000000001</v>
      </c>
      <c r="D127" s="106"/>
      <c r="E127" s="106"/>
      <c r="F127" s="106"/>
      <c r="G127" s="106"/>
      <c r="H127" s="106"/>
      <c r="I127" s="106"/>
      <c r="J127" s="106"/>
    </row>
    <row r="128">
      <c r="A128" s="109" t="s">
        <v>173</v>
      </c>
      <c r="B128" s="109" t="s">
        <v>291</v>
      </c>
      <c r="C128" s="110">
        <v>30.239999999999998</v>
      </c>
      <c r="D128" s="106"/>
      <c r="E128" s="106"/>
      <c r="F128" s="106"/>
      <c r="G128" s="106"/>
      <c r="H128" s="106"/>
      <c r="I128" s="106"/>
      <c r="J128" s="106"/>
    </row>
    <row r="129">
      <c r="A129" s="109" t="s">
        <v>43</v>
      </c>
      <c r="B129" s="109" t="s">
        <v>291</v>
      </c>
      <c r="C129" s="110">
        <v>3278.9699999999998</v>
      </c>
      <c r="D129" s="106"/>
      <c r="E129" s="106"/>
      <c r="F129" s="106"/>
      <c r="G129" s="106"/>
      <c r="H129" s="106"/>
      <c r="I129" s="106"/>
      <c r="J129" s="106"/>
    </row>
    <row r="130">
      <c r="A130" s="109" t="s">
        <v>76</v>
      </c>
      <c r="B130" s="109" t="s">
        <v>291</v>
      </c>
      <c r="C130" s="110">
        <v>37274.779999999999</v>
      </c>
      <c r="D130" s="106"/>
      <c r="E130" s="106"/>
      <c r="F130" s="106"/>
      <c r="G130" s="106"/>
      <c r="H130" s="106"/>
      <c r="I130" s="106"/>
      <c r="J130" s="106"/>
    </row>
    <row r="131">
      <c r="A131" s="109" t="s">
        <v>46</v>
      </c>
      <c r="B131" s="109" t="s">
        <v>291</v>
      </c>
      <c r="C131" s="110">
        <v>1460.48</v>
      </c>
      <c r="D131" s="106"/>
      <c r="E131" s="106"/>
      <c r="F131" s="106"/>
      <c r="G131" s="106"/>
      <c r="H131" s="106"/>
      <c r="I131" s="106"/>
      <c r="J131" s="106"/>
    </row>
    <row r="132">
      <c r="A132" s="109" t="s">
        <v>240</v>
      </c>
      <c r="B132" s="109" t="s">
        <v>291</v>
      </c>
      <c r="C132" s="110">
        <v>6.9199999999999999</v>
      </c>
      <c r="D132" s="106"/>
      <c r="E132" s="106"/>
      <c r="F132" s="106"/>
      <c r="G132" s="106"/>
      <c r="H132" s="106"/>
      <c r="I132" s="106"/>
      <c r="J132" s="106"/>
    </row>
    <row r="133">
      <c r="A133" s="109" t="s">
        <v>164</v>
      </c>
      <c r="B133" s="109" t="s">
        <v>291</v>
      </c>
      <c r="C133" s="110">
        <v>96.709999999999994</v>
      </c>
      <c r="D133" s="106"/>
      <c r="E133" s="106"/>
      <c r="F133" s="106"/>
      <c r="G133" s="106"/>
      <c r="H133" s="106"/>
      <c r="I133" s="106"/>
      <c r="J133" s="106"/>
    </row>
    <row r="134">
      <c r="A134" s="109" t="s">
        <v>154</v>
      </c>
      <c r="B134" s="109" t="s">
        <v>291</v>
      </c>
      <c r="C134" s="110">
        <v>1929.0999999999999</v>
      </c>
      <c r="D134" s="106"/>
      <c r="E134" s="106"/>
      <c r="F134" s="106"/>
      <c r="G134" s="106"/>
      <c r="H134" s="106"/>
      <c r="I134" s="106"/>
      <c r="J134" s="106"/>
    </row>
    <row r="135">
      <c r="A135" s="109" t="s">
        <v>63</v>
      </c>
      <c r="B135" s="109" t="s">
        <v>291</v>
      </c>
      <c r="C135" s="110">
        <v>9076.1200000000008</v>
      </c>
      <c r="D135" s="106"/>
      <c r="E135" s="106"/>
      <c r="F135" s="106"/>
      <c r="G135" s="106"/>
      <c r="H135" s="106"/>
      <c r="I135" s="106"/>
      <c r="J135" s="106"/>
    </row>
    <row r="136">
      <c r="A136" s="109" t="s">
        <v>233</v>
      </c>
      <c r="B136" s="109" t="s">
        <v>292</v>
      </c>
      <c r="C136" s="110">
        <v>1.47</v>
      </c>
      <c r="D136" s="106"/>
      <c r="E136" s="106"/>
      <c r="F136" s="106"/>
      <c r="G136" s="106"/>
      <c r="H136" s="106"/>
      <c r="I136" s="106"/>
      <c r="J136" s="106"/>
    </row>
    <row r="137">
      <c r="A137" s="109" t="s">
        <v>54</v>
      </c>
      <c r="B137" s="109" t="s">
        <v>292</v>
      </c>
      <c r="C137" s="110">
        <v>987.79999999999995</v>
      </c>
      <c r="D137" s="106"/>
      <c r="E137" s="106"/>
      <c r="F137" s="106"/>
      <c r="G137" s="106"/>
      <c r="H137" s="106"/>
      <c r="I137" s="106"/>
      <c r="J137" s="106"/>
    </row>
    <row r="138">
      <c r="A138" s="109" t="s">
        <v>22</v>
      </c>
      <c r="B138" s="109" t="s">
        <v>292</v>
      </c>
      <c r="C138" s="110">
        <v>88.730000000000004</v>
      </c>
      <c r="D138" s="106"/>
      <c r="E138" s="106"/>
      <c r="F138" s="106"/>
      <c r="G138" s="106"/>
      <c r="H138" s="106"/>
      <c r="I138" s="106"/>
      <c r="J138" s="106"/>
    </row>
    <row r="139">
      <c r="A139" s="109" t="s">
        <v>227</v>
      </c>
      <c r="B139" s="109" t="s">
        <v>292</v>
      </c>
      <c r="C139" s="110">
        <v>1302.96</v>
      </c>
      <c r="D139" s="106"/>
      <c r="E139" s="106"/>
      <c r="F139" s="106"/>
      <c r="G139" s="106"/>
      <c r="H139" s="106"/>
      <c r="I139" s="106"/>
      <c r="J139" s="106"/>
    </row>
    <row r="140">
      <c r="A140" s="109" t="s">
        <v>293</v>
      </c>
      <c r="B140" s="109" t="s">
        <v>292</v>
      </c>
      <c r="C140" s="110">
        <v>-3.0299999999999998</v>
      </c>
      <c r="D140" s="106"/>
      <c r="E140" s="106"/>
      <c r="F140" s="106"/>
      <c r="G140" s="106"/>
      <c r="H140" s="106"/>
      <c r="I140" s="106"/>
      <c r="J140" s="106"/>
    </row>
    <row r="141">
      <c r="A141" s="109" t="s">
        <v>229</v>
      </c>
      <c r="B141" s="109" t="s">
        <v>292</v>
      </c>
      <c r="C141" s="110">
        <v>-6</v>
      </c>
      <c r="D141" s="106"/>
      <c r="E141" s="106"/>
      <c r="F141" s="106"/>
      <c r="G141" s="106"/>
      <c r="H141" s="106"/>
      <c r="I141" s="106"/>
      <c r="J141" s="106"/>
    </row>
    <row r="142">
      <c r="A142" s="109" t="s">
        <v>235</v>
      </c>
      <c r="B142" s="109" t="s">
        <v>292</v>
      </c>
      <c r="C142" s="110">
        <v>0</v>
      </c>
      <c r="D142" s="106"/>
      <c r="E142" s="106"/>
      <c r="F142" s="106"/>
      <c r="G142" s="106"/>
      <c r="H142" s="106"/>
      <c r="I142" s="106"/>
      <c r="J142" s="106"/>
    </row>
    <row r="143">
      <c r="A143" s="109" t="s">
        <v>194</v>
      </c>
      <c r="B143" s="109" t="s">
        <v>292</v>
      </c>
      <c r="C143" s="110">
        <v>-611.99000000000001</v>
      </c>
      <c r="D143" s="106"/>
      <c r="E143" s="106"/>
      <c r="F143" s="106"/>
      <c r="G143" s="106"/>
      <c r="H143" s="106"/>
      <c r="I143" s="106"/>
      <c r="J143" s="106"/>
    </row>
    <row r="144">
      <c r="A144" s="109" t="s">
        <v>160</v>
      </c>
      <c r="B144" s="109" t="s">
        <v>292</v>
      </c>
      <c r="C144" s="110">
        <v>45.200000000000003</v>
      </c>
      <c r="D144" s="106"/>
      <c r="E144" s="106"/>
      <c r="F144" s="106"/>
      <c r="G144" s="106"/>
      <c r="H144" s="106"/>
      <c r="I144" s="106"/>
      <c r="J144" s="106"/>
    </row>
    <row r="145">
      <c r="A145" s="109" t="s">
        <v>171</v>
      </c>
      <c r="B145" s="109" t="s">
        <v>292</v>
      </c>
      <c r="C145" s="110">
        <v>41.530000000000001</v>
      </c>
      <c r="D145" s="106"/>
      <c r="E145" s="106"/>
      <c r="F145" s="106"/>
      <c r="G145" s="106"/>
      <c r="H145" s="106"/>
      <c r="I145" s="106"/>
      <c r="J145" s="106"/>
    </row>
    <row r="146">
      <c r="A146" s="109" t="s">
        <v>245</v>
      </c>
      <c r="B146" s="109" t="s">
        <v>292</v>
      </c>
      <c r="C146" s="110">
        <v>18.84</v>
      </c>
      <c r="D146" s="106"/>
      <c r="E146" s="106"/>
      <c r="F146" s="106"/>
      <c r="G146" s="106"/>
      <c r="H146" s="106"/>
      <c r="I146" s="106"/>
      <c r="J146" s="106"/>
    </row>
    <row r="147">
      <c r="A147" s="109" t="s">
        <v>43</v>
      </c>
      <c r="B147" s="109" t="s">
        <v>292</v>
      </c>
      <c r="C147" s="110">
        <v>94.209999999999994</v>
      </c>
      <c r="D147" s="106"/>
      <c r="E147" s="106"/>
      <c r="F147" s="106"/>
      <c r="G147" s="106"/>
      <c r="H147" s="106"/>
      <c r="I147" s="106"/>
      <c r="J147" s="106"/>
    </row>
    <row r="148">
      <c r="A148" s="109" t="s">
        <v>76</v>
      </c>
      <c r="B148" s="109" t="s">
        <v>292</v>
      </c>
      <c r="C148" s="110">
        <v>5.9699999999999998</v>
      </c>
      <c r="D148" s="106"/>
      <c r="E148" s="106"/>
      <c r="F148" s="106"/>
      <c r="G148" s="106"/>
      <c r="H148" s="106"/>
      <c r="I148" s="106"/>
      <c r="J148" s="106"/>
    </row>
    <row r="149">
      <c r="A149" s="109" t="s">
        <v>218</v>
      </c>
      <c r="B149" s="109" t="s">
        <v>292</v>
      </c>
      <c r="C149" s="110">
        <v>66.840000000000003</v>
      </c>
      <c r="D149" s="106"/>
      <c r="E149" s="106"/>
      <c r="F149" s="106"/>
      <c r="G149" s="106"/>
      <c r="H149" s="106"/>
      <c r="I149" s="106"/>
      <c r="J149" s="106"/>
    </row>
    <row r="150">
      <c r="A150" s="109" t="s">
        <v>174</v>
      </c>
      <c r="B150" s="109" t="s">
        <v>292</v>
      </c>
      <c r="C150" s="110">
        <v>58.600000000000001</v>
      </c>
      <c r="D150" s="106"/>
      <c r="E150" s="106"/>
      <c r="F150" s="106"/>
      <c r="G150" s="106"/>
      <c r="H150" s="106"/>
      <c r="I150" s="106"/>
      <c r="J150" s="106"/>
    </row>
    <row r="151">
      <c r="A151" s="109" t="s">
        <v>154</v>
      </c>
      <c r="B151" s="109" t="s">
        <v>292</v>
      </c>
      <c r="C151" s="110">
        <v>153.08000000000001</v>
      </c>
      <c r="D151" s="106"/>
      <c r="E151" s="106"/>
      <c r="F151" s="106"/>
      <c r="G151" s="106"/>
      <c r="H151" s="106"/>
      <c r="I151" s="106"/>
      <c r="J151" s="106"/>
    </row>
    <row r="152">
      <c r="A152" s="109" t="s">
        <v>63</v>
      </c>
      <c r="B152" s="109" t="s">
        <v>292</v>
      </c>
      <c r="C152" s="110">
        <v>1734.73</v>
      </c>
      <c r="D152" s="106"/>
      <c r="E152" s="106"/>
      <c r="F152" s="106"/>
      <c r="G152" s="106"/>
      <c r="H152" s="106"/>
      <c r="I152" s="106"/>
      <c r="J152" s="106"/>
    </row>
    <row r="153">
      <c r="A153" s="109" t="s">
        <v>157</v>
      </c>
      <c r="B153" s="109" t="s">
        <v>294</v>
      </c>
      <c r="C153" s="110">
        <v>2555.4299999999998</v>
      </c>
      <c r="D153" s="106"/>
      <c r="E153" s="106"/>
      <c r="F153" s="106"/>
      <c r="G153" s="106"/>
      <c r="H153" s="106"/>
      <c r="I153" s="106"/>
      <c r="J153" s="106"/>
    </row>
    <row r="154">
      <c r="A154" s="109" t="s">
        <v>233</v>
      </c>
      <c r="B154" s="109" t="s">
        <v>294</v>
      </c>
      <c r="C154" s="110">
        <v>458.36000000000001</v>
      </c>
      <c r="D154" s="106"/>
      <c r="E154" s="106"/>
      <c r="F154" s="106"/>
      <c r="G154" s="106"/>
      <c r="H154" s="106"/>
      <c r="I154" s="106"/>
      <c r="J154" s="106"/>
    </row>
    <row r="155">
      <c r="A155" s="109" t="s">
        <v>235</v>
      </c>
      <c r="B155" s="109" t="s">
        <v>294</v>
      </c>
      <c r="C155" s="110">
        <v>993.34000000000003</v>
      </c>
      <c r="D155" s="106"/>
      <c r="E155" s="106"/>
      <c r="F155" s="106"/>
      <c r="G155" s="106"/>
      <c r="H155" s="106"/>
      <c r="I155" s="106"/>
      <c r="J155" s="106"/>
    </row>
    <row r="156">
      <c r="A156" s="109" t="s">
        <v>160</v>
      </c>
      <c r="B156" s="109" t="s">
        <v>294</v>
      </c>
      <c r="C156" s="110">
        <v>-35.200000000000003</v>
      </c>
      <c r="D156" s="106"/>
      <c r="E156" s="106"/>
      <c r="F156" s="106"/>
      <c r="G156" s="106"/>
      <c r="H156" s="106"/>
      <c r="I156" s="106"/>
      <c r="J156" s="106"/>
    </row>
    <row r="157">
      <c r="A157" s="109" t="s">
        <v>43</v>
      </c>
      <c r="B157" s="109" t="s">
        <v>294</v>
      </c>
      <c r="C157" s="110">
        <v>258.55000000000001</v>
      </c>
      <c r="D157" s="106"/>
      <c r="E157" s="106"/>
      <c r="F157" s="106"/>
      <c r="G157" s="106"/>
      <c r="H157" s="106"/>
      <c r="I157" s="106"/>
      <c r="J157" s="106"/>
    </row>
    <row r="158">
      <c r="A158" s="109" t="s">
        <v>236</v>
      </c>
      <c r="B158" s="109" t="s">
        <v>295</v>
      </c>
      <c r="C158" s="110">
        <v>20.710000000000001</v>
      </c>
      <c r="D158" s="106"/>
      <c r="E158" s="106"/>
      <c r="F158" s="106"/>
      <c r="G158" s="106"/>
      <c r="H158" s="106"/>
      <c r="I158" s="106"/>
      <c r="J158" s="106"/>
    </row>
    <row r="159">
      <c r="A159" s="109" t="s">
        <v>211</v>
      </c>
      <c r="B159" s="109" t="s">
        <v>295</v>
      </c>
      <c r="C159" s="110">
        <v>-5</v>
      </c>
      <c r="D159" s="106"/>
      <c r="E159" s="106"/>
      <c r="F159" s="106"/>
      <c r="G159" s="106"/>
      <c r="H159" s="106"/>
      <c r="I159" s="106"/>
      <c r="J159" s="106"/>
    </row>
    <row r="160">
      <c r="A160" s="109" t="s">
        <v>172</v>
      </c>
      <c r="B160" s="109" t="s">
        <v>295</v>
      </c>
      <c r="C160" s="110">
        <v>2.6299999999999999</v>
      </c>
      <c r="D160" s="106"/>
      <c r="E160" s="106"/>
      <c r="F160" s="106"/>
      <c r="G160" s="106"/>
      <c r="H160" s="106"/>
      <c r="I160" s="106"/>
      <c r="J160" s="106"/>
    </row>
    <row r="161">
      <c r="A161" s="109" t="s">
        <v>217</v>
      </c>
      <c r="B161" s="109" t="s">
        <v>295</v>
      </c>
      <c r="C161" s="110">
        <v>-10.07</v>
      </c>
      <c r="D161" s="106"/>
      <c r="E161" s="106"/>
      <c r="F161" s="106"/>
      <c r="G161" s="106"/>
      <c r="H161" s="106"/>
      <c r="I161" s="106"/>
      <c r="J161" s="106"/>
    </row>
    <row r="162">
      <c r="A162" s="109" t="s">
        <v>213</v>
      </c>
      <c r="B162" s="109" t="s">
        <v>295</v>
      </c>
      <c r="C162" s="110">
        <v>1.04</v>
      </c>
      <c r="D162" s="106"/>
      <c r="E162" s="106"/>
      <c r="F162" s="106"/>
      <c r="G162" s="106"/>
      <c r="H162" s="106"/>
      <c r="I162" s="106"/>
      <c r="J162" s="106"/>
    </row>
    <row r="163">
      <c r="A163" s="109" t="s">
        <v>43</v>
      </c>
      <c r="B163" s="109" t="s">
        <v>295</v>
      </c>
      <c r="C163" s="110">
        <v>99.230000000000004</v>
      </c>
      <c r="D163" s="106"/>
      <c r="E163" s="106"/>
      <c r="F163" s="106"/>
      <c r="G163" s="106"/>
      <c r="H163" s="106"/>
      <c r="I163" s="106"/>
      <c r="J163" s="106"/>
    </row>
    <row r="164">
      <c r="A164" s="109" t="s">
        <v>76</v>
      </c>
      <c r="B164" s="109" t="s">
        <v>295</v>
      </c>
      <c r="C164" s="110">
        <v>-270.48000000000002</v>
      </c>
      <c r="D164" s="106"/>
      <c r="E164" s="106"/>
      <c r="F164" s="106"/>
      <c r="G164" s="106"/>
      <c r="H164" s="106"/>
      <c r="I164" s="106"/>
      <c r="J164" s="106"/>
    </row>
    <row r="165">
      <c r="A165" s="109" t="s">
        <v>164</v>
      </c>
      <c r="B165" s="109" t="s">
        <v>295</v>
      </c>
      <c r="C165" s="110">
        <v>-1</v>
      </c>
      <c r="D165" s="106"/>
      <c r="E165" s="106"/>
      <c r="F165" s="106"/>
      <c r="G165" s="106"/>
      <c r="H165" s="106"/>
      <c r="I165" s="106"/>
      <c r="J165" s="106"/>
    </row>
    <row r="166">
      <c r="A166" s="109" t="s">
        <v>154</v>
      </c>
      <c r="B166" s="109" t="s">
        <v>295</v>
      </c>
      <c r="C166" s="110">
        <v>-0.33000000000000002</v>
      </c>
      <c r="D166" s="106"/>
      <c r="E166" s="106"/>
      <c r="F166" s="106"/>
      <c r="G166" s="106"/>
      <c r="H166" s="106"/>
      <c r="I166" s="106"/>
      <c r="J166" s="106"/>
    </row>
    <row r="167">
      <c r="A167" s="109" t="s">
        <v>63</v>
      </c>
      <c r="B167" s="109" t="s">
        <v>295</v>
      </c>
      <c r="C167" s="110">
        <v>28.390000000000001</v>
      </c>
      <c r="D167" s="106"/>
      <c r="E167" s="106"/>
      <c r="F167" s="106"/>
      <c r="G167" s="106"/>
      <c r="H167" s="106"/>
      <c r="I167" s="106"/>
      <c r="J167" s="106"/>
    </row>
    <row r="168">
      <c r="A168" s="109" t="s">
        <v>54</v>
      </c>
      <c r="B168" s="109" t="s">
        <v>296</v>
      </c>
      <c r="C168" s="110">
        <v>2537.3899999999999</v>
      </c>
      <c r="D168" s="106"/>
      <c r="E168" s="106"/>
      <c r="F168" s="106"/>
      <c r="G168" s="106"/>
      <c r="H168" s="106"/>
      <c r="I168" s="106"/>
      <c r="J168" s="106"/>
    </row>
    <row r="169">
      <c r="A169" s="109" t="s">
        <v>160</v>
      </c>
      <c r="B169" s="109" t="s">
        <v>296</v>
      </c>
      <c r="C169" s="110">
        <v>42298.169999999998</v>
      </c>
      <c r="D169" s="106"/>
      <c r="E169" s="106"/>
      <c r="F169" s="106"/>
      <c r="G169" s="106"/>
      <c r="H169" s="106"/>
      <c r="I169" s="106"/>
      <c r="J169" s="106"/>
    </row>
    <row r="170">
      <c r="A170" s="109" t="s">
        <v>172</v>
      </c>
      <c r="B170" s="109" t="s">
        <v>296</v>
      </c>
      <c r="C170" s="110">
        <v>6.4500000000000002</v>
      </c>
      <c r="D170" s="106"/>
      <c r="E170" s="106"/>
      <c r="F170" s="106"/>
      <c r="G170" s="106"/>
      <c r="H170" s="106"/>
      <c r="I170" s="106"/>
      <c r="J170" s="106"/>
    </row>
    <row r="171">
      <c r="A171" s="109" t="s">
        <v>217</v>
      </c>
      <c r="B171" s="109" t="s">
        <v>296</v>
      </c>
      <c r="C171" s="110">
        <v>3.8599999999999999</v>
      </c>
      <c r="D171" s="106"/>
      <c r="E171" s="106"/>
      <c r="F171" s="106"/>
      <c r="G171" s="106"/>
      <c r="H171" s="106"/>
      <c r="I171" s="106"/>
      <c r="J171" s="106"/>
    </row>
    <row r="172">
      <c r="A172" s="109" t="s">
        <v>245</v>
      </c>
      <c r="B172" s="109" t="s">
        <v>296</v>
      </c>
      <c r="C172" s="110">
        <v>28.149999999999999</v>
      </c>
      <c r="D172" s="106"/>
      <c r="E172" s="106"/>
      <c r="F172" s="106"/>
      <c r="G172" s="106"/>
      <c r="H172" s="106"/>
      <c r="I172" s="106"/>
      <c r="J172" s="106"/>
    </row>
    <row r="173">
      <c r="A173" s="109" t="s">
        <v>74</v>
      </c>
      <c r="B173" s="109" t="s">
        <v>296</v>
      </c>
      <c r="C173" s="110">
        <v>1593.26</v>
      </c>
      <c r="D173" s="106"/>
      <c r="E173" s="106"/>
      <c r="F173" s="106"/>
      <c r="G173" s="106"/>
      <c r="H173" s="106"/>
      <c r="I173" s="106"/>
      <c r="J173" s="106"/>
    </row>
    <row r="174">
      <c r="A174" s="109" t="s">
        <v>240</v>
      </c>
      <c r="B174" s="109" t="s">
        <v>296</v>
      </c>
      <c r="C174" s="110">
        <v>8.1999999999999993</v>
      </c>
      <c r="D174" s="106"/>
      <c r="E174" s="106"/>
      <c r="F174" s="106"/>
      <c r="G174" s="106"/>
      <c r="H174" s="106"/>
      <c r="I174" s="106"/>
      <c r="J174" s="106"/>
    </row>
    <row r="175">
      <c r="A175" s="109" t="s">
        <v>63</v>
      </c>
      <c r="B175" s="109" t="s">
        <v>296</v>
      </c>
      <c r="C175" s="110">
        <v>44765.260000000002</v>
      </c>
      <c r="D175" s="106"/>
      <c r="E175" s="106"/>
      <c r="F175" s="106"/>
      <c r="G175" s="106"/>
      <c r="H175" s="106"/>
      <c r="I175" s="106"/>
      <c r="J175" s="106"/>
    </row>
    <row r="176">
      <c r="A176" s="109" t="s">
        <v>211</v>
      </c>
      <c r="B176" s="109" t="s">
        <v>297</v>
      </c>
      <c r="C176" s="110">
        <v>73</v>
      </c>
      <c r="D176" s="106"/>
      <c r="E176" s="106"/>
      <c r="F176" s="106"/>
      <c r="G176" s="106"/>
      <c r="H176" s="106"/>
      <c r="I176" s="106"/>
      <c r="J176" s="106"/>
    </row>
    <row r="177">
      <c r="A177" s="109" t="s">
        <v>245</v>
      </c>
      <c r="B177" s="109" t="s">
        <v>297</v>
      </c>
      <c r="C177" s="110">
        <v>85</v>
      </c>
      <c r="D177" s="106"/>
      <c r="E177" s="106"/>
      <c r="F177" s="106"/>
      <c r="G177" s="106"/>
      <c r="H177" s="106"/>
      <c r="I177" s="106"/>
      <c r="J177" s="106"/>
    </row>
    <row r="178">
      <c r="A178" s="109" t="s">
        <v>246</v>
      </c>
      <c r="B178" s="109" t="s">
        <v>297</v>
      </c>
      <c r="C178" s="110">
        <v>118.25</v>
      </c>
      <c r="D178" s="106"/>
      <c r="E178" s="106"/>
      <c r="F178" s="106"/>
      <c r="G178" s="106"/>
      <c r="H178" s="106"/>
      <c r="I178" s="106"/>
      <c r="J178" s="106"/>
    </row>
    <row r="179">
      <c r="A179" s="109" t="s">
        <v>43</v>
      </c>
      <c r="B179" s="109" t="s">
        <v>297</v>
      </c>
      <c r="C179" s="110">
        <v>320.31999999999999</v>
      </c>
      <c r="D179" s="106"/>
      <c r="E179" s="106"/>
      <c r="F179" s="106"/>
      <c r="G179" s="106"/>
      <c r="H179" s="106"/>
      <c r="I179" s="106"/>
      <c r="J179" s="106"/>
    </row>
    <row r="180">
      <c r="A180" s="109" t="s">
        <v>236</v>
      </c>
      <c r="B180" s="109" t="s">
        <v>298</v>
      </c>
      <c r="C180" s="110">
        <v>289250.79999999999</v>
      </c>
      <c r="D180" s="106"/>
      <c r="E180" s="106"/>
      <c r="F180" s="106"/>
      <c r="G180" s="106"/>
      <c r="H180" s="106"/>
      <c r="I180" s="106"/>
      <c r="J180" s="106"/>
    </row>
    <row r="181">
      <c r="A181" s="109" t="s">
        <v>160</v>
      </c>
      <c r="B181" s="109" t="s">
        <v>299</v>
      </c>
      <c r="C181" s="110">
        <v>23565.830000000002</v>
      </c>
      <c r="D181" s="106"/>
      <c r="E181" s="106"/>
      <c r="F181" s="106"/>
      <c r="G181" s="106"/>
      <c r="H181" s="106"/>
      <c r="I181" s="106"/>
      <c r="J181" s="106"/>
    </row>
    <row r="182">
      <c r="A182" s="109" t="s">
        <v>170</v>
      </c>
      <c r="B182" s="109" t="s">
        <v>299</v>
      </c>
      <c r="C182" s="110">
        <v>94259.300000000003</v>
      </c>
      <c r="D182" s="106"/>
      <c r="E182" s="106"/>
      <c r="F182" s="106"/>
      <c r="G182" s="106"/>
      <c r="H182" s="106"/>
      <c r="I182" s="106"/>
      <c r="J182" s="106"/>
    </row>
    <row r="183">
      <c r="A183" s="109" t="s">
        <v>171</v>
      </c>
      <c r="B183" s="109" t="s">
        <v>299</v>
      </c>
      <c r="C183" s="110">
        <v>345273.98999999999</v>
      </c>
      <c r="D183" s="106"/>
      <c r="E183" s="106"/>
      <c r="F183" s="106"/>
      <c r="G183" s="106"/>
      <c r="H183" s="106"/>
      <c r="I183" s="106"/>
      <c r="J183" s="106"/>
    </row>
    <row r="184">
      <c r="A184" s="109" t="s">
        <v>211</v>
      </c>
      <c r="B184" s="109" t="s">
        <v>299</v>
      </c>
      <c r="C184" s="110">
        <v>1074.0899999999999</v>
      </c>
      <c r="D184" s="106"/>
      <c r="E184" s="106"/>
      <c r="F184" s="106"/>
      <c r="G184" s="106"/>
      <c r="H184" s="106"/>
      <c r="I184" s="106"/>
      <c r="J184" s="106"/>
    </row>
    <row r="185">
      <c r="A185" s="109" t="s">
        <v>74</v>
      </c>
      <c r="B185" s="109" t="s">
        <v>299</v>
      </c>
      <c r="C185" s="110">
        <v>51768.089999999997</v>
      </c>
      <c r="D185" s="106"/>
      <c r="E185" s="106"/>
      <c r="F185" s="106"/>
      <c r="G185" s="106"/>
      <c r="H185" s="106"/>
      <c r="I185" s="106"/>
      <c r="J185" s="106"/>
    </row>
    <row r="186">
      <c r="A186" s="109" t="s">
        <v>173</v>
      </c>
      <c r="B186" s="109" t="s">
        <v>299</v>
      </c>
      <c r="C186" s="110">
        <v>944002.66000000003</v>
      </c>
      <c r="D186" s="106"/>
      <c r="E186" s="106"/>
      <c r="F186" s="106"/>
      <c r="G186" s="106"/>
      <c r="H186" s="106"/>
      <c r="I186" s="106"/>
      <c r="J186" s="106"/>
    </row>
    <row r="187">
      <c r="A187" s="109" t="s">
        <v>43</v>
      </c>
      <c r="B187" s="109" t="s">
        <v>299</v>
      </c>
      <c r="C187" s="110">
        <v>1117070.1299999999</v>
      </c>
      <c r="D187" s="106"/>
      <c r="E187" s="106"/>
      <c r="F187" s="106"/>
      <c r="G187" s="106"/>
      <c r="H187" s="106"/>
      <c r="I187" s="106"/>
      <c r="J187" s="106"/>
    </row>
    <row r="188">
      <c r="A188" s="109" t="s">
        <v>76</v>
      </c>
      <c r="B188" s="109" t="s">
        <v>299</v>
      </c>
      <c r="C188" s="110">
        <v>968010.10999999999</v>
      </c>
      <c r="D188" s="106"/>
      <c r="E188" s="106"/>
      <c r="F188" s="106"/>
      <c r="G188" s="106"/>
      <c r="H188" s="106"/>
      <c r="I188" s="106"/>
      <c r="J188" s="106"/>
    </row>
    <row r="189">
      <c r="A189" s="109" t="s">
        <v>247</v>
      </c>
      <c r="B189" s="109" t="s">
        <v>299</v>
      </c>
      <c r="C189" s="110">
        <v>52285.440000000002</v>
      </c>
      <c r="D189" s="106"/>
      <c r="E189" s="106"/>
      <c r="F189" s="106"/>
      <c r="G189" s="106"/>
      <c r="H189" s="106"/>
      <c r="I189" s="106"/>
      <c r="J189" s="106"/>
    </row>
    <row r="190">
      <c r="A190" s="109" t="s">
        <v>240</v>
      </c>
      <c r="B190" s="109" t="s">
        <v>299</v>
      </c>
      <c r="C190" s="110">
        <v>1447.9000000000001</v>
      </c>
      <c r="D190" s="106"/>
      <c r="E190" s="106"/>
      <c r="F190" s="106"/>
      <c r="G190" s="106"/>
      <c r="H190" s="106"/>
      <c r="I190" s="106"/>
      <c r="J190" s="106"/>
    </row>
    <row r="191">
      <c r="A191" s="109" t="s">
        <v>271</v>
      </c>
      <c r="B191" s="109" t="s">
        <v>299</v>
      </c>
      <c r="C191" s="110">
        <v>17493.080000000002</v>
      </c>
      <c r="D191" s="106"/>
      <c r="E191" s="106"/>
      <c r="F191" s="106"/>
      <c r="G191" s="106"/>
      <c r="H191" s="106"/>
      <c r="I191" s="106"/>
      <c r="J191" s="106"/>
    </row>
    <row r="192">
      <c r="A192" s="109" t="s">
        <v>154</v>
      </c>
      <c r="B192" s="109" t="s">
        <v>299</v>
      </c>
      <c r="C192" s="110">
        <v>105617.66</v>
      </c>
      <c r="D192" s="112">
        <f>SUM(C181:C192)</f>
        <v>3721868.2799999998</v>
      </c>
      <c r="E192" s="106"/>
      <c r="F192" s="106"/>
      <c r="G192" s="106"/>
      <c r="H192" s="106"/>
      <c r="I192" s="106"/>
      <c r="J192" s="106"/>
    </row>
    <row r="193">
      <c r="A193" s="109" t="s">
        <v>300</v>
      </c>
      <c r="B193" s="109" t="s">
        <v>301</v>
      </c>
      <c r="C193" s="110">
        <v>36691.459999999999</v>
      </c>
      <c r="D193" s="106"/>
      <c r="E193" s="106"/>
      <c r="F193" s="106"/>
      <c r="G193" s="106"/>
      <c r="H193" s="106"/>
      <c r="I193" s="106"/>
      <c r="J193" s="106"/>
    </row>
    <row r="194">
      <c r="A194" s="109" t="s">
        <v>160</v>
      </c>
      <c r="B194" s="109" t="s">
        <v>301</v>
      </c>
      <c r="C194" s="110">
        <v>30041.599999999999</v>
      </c>
      <c r="D194" s="106"/>
      <c r="E194" s="106"/>
      <c r="F194" s="106"/>
      <c r="G194" s="106"/>
      <c r="H194" s="106"/>
      <c r="I194" s="106"/>
      <c r="J194" s="106"/>
    </row>
    <row r="195">
      <c r="A195" s="109" t="s">
        <v>171</v>
      </c>
      <c r="B195" s="109" t="s">
        <v>301</v>
      </c>
      <c r="C195" s="110">
        <v>9275094.2100000009</v>
      </c>
      <c r="D195" s="106"/>
      <c r="E195" s="106"/>
      <c r="F195" s="106"/>
      <c r="G195" s="106"/>
      <c r="H195" s="106"/>
      <c r="I195" s="106"/>
      <c r="J195" s="106"/>
    </row>
    <row r="196">
      <c r="A196" s="109" t="s">
        <v>209</v>
      </c>
      <c r="B196" s="109" t="s">
        <v>301</v>
      </c>
      <c r="C196" s="110">
        <v>1842.8399999999999</v>
      </c>
      <c r="D196" s="106"/>
      <c r="E196" s="106"/>
      <c r="F196" s="106"/>
      <c r="G196" s="106"/>
      <c r="H196" s="106"/>
      <c r="I196" s="106"/>
      <c r="J196" s="106"/>
    </row>
    <row r="197">
      <c r="A197" s="109" t="s">
        <v>211</v>
      </c>
      <c r="B197" s="109" t="s">
        <v>301</v>
      </c>
      <c r="C197" s="110">
        <v>6789.5100000000002</v>
      </c>
      <c r="D197" s="106"/>
      <c r="E197" s="106"/>
      <c r="F197" s="106"/>
      <c r="G197" s="106"/>
      <c r="H197" s="106"/>
      <c r="I197" s="106"/>
      <c r="J197" s="106"/>
    </row>
    <row r="198">
      <c r="A198" s="109" t="s">
        <v>172</v>
      </c>
      <c r="B198" s="109" t="s">
        <v>301</v>
      </c>
      <c r="C198" s="110">
        <v>6685.4700000000003</v>
      </c>
      <c r="D198" s="106"/>
      <c r="E198" s="106"/>
      <c r="F198" s="106"/>
      <c r="G198" s="106"/>
      <c r="H198" s="106"/>
      <c r="I198" s="106"/>
      <c r="J198" s="106"/>
    </row>
    <row r="199">
      <c r="A199" s="109" t="s">
        <v>212</v>
      </c>
      <c r="B199" s="109" t="s">
        <v>301</v>
      </c>
      <c r="C199" s="110">
        <v>5657.3100000000004</v>
      </c>
      <c r="D199" s="106"/>
      <c r="E199" s="106"/>
      <c r="F199" s="106"/>
      <c r="G199" s="106"/>
      <c r="H199" s="106"/>
      <c r="I199" s="106"/>
      <c r="J199" s="106"/>
    </row>
    <row r="200">
      <c r="A200" s="109" t="s">
        <v>217</v>
      </c>
      <c r="B200" s="109" t="s">
        <v>301</v>
      </c>
      <c r="C200" s="110">
        <v>5719.6800000000003</v>
      </c>
      <c r="D200" s="106"/>
      <c r="E200" s="106"/>
      <c r="F200" s="106"/>
      <c r="G200" s="106"/>
      <c r="H200" s="106"/>
      <c r="I200" s="106"/>
      <c r="J200" s="106"/>
    </row>
    <row r="201">
      <c r="A201" s="109" t="s">
        <v>213</v>
      </c>
      <c r="B201" s="109" t="s">
        <v>301</v>
      </c>
      <c r="C201" s="110">
        <v>5331.0600000000004</v>
      </c>
      <c r="D201" s="106"/>
      <c r="E201" s="106"/>
      <c r="F201" s="106"/>
      <c r="G201" s="106"/>
      <c r="H201" s="106"/>
      <c r="I201" s="106"/>
      <c r="J201" s="106"/>
    </row>
    <row r="202">
      <c r="A202" s="109" t="s">
        <v>245</v>
      </c>
      <c r="B202" s="109" t="s">
        <v>301</v>
      </c>
      <c r="C202" s="110">
        <v>4575.0600000000004</v>
      </c>
      <c r="D202" s="106"/>
      <c r="E202" s="106"/>
      <c r="F202" s="106"/>
      <c r="G202" s="106"/>
      <c r="H202" s="106"/>
      <c r="I202" s="106"/>
      <c r="J202" s="106"/>
    </row>
    <row r="203">
      <c r="A203" s="109" t="s">
        <v>246</v>
      </c>
      <c r="B203" s="109" t="s">
        <v>301</v>
      </c>
      <c r="C203" s="110">
        <v>552.14999999999998</v>
      </c>
      <c r="D203" s="106"/>
      <c r="E203" s="106"/>
      <c r="F203" s="106"/>
      <c r="G203" s="106"/>
      <c r="H203" s="106"/>
      <c r="I203" s="106"/>
      <c r="J203" s="106"/>
    </row>
    <row r="204">
      <c r="A204" s="109" t="s">
        <v>76</v>
      </c>
      <c r="B204" s="109" t="s">
        <v>301</v>
      </c>
      <c r="C204" s="110">
        <v>49.200000000000003</v>
      </c>
      <c r="D204" s="106"/>
      <c r="E204" s="106"/>
      <c r="F204" s="106"/>
      <c r="G204" s="106"/>
      <c r="H204" s="106"/>
      <c r="I204" s="106"/>
      <c r="J204" s="106"/>
    </row>
    <row r="205">
      <c r="A205" s="109" t="s">
        <v>218</v>
      </c>
      <c r="B205" s="109" t="s">
        <v>301</v>
      </c>
      <c r="C205" s="110">
        <v>15057.299999999999</v>
      </c>
      <c r="D205" s="106"/>
      <c r="E205" s="106"/>
      <c r="F205" s="106"/>
      <c r="G205" s="106"/>
      <c r="H205" s="106"/>
      <c r="I205" s="106"/>
      <c r="J205" s="106"/>
    </row>
    <row r="206">
      <c r="A206" s="109" t="s">
        <v>247</v>
      </c>
      <c r="B206" s="109" t="s">
        <v>301</v>
      </c>
      <c r="C206" s="110">
        <v>173469.62</v>
      </c>
      <c r="D206" s="106"/>
      <c r="E206" s="106"/>
      <c r="F206" s="106"/>
      <c r="G206" s="106"/>
      <c r="H206" s="106"/>
      <c r="I206" s="106"/>
      <c r="J206" s="106"/>
    </row>
    <row r="207">
      <c r="A207" s="109" t="s">
        <v>240</v>
      </c>
      <c r="B207" s="109" t="s">
        <v>301</v>
      </c>
      <c r="C207" s="110">
        <v>202.00999999999999</v>
      </c>
      <c r="D207" s="106"/>
      <c r="E207" s="106"/>
      <c r="F207" s="106"/>
      <c r="G207" s="106"/>
      <c r="H207" s="106"/>
      <c r="I207" s="106"/>
      <c r="J207" s="106"/>
    </row>
    <row r="208">
      <c r="A208" s="109" t="s">
        <v>271</v>
      </c>
      <c r="B208" s="109" t="s">
        <v>301</v>
      </c>
      <c r="C208" s="110">
        <v>351.19999999999999</v>
      </c>
      <c r="D208" s="106"/>
      <c r="E208" s="106"/>
      <c r="F208" s="106"/>
      <c r="G208" s="106"/>
      <c r="H208" s="106"/>
      <c r="I208" s="106"/>
      <c r="J208" s="106"/>
    </row>
    <row r="209">
      <c r="A209" s="109" t="s">
        <v>154</v>
      </c>
      <c r="B209" s="109" t="s">
        <v>301</v>
      </c>
      <c r="C209" s="110">
        <v>446649.28999999998</v>
      </c>
      <c r="D209" s="112">
        <f>SUM(C193:C209)</f>
        <v>10014758.970000001</v>
      </c>
      <c r="E209" s="106"/>
      <c r="F209" s="106"/>
      <c r="G209" s="106"/>
      <c r="H209" s="106"/>
      <c r="I209" s="106"/>
      <c r="J209" s="106"/>
    </row>
    <row r="210">
      <c r="A210" s="109" t="s">
        <v>171</v>
      </c>
      <c r="B210" s="109" t="s">
        <v>302</v>
      </c>
      <c r="C210" s="110">
        <v>928393.05000000005</v>
      </c>
      <c r="D210" s="106"/>
      <c r="E210" s="106"/>
      <c r="F210" s="106"/>
      <c r="G210" s="106"/>
      <c r="H210" s="106"/>
      <c r="I210" s="106"/>
      <c r="J210" s="106"/>
    </row>
    <row r="211">
      <c r="A211" s="109" t="s">
        <v>209</v>
      </c>
      <c r="B211" s="109" t="s">
        <v>302</v>
      </c>
      <c r="C211" s="110">
        <v>30</v>
      </c>
      <c r="D211" s="106"/>
      <c r="E211" s="106"/>
      <c r="F211" s="106"/>
      <c r="G211" s="106"/>
      <c r="H211" s="106"/>
      <c r="I211" s="106"/>
      <c r="J211" s="106"/>
    </row>
    <row r="212">
      <c r="A212" s="109" t="s">
        <v>211</v>
      </c>
      <c r="B212" s="109" t="s">
        <v>302</v>
      </c>
      <c r="C212" s="110">
        <v>70</v>
      </c>
      <c r="D212" s="106"/>
      <c r="E212" s="106"/>
      <c r="F212" s="106"/>
      <c r="G212" s="106"/>
      <c r="H212" s="106"/>
      <c r="I212" s="106"/>
      <c r="J212" s="106"/>
    </row>
    <row r="213">
      <c r="A213" s="109" t="s">
        <v>212</v>
      </c>
      <c r="B213" s="109" t="s">
        <v>302</v>
      </c>
      <c r="C213" s="110">
        <v>50</v>
      </c>
      <c r="D213" s="106"/>
      <c r="E213" s="106"/>
      <c r="F213" s="106"/>
      <c r="G213" s="106"/>
      <c r="H213" s="106"/>
      <c r="I213" s="106"/>
      <c r="J213" s="106"/>
    </row>
    <row r="214">
      <c r="A214" s="109" t="s">
        <v>43</v>
      </c>
      <c r="B214" s="109" t="s">
        <v>302</v>
      </c>
      <c r="C214" s="110">
        <v>581831.03000000003</v>
      </c>
      <c r="D214" s="106"/>
      <c r="E214" s="106"/>
      <c r="F214" s="106"/>
      <c r="G214" s="106"/>
      <c r="H214" s="106"/>
      <c r="I214" s="106"/>
      <c r="J214" s="106"/>
    </row>
    <row r="215">
      <c r="A215" s="109" t="s">
        <v>76</v>
      </c>
      <c r="B215" s="109" t="s">
        <v>302</v>
      </c>
      <c r="C215" s="110">
        <v>220722.66</v>
      </c>
      <c r="D215" s="106"/>
      <c r="E215" s="106"/>
      <c r="F215" s="106"/>
      <c r="G215" s="106"/>
      <c r="H215" s="106"/>
      <c r="I215" s="106"/>
      <c r="J215" s="106"/>
    </row>
    <row r="216">
      <c r="A216" s="109" t="s">
        <v>247</v>
      </c>
      <c r="B216" s="109" t="s">
        <v>302</v>
      </c>
      <c r="C216" s="110">
        <v>50529.07</v>
      </c>
      <c r="D216" s="106"/>
      <c r="E216" s="106"/>
      <c r="F216" s="106"/>
      <c r="G216" s="106"/>
      <c r="H216" s="106"/>
      <c r="I216" s="106"/>
      <c r="J216" s="106"/>
    </row>
    <row r="217">
      <c r="A217" s="109" t="s">
        <v>164</v>
      </c>
      <c r="B217" s="109" t="s">
        <v>302</v>
      </c>
      <c r="C217" s="110">
        <v>162.5</v>
      </c>
      <c r="D217" s="106"/>
      <c r="E217" s="106"/>
      <c r="F217" s="106"/>
      <c r="G217" s="106"/>
      <c r="H217" s="106"/>
      <c r="I217" s="106"/>
      <c r="J217" s="106"/>
    </row>
    <row r="218">
      <c r="A218" s="109" t="s">
        <v>154</v>
      </c>
      <c r="B218" s="109" t="s">
        <v>302</v>
      </c>
      <c r="C218" s="110">
        <v>819740.06000000006</v>
      </c>
      <c r="D218" s="112">
        <f>C218+C217+C216+C215+C214+C213+C212+C211+C210</f>
        <v>2601528.3700000001</v>
      </c>
      <c r="E218" s="106"/>
      <c r="F218" s="106"/>
      <c r="G218" s="106"/>
      <c r="H218" s="106"/>
      <c r="I218" s="106"/>
      <c r="J218" s="106"/>
    </row>
    <row r="219">
      <c r="A219" s="109" t="s">
        <v>170</v>
      </c>
      <c r="B219" s="109" t="s">
        <v>303</v>
      </c>
      <c r="C219" s="110">
        <v>45.149999999999999</v>
      </c>
      <c r="D219" s="106"/>
      <c r="E219" s="106"/>
      <c r="F219" s="106"/>
      <c r="G219" s="106"/>
      <c r="H219" s="106"/>
      <c r="I219" s="106"/>
      <c r="J219" s="106"/>
    </row>
    <row r="220">
      <c r="A220" s="109" t="s">
        <v>171</v>
      </c>
      <c r="B220" s="109" t="s">
        <v>303</v>
      </c>
      <c r="C220" s="110">
        <v>400</v>
      </c>
      <c r="D220" s="106"/>
      <c r="E220" s="106"/>
      <c r="F220" s="106"/>
      <c r="G220" s="106"/>
      <c r="H220" s="106"/>
      <c r="I220" s="106"/>
      <c r="J220" s="106"/>
    </row>
    <row r="221">
      <c r="A221" s="109" t="s">
        <v>271</v>
      </c>
      <c r="B221" s="109" t="s">
        <v>303</v>
      </c>
      <c r="C221" s="110">
        <v>1.0700000000000001</v>
      </c>
      <c r="D221" s="112">
        <f>C221+C220+C219</f>
        <v>446.21999999999997</v>
      </c>
      <c r="E221" s="106"/>
      <c r="F221" s="106"/>
      <c r="G221" s="106"/>
      <c r="H221" s="106"/>
      <c r="I221" s="106"/>
      <c r="J221" s="106"/>
    </row>
    <row r="222">
      <c r="A222" s="109" t="s">
        <v>162</v>
      </c>
      <c r="B222" s="109" t="s">
        <v>304</v>
      </c>
      <c r="C222" s="110">
        <v>931777.56999999995</v>
      </c>
      <c r="D222" s="106"/>
      <c r="E222" s="106"/>
      <c r="F222" s="106"/>
      <c r="G222" s="106"/>
      <c r="H222" s="106"/>
      <c r="I222" s="106"/>
      <c r="J222" s="106"/>
    </row>
    <row r="223">
      <c r="A223" s="109" t="s">
        <v>170</v>
      </c>
      <c r="B223" s="109" t="s">
        <v>305</v>
      </c>
      <c r="C223" s="110">
        <v>127.02</v>
      </c>
      <c r="D223" s="106"/>
      <c r="E223" s="106"/>
      <c r="F223" s="106"/>
      <c r="G223" s="106"/>
      <c r="H223" s="106"/>
      <c r="I223" s="106"/>
      <c r="J223" s="106"/>
    </row>
    <row r="224">
      <c r="A224" s="109" t="s">
        <v>171</v>
      </c>
      <c r="B224" s="109" t="s">
        <v>305</v>
      </c>
      <c r="C224" s="110">
        <v>79390.429999999993</v>
      </c>
      <c r="D224" s="106"/>
      <c r="E224" s="106"/>
      <c r="F224" s="106"/>
      <c r="G224" s="106"/>
      <c r="H224" s="106"/>
      <c r="I224" s="106"/>
      <c r="J224" s="106"/>
    </row>
    <row r="225">
      <c r="A225" s="109" t="s">
        <v>217</v>
      </c>
      <c r="B225" s="109" t="s">
        <v>305</v>
      </c>
      <c r="C225" s="110">
        <v>0.080000000000000002</v>
      </c>
      <c r="D225" s="106"/>
      <c r="E225" s="106"/>
      <c r="F225" s="106"/>
      <c r="G225" s="106"/>
      <c r="H225" s="106"/>
      <c r="I225" s="106"/>
      <c r="J225" s="106"/>
    </row>
    <row r="226">
      <c r="A226" s="109" t="s">
        <v>173</v>
      </c>
      <c r="B226" s="109" t="s">
        <v>305</v>
      </c>
      <c r="C226" s="110">
        <v>2602.3699999999999</v>
      </c>
      <c r="D226" s="106"/>
      <c r="E226" s="106"/>
      <c r="F226" s="106"/>
      <c r="G226" s="106"/>
      <c r="H226" s="106"/>
      <c r="I226" s="106"/>
      <c r="J226" s="106"/>
    </row>
    <row r="227">
      <c r="A227" s="109" t="s">
        <v>43</v>
      </c>
      <c r="B227" s="109" t="s">
        <v>305</v>
      </c>
      <c r="C227" s="110">
        <v>49.149999999999999</v>
      </c>
      <c r="D227" s="106"/>
      <c r="E227" s="106"/>
      <c r="F227" s="106"/>
      <c r="G227" s="106"/>
      <c r="H227" s="106"/>
      <c r="I227" s="106"/>
      <c r="J227" s="106"/>
    </row>
    <row r="228">
      <c r="A228" s="109" t="s">
        <v>271</v>
      </c>
      <c r="B228" s="109" t="s">
        <v>305</v>
      </c>
      <c r="C228" s="110">
        <v>1332.6500000000001</v>
      </c>
      <c r="D228" s="112">
        <f>C228+C227+C226+C225+C224+C223</f>
        <v>83501.699999999997</v>
      </c>
      <c r="E228" s="106"/>
      <c r="F228" s="106"/>
      <c r="G228" s="106"/>
      <c r="H228" s="106"/>
      <c r="I228" s="106"/>
      <c r="J228" s="106"/>
    </row>
    <row r="229">
      <c r="A229" s="109" t="s">
        <v>160</v>
      </c>
      <c r="B229" s="109" t="s">
        <v>306</v>
      </c>
      <c r="C229" s="110">
        <v>-3.8199999999999998</v>
      </c>
      <c r="D229" s="112">
        <f>C229+C230+C231+C232+C233+C234+C235+C236+C237+C238+C239+C240+C241+C242+C243+C244</f>
        <v>-131263.42999999999</v>
      </c>
      <c r="E229" s="106"/>
      <c r="F229" s="106"/>
      <c r="G229" s="106"/>
      <c r="H229" s="106"/>
      <c r="I229" s="106"/>
      <c r="J229" s="106"/>
    </row>
    <row r="230">
      <c r="A230" s="109" t="s">
        <v>170</v>
      </c>
      <c r="B230" s="109" t="s">
        <v>306</v>
      </c>
      <c r="C230" s="110">
        <v>-3.2599999999999998</v>
      </c>
      <c r="D230" s="106"/>
      <c r="E230" s="106"/>
      <c r="F230" s="106"/>
      <c r="G230" s="106"/>
      <c r="H230" s="106"/>
      <c r="I230" s="106"/>
      <c r="J230" s="106"/>
    </row>
    <row r="231">
      <c r="A231" s="109" t="s">
        <v>171</v>
      </c>
      <c r="B231" s="109" t="s">
        <v>306</v>
      </c>
      <c r="C231" s="110">
        <v>-69008.669999999998</v>
      </c>
      <c r="D231" s="106"/>
      <c r="E231" s="106"/>
      <c r="F231" s="106"/>
      <c r="G231" s="106"/>
      <c r="H231" s="106"/>
      <c r="I231" s="106"/>
      <c r="J231" s="106"/>
    </row>
    <row r="232">
      <c r="A232" s="109" t="s">
        <v>209</v>
      </c>
      <c r="B232" s="109" t="s">
        <v>306</v>
      </c>
      <c r="C232" s="110">
        <v>0</v>
      </c>
      <c r="D232" s="106"/>
      <c r="E232" s="106"/>
      <c r="F232" s="106"/>
      <c r="G232" s="106"/>
      <c r="H232" s="106"/>
      <c r="I232" s="106"/>
      <c r="J232" s="106"/>
    </row>
    <row r="233">
      <c r="A233" s="109" t="s">
        <v>211</v>
      </c>
      <c r="B233" s="109" t="s">
        <v>306</v>
      </c>
      <c r="C233" s="110">
        <v>-0.01</v>
      </c>
      <c r="D233" s="106"/>
      <c r="E233" s="106"/>
      <c r="F233" s="106"/>
      <c r="G233" s="106"/>
      <c r="H233" s="106"/>
      <c r="I233" s="106"/>
      <c r="J233" s="106"/>
    </row>
    <row r="234">
      <c r="A234" s="109" t="s">
        <v>212</v>
      </c>
      <c r="B234" s="109" t="s">
        <v>306</v>
      </c>
      <c r="C234" s="110">
        <v>0</v>
      </c>
      <c r="D234" s="106"/>
      <c r="E234" s="106"/>
      <c r="F234" s="106"/>
      <c r="G234" s="106"/>
      <c r="H234" s="106"/>
      <c r="I234" s="106"/>
      <c r="J234" s="106"/>
    </row>
    <row r="235">
      <c r="A235" s="109" t="s">
        <v>217</v>
      </c>
      <c r="B235" s="109" t="s">
        <v>306</v>
      </c>
      <c r="C235" s="110">
        <v>-0.070000000000000007</v>
      </c>
      <c r="D235" s="106"/>
      <c r="E235" s="106"/>
      <c r="F235" s="106"/>
      <c r="G235" s="106"/>
      <c r="H235" s="106"/>
      <c r="I235" s="106"/>
      <c r="J235" s="106"/>
    </row>
    <row r="236">
      <c r="A236" s="109" t="s">
        <v>246</v>
      </c>
      <c r="B236" s="109" t="s">
        <v>306</v>
      </c>
      <c r="C236" s="110">
        <v>-0.97999999999999998</v>
      </c>
      <c r="D236" s="106"/>
      <c r="E236" s="106"/>
      <c r="F236" s="106"/>
      <c r="G236" s="106"/>
      <c r="H236" s="106"/>
      <c r="I236" s="106"/>
      <c r="J236" s="106"/>
    </row>
    <row r="237">
      <c r="A237" s="109" t="s">
        <v>74</v>
      </c>
      <c r="B237" s="109" t="s">
        <v>306</v>
      </c>
      <c r="C237" s="110">
        <v>-344.88</v>
      </c>
      <c r="D237" s="106"/>
      <c r="E237" s="106"/>
      <c r="F237" s="106"/>
      <c r="G237" s="106"/>
      <c r="H237" s="106"/>
      <c r="I237" s="106"/>
      <c r="J237" s="106"/>
    </row>
    <row r="238">
      <c r="A238" s="109" t="s">
        <v>173</v>
      </c>
      <c r="B238" s="109" t="s">
        <v>306</v>
      </c>
      <c r="C238" s="110">
        <v>-4924.0299999999997</v>
      </c>
      <c r="D238" s="106"/>
      <c r="E238" s="106"/>
      <c r="F238" s="106"/>
      <c r="G238" s="106"/>
      <c r="H238" s="106"/>
      <c r="I238" s="106"/>
      <c r="J238" s="106"/>
    </row>
    <row r="239">
      <c r="A239" s="109" t="s">
        <v>43</v>
      </c>
      <c r="B239" s="109" t="s">
        <v>306</v>
      </c>
      <c r="C239" s="110">
        <v>-22701.029999999999</v>
      </c>
      <c r="D239" s="106"/>
      <c r="E239" s="106"/>
      <c r="F239" s="106"/>
      <c r="G239" s="106"/>
      <c r="H239" s="106"/>
      <c r="I239" s="106"/>
      <c r="J239" s="106"/>
    </row>
    <row r="240">
      <c r="A240" s="109" t="s">
        <v>76</v>
      </c>
      <c r="B240" s="109" t="s">
        <v>306</v>
      </c>
      <c r="C240" s="110">
        <v>-267.32999999999998</v>
      </c>
      <c r="D240" s="106"/>
      <c r="E240" s="106"/>
      <c r="F240" s="106"/>
      <c r="G240" s="106"/>
      <c r="H240" s="106"/>
      <c r="I240" s="106"/>
      <c r="J240" s="106"/>
    </row>
    <row r="241">
      <c r="A241" s="109" t="s">
        <v>218</v>
      </c>
      <c r="B241" s="109" t="s">
        <v>306</v>
      </c>
      <c r="C241" s="110">
        <v>-759.30999999999995</v>
      </c>
      <c r="D241" s="106"/>
      <c r="E241" s="106"/>
      <c r="F241" s="106"/>
      <c r="G241" s="106"/>
      <c r="H241" s="106"/>
      <c r="I241" s="106"/>
      <c r="J241" s="106"/>
    </row>
    <row r="242">
      <c r="A242" s="109" t="s">
        <v>247</v>
      </c>
      <c r="B242" s="109" t="s">
        <v>306</v>
      </c>
      <c r="C242" s="110">
        <v>-25129.619999999999</v>
      </c>
      <c r="D242" s="106"/>
      <c r="E242" s="106"/>
      <c r="F242" s="106"/>
      <c r="G242" s="106"/>
      <c r="H242" s="106"/>
      <c r="I242" s="106"/>
      <c r="J242" s="106"/>
    </row>
    <row r="243">
      <c r="A243" s="109" t="s">
        <v>271</v>
      </c>
      <c r="B243" s="109" t="s">
        <v>306</v>
      </c>
      <c r="C243" s="110">
        <v>-83.469999999999999</v>
      </c>
      <c r="D243" s="106"/>
      <c r="E243" s="106"/>
      <c r="F243" s="106"/>
      <c r="G243" s="106"/>
      <c r="H243" s="106"/>
      <c r="I243" s="106"/>
      <c r="J243" s="106"/>
    </row>
    <row r="244">
      <c r="A244" s="113" t="s">
        <v>154</v>
      </c>
      <c r="B244" s="113" t="s">
        <v>306</v>
      </c>
      <c r="C244" s="114">
        <v>-8036.9499999999998</v>
      </c>
      <c r="D244" s="106"/>
      <c r="E244" s="106"/>
      <c r="F244" s="106"/>
      <c r="G244" s="106"/>
      <c r="H244" s="106"/>
      <c r="I244" s="106"/>
      <c r="J244" s="106"/>
    </row>
    <row r="245">
      <c r="A245" s="115" t="s">
        <v>256</v>
      </c>
      <c r="B245" s="116"/>
      <c r="C245" s="117">
        <v>37832143.560000002</v>
      </c>
      <c r="D245" s="106"/>
      <c r="E245" s="106"/>
      <c r="F245" s="106"/>
      <c r="G245" s="106"/>
      <c r="H245" s="106"/>
      <c r="I245" s="106"/>
      <c r="J245" s="106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47</cp:revision>
  <dcterms:created xsi:type="dcterms:W3CDTF">2015-02-26T11:08:47Z</dcterms:created>
  <dcterms:modified xsi:type="dcterms:W3CDTF">2024-09-12T04:39:59Z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