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30" activeTab="0"/>
  </bookViews>
  <sheets>
    <sheet name="01.01.23" sheetId="1" r:id="rId1"/>
  </sheets>
  <definedNames>
    <definedName name="_xlfn.IFERROR" hidden="1">#NAME?</definedName>
    <definedName name="print" localSheetId="0">'01.01.23'!$3:$4</definedName>
    <definedName name="Print_Titles_0" localSheetId="0">'01.01.23'!$3:$4</definedName>
    <definedName name="Print_Titles_0_0" localSheetId="0">'01.01.23'!$3:$4</definedName>
    <definedName name="printti" localSheetId="0">'01.01.23'!$3:$4</definedName>
    <definedName name="XDO_?AMOUNT?">#REF!</definedName>
    <definedName name="XDO_?BANK_ACC_NUM?">#REF!</definedName>
    <definedName name="XDO_?BANK_ACCOUNT_NUM_OPO?">#REF!</definedName>
    <definedName name="XDO_?BCC_CODE?">#REF!</definedName>
    <definedName name="XDO_?BUDGET_NAME?">#REF!</definedName>
    <definedName name="XDO_?CHIEF_DEP_NAME?">#REF!</definedName>
    <definedName name="XDO_?CHIEF_DEP_POST?">#REF!</definedName>
    <definedName name="XDO_?CHIEF_NAME?">#REF!</definedName>
    <definedName name="XDO_?CHIEF_POST?">#REF!</definedName>
    <definedName name="XDO_?CLERK_NAME?">#REF!</definedName>
    <definedName name="XDO_?CLERK_PHONE?">#REF!</definedName>
    <definedName name="XDO_?CLERK_POST?">#REF!</definedName>
    <definedName name="XDO_?DOC_REG_NUMBER?">#REF!</definedName>
    <definedName name="XDO_?OKATO?">#REF!</definedName>
    <definedName name="XDO_?OKPO?">#REF!</definedName>
    <definedName name="XDO_?PP_DATE?">#REF!</definedName>
    <definedName name="XDO_?PP_NUM?">#REF!</definedName>
    <definedName name="XDO_?RECEIVER_INN?">#REF!</definedName>
    <definedName name="XDO_?RECEIVER_KPP?">#REF!</definedName>
    <definedName name="XDO_?RECEIVER_TOFK_NAME?">#REF!</definedName>
    <definedName name="XDO_?REPORT_DATE?">#REF!</definedName>
    <definedName name="XDO_?REPORT_DATE_1?">#REF!</definedName>
    <definedName name="XDO_?REPORT_DATE_2?">#REF!</definedName>
    <definedName name="XDO_?SUBS_CODE?">#REF!</definedName>
    <definedName name="XDO_?TOFK_CODE?">#REF!</definedName>
    <definedName name="XDO_?TOFK_CODE_OP?">#REF!</definedName>
    <definedName name="XDO_?TOFK_NAME?">#REF!</definedName>
    <definedName name="XDO_?TOFK_NAME_OP?">#REF!</definedName>
    <definedName name="XDO_?TOFK_NAME2?">#REF!</definedName>
    <definedName name="XDO_?TOT_AMOUNT?">#REF!</definedName>
    <definedName name="XDO_?USER_DEPARTMENT?">#REF!</definedName>
    <definedName name="XDO_?USER_DEPARTMENT2?">#REF!</definedName>
    <definedName name="XDO_GROUP_?LINE?">#REF!</definedName>
    <definedName name="_xlnm.Print_Titles" localSheetId="0">'01.01.23'!$3:$4</definedName>
    <definedName name="о">#REF!</definedName>
    <definedName name="_xlnm.Print_Area" localSheetId="0">'01.01.23'!$A$1:$Q$89</definedName>
    <definedName name="оля">#REF!</definedName>
  </definedNames>
  <calcPr fullCalcOnLoad="1"/>
</workbook>
</file>

<file path=xl/sharedStrings.xml><?xml version="1.0" encoding="utf-8"?>
<sst xmlns="http://schemas.openxmlformats.org/spreadsheetml/2006/main" count="211" uniqueCount="171">
  <si>
    <t>тыс. руб.</t>
  </si>
  <si>
    <t>Код адм.</t>
  </si>
  <si>
    <t xml:space="preserve">Администраторы, кураторы доходов    </t>
  </si>
  <si>
    <t>Код вида доходов</t>
  </si>
  <si>
    <t>Вид дохода</t>
  </si>
  <si>
    <t xml:space="preserve">ОТКЛОНЕНИЕ </t>
  </si>
  <si>
    <t>% исполн. плана отч. периода</t>
  </si>
  <si>
    <t>% исполн. плана года</t>
  </si>
  <si>
    <t>факта отч.пер. от плана отч.пер.</t>
  </si>
  <si>
    <t>УФНС РФ по ПК</t>
  </si>
  <si>
    <t>НАЛОГОВЫЕ ДОХОДЫ</t>
  </si>
  <si>
    <t>100</t>
  </si>
  <si>
    <t>УВБ</t>
  </si>
  <si>
    <t>1 03 02000 01 0000 110</t>
  </si>
  <si>
    <t>Акцизы по подакцизным товарам</t>
  </si>
  <si>
    <t>ИТОГО ПО АДМИНИСТРАТОРУ</t>
  </si>
  <si>
    <t>182</t>
  </si>
  <si>
    <t>ДЭиП</t>
  </si>
  <si>
    <t>1 01 02000 01 0000 110</t>
  </si>
  <si>
    <t>НДФЛ</t>
  </si>
  <si>
    <t>1 05 02000 02 0000 110</t>
  </si>
  <si>
    <t>ЕНВД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</si>
  <si>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</si>
  <si>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</si>
  <si>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</si>
  <si>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</si>
  <si>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ДЗО</t>
  </si>
  <si>
    <t>1 06 01020 04 0000 110</t>
  </si>
  <si>
    <t>Налог на имущество физических лиц</t>
  </si>
  <si>
    <t>1 06 04011 00 0000 110</t>
  </si>
  <si>
    <t>1 06 04012 00 0000 110</t>
  </si>
  <si>
    <t>1 06 06000 00 0000 110</t>
  </si>
  <si>
    <t xml:space="preserve">Земельный налог </t>
  </si>
  <si>
    <t>ДОБ</t>
  </si>
  <si>
    <t>1 08 03010 01 0000 110</t>
  </si>
  <si>
    <t>Государственная пошлина (мировые судьи)</t>
  </si>
  <si>
    <t>1 09 00000 00 0000 000</t>
  </si>
  <si>
    <t>Задолженность по отмененным налогам</t>
  </si>
  <si>
    <t>318</t>
  </si>
  <si>
    <t>ДФ</t>
  </si>
  <si>
    <t xml:space="preserve"> 1 08 07110-120 01 0000 110, 1 08 02020 01 0000 110</t>
  </si>
  <si>
    <t>Госпошлина за гос. регистрацию межрегиональных, региональных и местных общ. объединений, отделений общ. объединений</t>
  </si>
  <si>
    <t>1 08 07130 01 0000 110</t>
  </si>
  <si>
    <t>Госпошлина за регистрацию СМИ</t>
  </si>
  <si>
    <t>951</t>
  </si>
  <si>
    <t>1 08 07150 01 0000 110</t>
  </si>
  <si>
    <t>944</t>
  </si>
  <si>
    <t>1 08 07173 01 0000 110</t>
  </si>
  <si>
    <t>Госпошлина за выдачу спец. разрешения (опасн., тяжеловесн., крупногабар. груз)</t>
  </si>
  <si>
    <t>НЕНАЛОГОВЫЕ ДОХОДЫ</t>
  </si>
  <si>
    <t>1 11 07014 04 0000 120</t>
  </si>
  <si>
    <t>Доходы от перечисления части прибыли МУП</t>
  </si>
  <si>
    <t>1 11 09044 04 0000 120</t>
  </si>
  <si>
    <t>Плата по договорам на размещение рекламных конструкций</t>
  </si>
  <si>
    <t>1 17 05040 04 0000 180</t>
  </si>
  <si>
    <t>Плата за размещение НТО</t>
  </si>
  <si>
    <t>163</t>
  </si>
  <si>
    <t>ДИО</t>
  </si>
  <si>
    <t>1 11 01040 04 0000 120</t>
  </si>
  <si>
    <t>Дивиденды по акциям</t>
  </si>
  <si>
    <t>1 11 05074 04 0000 120</t>
  </si>
  <si>
    <t>Доходы от сдачи в аренду имущества казны</t>
  </si>
  <si>
    <t>Прочие поступления от использования имущества</t>
  </si>
  <si>
    <t>1 14 02043 04 0000 410</t>
  </si>
  <si>
    <t xml:space="preserve">Доходы  от реализации мун. имущества, в т.ч.: </t>
  </si>
  <si>
    <t xml:space="preserve">178-ФЗ </t>
  </si>
  <si>
    <t>НДС по 178-ФЗ</t>
  </si>
  <si>
    <t>159-ФЗ</t>
  </si>
  <si>
    <t>Прочие неналоговые поступления</t>
  </si>
  <si>
    <t>Арендная плата за земельные участки, гос. собственность на которые не разграничена</t>
  </si>
  <si>
    <t xml:space="preserve">Средства от продажи права на заключение договоров аренды </t>
  </si>
  <si>
    <t xml:space="preserve">Арендная плата за земельные участки, находящиеся в собственности городских округов </t>
  </si>
  <si>
    <t>1 14 06012 04 0000 430</t>
  </si>
  <si>
    <t xml:space="preserve">Доходы от продажи земельных участков, государственная собственность на которые не разграничена </t>
  </si>
  <si>
    <t>1 14 06024 04 0000 430</t>
  </si>
  <si>
    <t>Доходы от продажи земельных участков, находящихся в собственности городских округов</t>
  </si>
  <si>
    <t>1 14 06312 04 0000 430</t>
  </si>
  <si>
    <t xml:space="preserve">Плата за увеличение площади земельных участков в результате перераспределения </t>
  </si>
  <si>
    <t>940</t>
  </si>
  <si>
    <t>МУ ДЖКХ</t>
  </si>
  <si>
    <t>Доходы от оказания платных услуг и компенсации затрат государства</t>
  </si>
  <si>
    <t>945</t>
  </si>
  <si>
    <t>1 11 05092 04 0000 120</t>
  </si>
  <si>
    <t>Доходы от предоставления на платной основе парковок (парковочных мест)</t>
  </si>
  <si>
    <t>1 16 00000 00 0000 000</t>
  </si>
  <si>
    <t>Штрафы, санкции, возмещение ущерба</t>
  </si>
  <si>
    <t>УЖО</t>
  </si>
  <si>
    <t>Плата за найм</t>
  </si>
  <si>
    <t>1 14 01040 04 0000 410</t>
  </si>
  <si>
    <t>Доходы от продажи квартир</t>
  </si>
  <si>
    <t>Плата за право заключения договоров о РЗТ</t>
  </si>
  <si>
    <t>915, 048</t>
  </si>
  <si>
    <t>Уэкол.</t>
  </si>
  <si>
    <t>1 12 00000 00 0000 120</t>
  </si>
  <si>
    <t>Платежи при пользовании природными ресурсами</t>
  </si>
  <si>
    <t>903</t>
  </si>
  <si>
    <t>ДГА</t>
  </si>
  <si>
    <t>Иные администр.</t>
  </si>
  <si>
    <t>Доходы от сдачи в аренду объектов нежилого фонда</t>
  </si>
  <si>
    <t>1 17 01040 04 0000 180</t>
  </si>
  <si>
    <t>Невыясненные поступления</t>
  </si>
  <si>
    <t>ИТОГО ПО ИНЫМ АДМИНИСТРАТОРАМ</t>
  </si>
  <si>
    <t xml:space="preserve">ИТОГО НАЛОГОВЫХ И НЕНАЛОГОВЫХ ДОХОДОВ 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</si>
  <si>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</si>
  <si>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</si>
  <si>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Субсидии от других бюджетов бюджетной системы РФ   *)      </t>
  </si>
  <si>
    <t xml:space="preserve">Субвенции от других бюджетов бюджетной системы РФ *)    </t>
  </si>
  <si>
    <t>Иные межбюджетные трансферты  *)</t>
  </si>
  <si>
    <t>2 07 04050 04 0000 150</t>
  </si>
  <si>
    <t>Прочие безвозмездные поступления в бюджеты городских округов</t>
  </si>
  <si>
    <t>2 18 04000 00 0000 000</t>
  </si>
  <si>
    <t>Доходы бюджетов городских округов от возврата бюджетными и автономными учреждениями остатков субсидий прошлых лет</t>
  </si>
  <si>
    <t>2 19 04000 00 0000 000</t>
  </si>
  <si>
    <t>Возврат остатков субсидий, субвенций прошлых лет</t>
  </si>
  <si>
    <t xml:space="preserve">ВСЕГО ДОХОДОВ </t>
  </si>
  <si>
    <t xml:space="preserve">*)   Примечание: уточненный план по субвенциям, субсидиям и иным межбюджетным трансфертам на текущую дату </t>
  </si>
  <si>
    <t>096</t>
  </si>
  <si>
    <t>992</t>
  </si>
  <si>
    <t>ДДиБ</t>
  </si>
  <si>
    <t>ДТ</t>
  </si>
  <si>
    <t xml:space="preserve">  </t>
  </si>
  <si>
    <t xml:space="preserve">ИТОГО ПО АДМИНИСТРАТОРАМ                          </t>
  </si>
  <si>
    <t>Госпошлина за выдачу разрешения на установку РК</t>
  </si>
  <si>
    <t>ИТОГО НАЛОГОВЫХ И НЕНАЛОГОВЫХ ДОХОДОВ (без учета доходов по транспорту)</t>
  </si>
  <si>
    <t>1 11 05000 04 0000 120</t>
  </si>
  <si>
    <t>1 11 05300 00 0000 120</t>
  </si>
  <si>
    <t>Плата по соглашениям об установлении сервитута в отношении земельных участков</t>
  </si>
  <si>
    <t>Доходы от компенсации затрат государства (епд)</t>
  </si>
  <si>
    <t>Доходы от компенсации затрат государства (плата за проезд)</t>
  </si>
  <si>
    <t>Доходы от компенсации затрат государства (транспортные карты)</t>
  </si>
  <si>
    <t>1 13 02000 04 0010 130</t>
  </si>
  <si>
    <t>1 13 02000 04 0015 130</t>
  </si>
  <si>
    <t>1 13 02000 04 0020 130</t>
  </si>
  <si>
    <t>1 13 00000 04 0000 130</t>
  </si>
  <si>
    <t>1 17 05040 04 2000 180</t>
  </si>
  <si>
    <t>1 17 05040 04 1000 180</t>
  </si>
  <si>
    <t>1 14 02 04 3 04 3 000 410</t>
  </si>
  <si>
    <t>1 14 02 04 3 04 1 000 410</t>
  </si>
  <si>
    <t>1 14 02 04 3 04 2 000 410</t>
  </si>
  <si>
    <t>Плата за публичный сервитут</t>
  </si>
  <si>
    <t>1 17 15020 04 0 000 150</t>
  </si>
  <si>
    <t xml:space="preserve">Инициативные платежи
</t>
  </si>
  <si>
    <t>1 11 05410 04 1000 120</t>
  </si>
  <si>
    <t>Транспортный налог с физических лиц</t>
  </si>
  <si>
    <t>Транспортный налог с организаций</t>
  </si>
  <si>
    <t>Прочие безвозмездные поступления от государственных (муниципальных) организаций в бюджеты городских округов</t>
  </si>
  <si>
    <t>2 03 04099 04 0 000 150</t>
  </si>
  <si>
    <r>
      <t>Оперативный анализ  поступления доходов бюджета города Перми в 2022 году</t>
    </r>
    <r>
      <rPr>
        <b/>
        <sz val="16"/>
        <rFont val="Times New Roman"/>
        <family val="1"/>
      </rPr>
      <t xml:space="preserve"> </t>
    </r>
  </si>
  <si>
    <t xml:space="preserve">ПЛАН на 2022 год </t>
  </si>
  <si>
    <t>ФАКТ 2022 года</t>
  </si>
  <si>
    <t>факта 2022 года от факта 2021 года</t>
  </si>
  <si>
    <t>факта 2022 года от плана 2022 года</t>
  </si>
  <si>
    <t>% факт 2022г./ факт 2021г.</t>
  </si>
  <si>
    <t>2 02 10000 00 0000 000</t>
  </si>
  <si>
    <t>2 02 20000 00 0000 000</t>
  </si>
  <si>
    <t>2 02 30000 00 0000 000</t>
  </si>
  <si>
    <t>2 02 40000 00 0000 000</t>
  </si>
  <si>
    <t>1 11 05024 04 1020 120</t>
  </si>
  <si>
    <t>1 11 05012 04 1020 120</t>
  </si>
  <si>
    <t>1 13 02994 04 0030 130</t>
  </si>
  <si>
    <t>1 11 05012 04 1000 120</t>
  </si>
  <si>
    <t xml:space="preserve">год </t>
  </si>
  <si>
    <t>Доходы от компенсации затрат государства (лпд )</t>
  </si>
  <si>
    <t>1 11 05024 04 1000 120</t>
  </si>
  <si>
    <t>2 08 04 00 0 04 0 000 150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</si>
  <si>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</si>
  <si>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январь-декабрь</t>
  </si>
  <si>
    <t>декабрь</t>
  </si>
  <si>
    <t>факта декабря от плана декабря</t>
  </si>
  <si>
    <t>Факт с нач. 2021 года       по 31.12.2021</t>
  </si>
  <si>
    <t>с нач. года на 01.01.2023 (по 31.12. вкл.) с уч. закл.обор.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</si>
</sst>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_р_."/>
    <numFmt numFmtId="167" formatCode="?"/>
    <numFmt numFmtId="168" formatCode="dd/mm/yyyy\ hh:mm"/>
    <numFmt numFmtId="169" formatCode="0.0"/>
  </numFmts>
  <fonts count="49">
    <font>
      <sz val="10"/>
      <name val="Arial Cyr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Fill="1" applyAlignment="1">
      <alignment vertical="top"/>
    </xf>
    <xf numFmtId="164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 vertical="top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0" fontId="5" fillId="0" borderId="0" xfId="0" applyFont="1" applyFill="1" applyAlignment="1">
      <alignment vertical="top"/>
    </xf>
    <xf numFmtId="0" fontId="3" fillId="0" borderId="11" xfId="0" applyFont="1" applyFill="1" applyBorder="1" applyAlignment="1">
      <alignment horizontal="left" wrapText="1"/>
    </xf>
    <xf numFmtId="166" fontId="3" fillId="0" borderId="11" xfId="0" applyNumberFormat="1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left" wrapText="1"/>
    </xf>
    <xf numFmtId="164" fontId="7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wrapText="1"/>
    </xf>
    <xf numFmtId="166" fontId="3" fillId="0" borderId="11" xfId="0" applyNumberFormat="1" applyFont="1" applyFill="1" applyBorder="1" applyAlignment="1">
      <alignment vertical="top" wrapText="1"/>
    </xf>
    <xf numFmtId="165" fontId="3" fillId="0" borderId="11" xfId="0" applyNumberFormat="1" applyFont="1" applyFill="1" applyBorder="1" applyAlignment="1">
      <alignment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vertical="top" wrapText="1"/>
    </xf>
    <xf numFmtId="165" fontId="4" fillId="0" borderId="11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wrapText="1"/>
    </xf>
    <xf numFmtId="165" fontId="4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vertical="top" wrapText="1"/>
    </xf>
    <xf numFmtId="4" fontId="4" fillId="0" borderId="11" xfId="0" applyNumberFormat="1" applyFont="1" applyFill="1" applyBorder="1" applyAlignment="1">
      <alignment vertical="center" wrapText="1"/>
    </xf>
    <xf numFmtId="166" fontId="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9" fontId="0" fillId="0" borderId="0" xfId="134" applyFont="1" applyFill="1" applyBorder="1" applyAlignment="1" applyProtection="1">
      <alignment/>
      <protection/>
    </xf>
    <xf numFmtId="164" fontId="0" fillId="0" borderId="0" xfId="0" applyNumberFormat="1" applyFont="1" applyFill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left"/>
    </xf>
    <xf numFmtId="4" fontId="0" fillId="0" borderId="0" xfId="0" applyNumberFormat="1" applyFont="1" applyFill="1" applyAlignment="1">
      <alignment/>
    </xf>
    <xf numFmtId="164" fontId="4" fillId="0" borderId="1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right"/>
    </xf>
    <xf numFmtId="164" fontId="7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49" fontId="11" fillId="0" borderId="11" xfId="0" applyNumberFormat="1" applyFont="1" applyFill="1" applyBorder="1" applyAlignment="1">
      <alignment horizontal="center" vertical="center" wrapText="1"/>
    </xf>
    <xf numFmtId="166" fontId="7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164" fontId="8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 vertical="top"/>
    </xf>
    <xf numFmtId="164" fontId="0" fillId="0" borderId="0" xfId="0" applyNumberFormat="1" applyFont="1" applyFill="1" applyAlignment="1">
      <alignment vertical="top"/>
    </xf>
    <xf numFmtId="2" fontId="0" fillId="0" borderId="0" xfId="0" applyNumberFormat="1" applyFont="1" applyFill="1" applyAlignment="1">
      <alignment vertical="top"/>
    </xf>
    <xf numFmtId="164" fontId="4" fillId="0" borderId="11" xfId="0" applyNumberFormat="1" applyFont="1" applyFill="1" applyBorder="1" applyAlignment="1">
      <alignment vertical="center"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wrapText="1"/>
    </xf>
    <xf numFmtId="0" fontId="47" fillId="0" borderId="0" xfId="0" applyFont="1" applyFill="1" applyBorder="1" applyAlignment="1">
      <alignment horizontal="right" vertical="top" wrapText="1"/>
    </xf>
    <xf numFmtId="164" fontId="48" fillId="0" borderId="0" xfId="0" applyNumberFormat="1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wrapText="1"/>
    </xf>
    <xf numFmtId="164" fontId="7" fillId="0" borderId="11" xfId="0" applyNumberFormat="1" applyFont="1" applyFill="1" applyBorder="1" applyAlignment="1">
      <alignment wrapText="1"/>
    </xf>
    <xf numFmtId="164" fontId="7" fillId="0" borderId="11" xfId="0" applyNumberFormat="1" applyFont="1" applyFill="1" applyBorder="1" applyAlignment="1">
      <alignment wrapText="1"/>
    </xf>
    <xf numFmtId="165" fontId="7" fillId="0" borderId="11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wrapText="1"/>
    </xf>
    <xf numFmtId="166" fontId="4" fillId="0" borderId="11" xfId="0" applyNumberFormat="1" applyFont="1" applyFill="1" applyBorder="1" applyAlignment="1">
      <alignment vertical="center" wrapText="1"/>
    </xf>
    <xf numFmtId="165" fontId="7" fillId="0" borderId="11" xfId="0" applyNumberFormat="1" applyFont="1" applyFill="1" applyBorder="1" applyAlignment="1">
      <alignment wrapText="1"/>
    </xf>
    <xf numFmtId="49" fontId="11" fillId="0" borderId="11" xfId="0" applyNumberFormat="1" applyFont="1" applyFill="1" applyBorder="1" applyAlignment="1">
      <alignment horizontal="center" vertical="center" wrapText="1"/>
    </xf>
    <xf numFmtId="166" fontId="7" fillId="0" borderId="11" xfId="0" applyNumberFormat="1" applyFont="1" applyFill="1" applyBorder="1" applyAlignment="1">
      <alignment wrapText="1"/>
    </xf>
    <xf numFmtId="164" fontId="7" fillId="0" borderId="11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 vertical="center" wrapText="1"/>
    </xf>
    <xf numFmtId="166" fontId="7" fillId="0" borderId="10" xfId="0" applyNumberFormat="1" applyFont="1" applyFill="1" applyBorder="1" applyAlignment="1">
      <alignment wrapText="1"/>
    </xf>
    <xf numFmtId="164" fontId="7" fillId="0" borderId="11" xfId="0" applyNumberFormat="1" applyFont="1" applyFill="1" applyBorder="1" applyAlignment="1">
      <alignment wrapText="1"/>
    </xf>
    <xf numFmtId="164" fontId="7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vertical="center" wrapText="1"/>
    </xf>
    <xf numFmtId="164" fontId="7" fillId="0" borderId="11" xfId="0" applyNumberFormat="1" applyFont="1" applyFill="1" applyBorder="1" applyAlignment="1">
      <alignment vertical="center" wrapText="1"/>
    </xf>
    <xf numFmtId="164" fontId="7" fillId="0" borderId="11" xfId="0" applyNumberFormat="1" applyFont="1" applyFill="1" applyBorder="1" applyAlignment="1">
      <alignment vertical="center" wrapText="1"/>
    </xf>
    <xf numFmtId="164" fontId="7" fillId="0" borderId="11" xfId="0" applyNumberFormat="1" applyFont="1" applyFill="1" applyBorder="1" applyAlignment="1">
      <alignment vertical="center" wrapText="1"/>
    </xf>
    <xf numFmtId="165" fontId="7" fillId="0" borderId="11" xfId="0" applyNumberFormat="1" applyFont="1" applyFill="1" applyBorder="1" applyAlignment="1">
      <alignment wrapText="1"/>
    </xf>
    <xf numFmtId="166" fontId="4" fillId="0" borderId="11" xfId="0" applyNumberFormat="1" applyFont="1" applyFill="1" applyBorder="1" applyAlignment="1">
      <alignment horizontal="left" vertical="top" wrapText="1"/>
    </xf>
    <xf numFmtId="166" fontId="4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66" fontId="4" fillId="0" borderId="11" xfId="0" applyNumberFormat="1" applyFont="1" applyFill="1" applyBorder="1" applyAlignment="1">
      <alignment horizontal="left" vertical="center" wrapText="1"/>
    </xf>
    <xf numFmtId="166" fontId="4" fillId="0" borderId="13" xfId="0" applyNumberFormat="1" applyFont="1" applyFill="1" applyBorder="1" applyAlignment="1">
      <alignment horizontal="left" vertical="center" wrapText="1"/>
    </xf>
    <xf numFmtId="166" fontId="4" fillId="0" borderId="14" xfId="0" applyNumberFormat="1" applyFont="1" applyFill="1" applyBorder="1" applyAlignment="1">
      <alignment horizontal="left" vertical="center" wrapText="1"/>
    </xf>
    <xf numFmtId="166" fontId="4" fillId="0" borderId="15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9" fontId="4" fillId="0" borderId="10" xfId="134" applyFont="1" applyFill="1" applyBorder="1" applyAlignment="1" applyProtection="1">
      <alignment horizontal="center" vertical="center" wrapText="1"/>
      <protection/>
    </xf>
    <xf numFmtId="9" fontId="4" fillId="0" borderId="17" xfId="134" applyFont="1" applyFill="1" applyBorder="1" applyAlignment="1" applyProtection="1">
      <alignment horizontal="center" vertical="center" wrapText="1"/>
      <protection/>
    </xf>
  </cellXfs>
  <cellStyles count="12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4" xfId="58"/>
    <cellStyle name="Обычный 14 2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0" xfId="67"/>
    <cellStyle name="Обычный 21" xfId="68"/>
    <cellStyle name="Обычный 22" xfId="69"/>
    <cellStyle name="Обычный 22 2" xfId="70"/>
    <cellStyle name="Обычный 23" xfId="71"/>
    <cellStyle name="Обычный 24" xfId="72"/>
    <cellStyle name="Обычный 25" xfId="73"/>
    <cellStyle name="Обычный 26" xfId="74"/>
    <cellStyle name="Обычный 27" xfId="75"/>
    <cellStyle name="Обычный 28" xfId="76"/>
    <cellStyle name="Обычный 29" xfId="77"/>
    <cellStyle name="Обычный 3" xfId="78"/>
    <cellStyle name="Обычный 3 2" xfId="79"/>
    <cellStyle name="Обычный 3 3" xfId="80"/>
    <cellStyle name="Обычный 30" xfId="81"/>
    <cellStyle name="Обычный 31" xfId="82"/>
    <cellStyle name="Обычный 32" xfId="83"/>
    <cellStyle name="Обычный 33" xfId="84"/>
    <cellStyle name="Обычный 34" xfId="85"/>
    <cellStyle name="Обычный 35" xfId="86"/>
    <cellStyle name="Обычный 36" xfId="87"/>
    <cellStyle name="Обычный 37" xfId="88"/>
    <cellStyle name="Обычный 38" xfId="89"/>
    <cellStyle name="Обычный 39" xfId="90"/>
    <cellStyle name="Обычный 4" xfId="91"/>
    <cellStyle name="Обычный 40" xfId="92"/>
    <cellStyle name="Обычный 41" xfId="93"/>
    <cellStyle name="Обычный 42" xfId="94"/>
    <cellStyle name="Обычный 43" xfId="95"/>
    <cellStyle name="Обычный 44" xfId="96"/>
    <cellStyle name="Обычный 45" xfId="97"/>
    <cellStyle name="Обычный 46" xfId="98"/>
    <cellStyle name="Обычный 47" xfId="99"/>
    <cellStyle name="Обычный 48" xfId="100"/>
    <cellStyle name="Обычный 49" xfId="101"/>
    <cellStyle name="Обычный 5" xfId="102"/>
    <cellStyle name="Обычный 5 2" xfId="103"/>
    <cellStyle name="Обычный 50" xfId="104"/>
    <cellStyle name="Обычный 51" xfId="105"/>
    <cellStyle name="Обычный 52" xfId="106"/>
    <cellStyle name="Обычный 53" xfId="107"/>
    <cellStyle name="Обычный 54" xfId="108"/>
    <cellStyle name="Обычный 55" xfId="109"/>
    <cellStyle name="Обычный 56" xfId="110"/>
    <cellStyle name="Обычный 57" xfId="111"/>
    <cellStyle name="Обычный 58" xfId="112"/>
    <cellStyle name="Обычный 59" xfId="113"/>
    <cellStyle name="Обычный 6" xfId="114"/>
    <cellStyle name="Обычный 60" xfId="115"/>
    <cellStyle name="Обычный 61" xfId="116"/>
    <cellStyle name="Обычный 62" xfId="117"/>
    <cellStyle name="Обычный 63" xfId="118"/>
    <cellStyle name="Обычный 64" xfId="119"/>
    <cellStyle name="Обычный 65" xfId="120"/>
    <cellStyle name="Обычный 66" xfId="121"/>
    <cellStyle name="Обычный 67" xfId="122"/>
    <cellStyle name="Обычный 68" xfId="123"/>
    <cellStyle name="Обычный 69" xfId="124"/>
    <cellStyle name="Обычный 7" xfId="125"/>
    <cellStyle name="Обычный 70" xfId="126"/>
    <cellStyle name="Обычный 71" xfId="127"/>
    <cellStyle name="Обычный 8" xfId="128"/>
    <cellStyle name="Обычный 9" xfId="129"/>
    <cellStyle name="Плохой" xfId="130"/>
    <cellStyle name="Пояснение" xfId="131"/>
    <cellStyle name="Примечание" xfId="132"/>
    <cellStyle name="Percent" xfId="133"/>
    <cellStyle name="Процентный 2" xfId="134"/>
    <cellStyle name="Процентный 2 2" xfId="135"/>
    <cellStyle name="Связанная ячейка" xfId="136"/>
    <cellStyle name="Текст предупреждения" xfId="137"/>
    <cellStyle name="Comma" xfId="138"/>
    <cellStyle name="Comma [0]" xfId="139"/>
    <cellStyle name="Финансовый 2" xfId="140"/>
    <cellStyle name="Финансовый 3" xfId="141"/>
    <cellStyle name="Хороший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tabSelected="1" zoomScale="85" zoomScaleNormal="85" zoomScaleSheetLayoutView="8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W14" sqref="W14"/>
    </sheetView>
  </sheetViews>
  <sheetFormatPr defaultColWidth="9.00390625" defaultRowHeight="12.75"/>
  <cols>
    <col min="1" max="1" width="8.375" style="1" customWidth="1"/>
    <col min="2" max="2" width="14.375" style="1" customWidth="1"/>
    <col min="3" max="3" width="23.75390625" style="50" hidden="1" customWidth="1"/>
    <col min="4" max="4" width="71.875" style="39" customWidth="1"/>
    <col min="5" max="5" width="15.625" style="52" customWidth="1"/>
    <col min="6" max="6" width="14.625" style="41" customWidth="1"/>
    <col min="7" max="7" width="14.625" style="41" hidden="1" customWidth="1"/>
    <col min="8" max="8" width="14.625" style="41" customWidth="1"/>
    <col min="9" max="9" width="15.00390625" style="41" customWidth="1"/>
    <col min="10" max="11" width="14.625" style="41" customWidth="1"/>
    <col min="12" max="12" width="14.625" style="41" hidden="1" customWidth="1"/>
    <col min="13" max="14" width="14.625" style="41" customWidth="1"/>
    <col min="15" max="15" width="12.625" style="39" customWidth="1"/>
    <col min="16" max="16" width="12.625" style="40" hidden="1" customWidth="1"/>
    <col min="17" max="17" width="12.625" style="39" customWidth="1"/>
    <col min="18" max="19" width="14.125" style="1" customWidth="1"/>
    <col min="20" max="20" width="11.875" style="1" customWidth="1"/>
    <col min="21" max="16384" width="9.125" style="1" customWidth="1"/>
  </cols>
  <sheetData>
    <row r="1" spans="1:17" ht="20.25" customHeight="1">
      <c r="A1" s="138" t="s">
        <v>147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</row>
    <row r="2" spans="1:17" ht="20.25" customHeight="1">
      <c r="A2" s="60"/>
      <c r="B2" s="74"/>
      <c r="C2" s="61"/>
      <c r="D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5"/>
      <c r="Q2" s="54" t="s">
        <v>0</v>
      </c>
    </row>
    <row r="3" spans="1:17" ht="24" customHeight="1">
      <c r="A3" s="139" t="s">
        <v>1</v>
      </c>
      <c r="B3" s="113" t="s">
        <v>2</v>
      </c>
      <c r="C3" s="140" t="s">
        <v>3</v>
      </c>
      <c r="D3" s="142" t="s">
        <v>4</v>
      </c>
      <c r="E3" s="144" t="s">
        <v>169</v>
      </c>
      <c r="F3" s="146" t="s">
        <v>148</v>
      </c>
      <c r="G3" s="147"/>
      <c r="H3" s="148"/>
      <c r="I3" s="146" t="s">
        <v>149</v>
      </c>
      <c r="J3" s="148"/>
      <c r="K3" s="146" t="s">
        <v>5</v>
      </c>
      <c r="L3" s="147"/>
      <c r="M3" s="147"/>
      <c r="N3" s="148"/>
      <c r="O3" s="149" t="s">
        <v>152</v>
      </c>
      <c r="P3" s="150" t="s">
        <v>6</v>
      </c>
      <c r="Q3" s="149" t="s">
        <v>7</v>
      </c>
    </row>
    <row r="4" spans="1:17" ht="80.25" customHeight="1">
      <c r="A4" s="139"/>
      <c r="B4" s="113"/>
      <c r="C4" s="141"/>
      <c r="D4" s="143"/>
      <c r="E4" s="145"/>
      <c r="F4" s="2" t="s">
        <v>161</v>
      </c>
      <c r="G4" s="2" t="s">
        <v>166</v>
      </c>
      <c r="H4" s="2" t="s">
        <v>167</v>
      </c>
      <c r="I4" s="2" t="s">
        <v>170</v>
      </c>
      <c r="J4" s="2" t="s">
        <v>167</v>
      </c>
      <c r="K4" s="2" t="s">
        <v>150</v>
      </c>
      <c r="L4" s="2" t="s">
        <v>8</v>
      </c>
      <c r="M4" s="2" t="s">
        <v>151</v>
      </c>
      <c r="N4" s="2" t="s">
        <v>168</v>
      </c>
      <c r="O4" s="149"/>
      <c r="P4" s="151"/>
      <c r="Q4" s="149"/>
    </row>
    <row r="5" spans="1:17" s="3" customFormat="1" ht="31.5" customHeight="1">
      <c r="A5" s="80"/>
      <c r="B5" s="81" t="s">
        <v>9</v>
      </c>
      <c r="C5" s="82"/>
      <c r="D5" s="83" t="s">
        <v>10</v>
      </c>
      <c r="E5" s="84">
        <f>E7+E18+E20+E22+E19+E21</f>
        <v>16600509.96</v>
      </c>
      <c r="F5" s="85">
        <f>F7+F18+F20+F22+F19+F21</f>
        <v>18247807.77</v>
      </c>
      <c r="G5" s="85">
        <f>G7+G18+G20+G22+G19+G21</f>
        <v>18247807.77</v>
      </c>
      <c r="H5" s="85">
        <f>H7+H18+H20+H22+H19+H21</f>
        <v>2661309.6999999997</v>
      </c>
      <c r="I5" s="85">
        <f>I7+I18+I20+I22+I19+I21</f>
        <v>18962059.86</v>
      </c>
      <c r="J5" s="85">
        <f>J7+J18+J20+J22+J19+J21</f>
        <v>3234184.8800000004</v>
      </c>
      <c r="K5" s="85">
        <f aca="true" t="shared" si="0" ref="K5:K36">I5-E5</f>
        <v>2361549.8999999985</v>
      </c>
      <c r="L5" s="85">
        <f aca="true" t="shared" si="1" ref="L5:L36">I5-G5</f>
        <v>714252.0899999999</v>
      </c>
      <c r="M5" s="85">
        <f aca="true" t="shared" si="2" ref="M5:M36">I5-F5</f>
        <v>714252.0899999999</v>
      </c>
      <c r="N5" s="85">
        <f aca="true" t="shared" si="3" ref="N5:N36">J5-H5</f>
        <v>572875.1800000006</v>
      </c>
      <c r="O5" s="86">
        <f aca="true" t="shared" si="4" ref="O5:O36">_xlfn.IFERROR(I5/E5,"")</f>
        <v>1.1422576719444346</v>
      </c>
      <c r="P5" s="86">
        <f aca="true" t="shared" si="5" ref="P5:P36">_xlfn.IFERROR(I5/G5,"")</f>
        <v>1.0391418026210388</v>
      </c>
      <c r="Q5" s="86">
        <f aca="true" t="shared" si="6" ref="Q5:Q36">_xlfn.IFERROR(I5/F5,"")</f>
        <v>1.0391418026210388</v>
      </c>
    </row>
    <row r="6" spans="1:17" ht="15" customHeight="1">
      <c r="A6" s="112" t="s">
        <v>11</v>
      </c>
      <c r="B6" s="120" t="s">
        <v>12</v>
      </c>
      <c r="C6" s="42" t="s">
        <v>13</v>
      </c>
      <c r="D6" s="4" t="s">
        <v>14</v>
      </c>
      <c r="E6" s="69">
        <v>62100.50000000001</v>
      </c>
      <c r="F6" s="5">
        <v>63209.799999999996</v>
      </c>
      <c r="G6" s="5">
        <v>63209.799999999996</v>
      </c>
      <c r="H6" s="5">
        <v>4880.799999999999</v>
      </c>
      <c r="I6" s="5">
        <v>75108.95</v>
      </c>
      <c r="J6" s="5">
        <v>6177.049999999999</v>
      </c>
      <c r="K6" s="5">
        <f t="shared" si="0"/>
        <v>13008.44999999999</v>
      </c>
      <c r="L6" s="5">
        <f t="shared" si="1"/>
        <v>11899.150000000001</v>
      </c>
      <c r="M6" s="5">
        <f t="shared" si="2"/>
        <v>11899.150000000001</v>
      </c>
      <c r="N6" s="5">
        <f t="shared" si="3"/>
        <v>1296.25</v>
      </c>
      <c r="O6" s="6">
        <f t="shared" si="4"/>
        <v>1.2094741588231976</v>
      </c>
      <c r="P6" s="6">
        <f t="shared" si="5"/>
        <v>1.1882484994415423</v>
      </c>
      <c r="Q6" s="6">
        <f t="shared" si="6"/>
        <v>1.1882484994415423</v>
      </c>
    </row>
    <row r="7" spans="1:17" s="7" customFormat="1" ht="15.75" customHeight="1">
      <c r="A7" s="112"/>
      <c r="B7" s="120"/>
      <c r="C7" s="57"/>
      <c r="D7" s="87" t="s">
        <v>15</v>
      </c>
      <c r="E7" s="88">
        <f>SUM(E6)</f>
        <v>62100.50000000001</v>
      </c>
      <c r="F7" s="89">
        <f>SUM(F6)</f>
        <v>63209.799999999996</v>
      </c>
      <c r="G7" s="89">
        <f>SUM(G6)</f>
        <v>63209.799999999996</v>
      </c>
      <c r="H7" s="89">
        <f>SUM(H6)</f>
        <v>4880.799999999999</v>
      </c>
      <c r="I7" s="89">
        <f>SUM(I6)</f>
        <v>75108.95</v>
      </c>
      <c r="J7" s="89">
        <f>SUM(J6)</f>
        <v>6177.049999999999</v>
      </c>
      <c r="K7" s="89">
        <f t="shared" si="0"/>
        <v>13008.44999999999</v>
      </c>
      <c r="L7" s="89">
        <f t="shared" si="1"/>
        <v>11899.150000000001</v>
      </c>
      <c r="M7" s="89">
        <f t="shared" si="2"/>
        <v>11899.150000000001</v>
      </c>
      <c r="N7" s="89">
        <f t="shared" si="3"/>
        <v>1296.25</v>
      </c>
      <c r="O7" s="90">
        <f t="shared" si="4"/>
        <v>1.2094741588231976</v>
      </c>
      <c r="P7" s="90">
        <f t="shared" si="5"/>
        <v>1.1882484994415423</v>
      </c>
      <c r="Q7" s="90">
        <f t="shared" si="6"/>
        <v>1.1882484994415423</v>
      </c>
    </row>
    <row r="8" spans="1:17" ht="15" customHeight="1">
      <c r="A8" s="112" t="s">
        <v>16</v>
      </c>
      <c r="B8" s="77" t="s">
        <v>17</v>
      </c>
      <c r="C8" s="42" t="s">
        <v>18</v>
      </c>
      <c r="D8" s="8" t="s">
        <v>19</v>
      </c>
      <c r="E8" s="70">
        <v>11342214.579999998</v>
      </c>
      <c r="F8" s="9">
        <v>12599930.299999999</v>
      </c>
      <c r="G8" s="9">
        <v>12599930.3</v>
      </c>
      <c r="H8" s="9">
        <v>1807332.7999999998</v>
      </c>
      <c r="I8" s="9">
        <v>13383511.72</v>
      </c>
      <c r="J8" s="9">
        <v>2422548.8800000004</v>
      </c>
      <c r="K8" s="9">
        <f t="shared" si="0"/>
        <v>2041297.1400000025</v>
      </c>
      <c r="L8" s="9">
        <f t="shared" si="1"/>
        <v>783581.4199999999</v>
      </c>
      <c r="M8" s="9">
        <f t="shared" si="2"/>
        <v>783581.4200000018</v>
      </c>
      <c r="N8" s="9">
        <f t="shared" si="3"/>
        <v>615216.0800000005</v>
      </c>
      <c r="O8" s="6">
        <f t="shared" si="4"/>
        <v>1.179973419265006</v>
      </c>
      <c r="P8" s="6">
        <f t="shared" si="5"/>
        <v>1.0621893456029674</v>
      </c>
      <c r="Q8" s="6">
        <f t="shared" si="6"/>
        <v>1.0621893456029674</v>
      </c>
    </row>
    <row r="9" spans="1:17" ht="15.75" customHeight="1">
      <c r="A9" s="112"/>
      <c r="B9" s="77" t="s">
        <v>17</v>
      </c>
      <c r="C9" s="42" t="s">
        <v>20</v>
      </c>
      <c r="D9" s="8" t="s">
        <v>21</v>
      </c>
      <c r="E9" s="70">
        <v>1211.0899999999997</v>
      </c>
      <c r="F9" s="9">
        <v>0</v>
      </c>
      <c r="G9" s="9">
        <v>0</v>
      </c>
      <c r="H9" s="9">
        <v>0</v>
      </c>
      <c r="I9" s="9">
        <v>139.98000000000002</v>
      </c>
      <c r="J9" s="9">
        <v>-185.61</v>
      </c>
      <c r="K9" s="9">
        <f t="shared" si="0"/>
        <v>-1071.1099999999997</v>
      </c>
      <c r="L9" s="9">
        <f t="shared" si="1"/>
        <v>139.98000000000002</v>
      </c>
      <c r="M9" s="9">
        <f t="shared" si="2"/>
        <v>139.98000000000002</v>
      </c>
      <c r="N9" s="9">
        <f t="shared" si="3"/>
        <v>-185.61</v>
      </c>
      <c r="O9" s="6">
        <f t="shared" si="4"/>
        <v>0.11558183124292996</v>
      </c>
      <c r="P9" s="6">
        <f t="shared" si="5"/>
      </c>
      <c r="Q9" s="6">
        <f t="shared" si="6"/>
      </c>
    </row>
    <row r="10" spans="1:17" ht="15.75" customHeight="1">
      <c r="A10" s="112"/>
      <c r="B10" s="77" t="s">
        <v>17</v>
      </c>
      <c r="C10" s="42" t="s">
        <v>22</v>
      </c>
      <c r="D10" s="8" t="s">
        <v>23</v>
      </c>
      <c r="E10" s="70">
        <v>794.89</v>
      </c>
      <c r="F10" s="9">
        <v>1029.1</v>
      </c>
      <c r="G10" s="9">
        <v>1029.1</v>
      </c>
      <c r="H10" s="9">
        <v>60</v>
      </c>
      <c r="I10" s="9">
        <v>4130.48</v>
      </c>
      <c r="J10" s="9">
        <v>5.43</v>
      </c>
      <c r="K10" s="9">
        <f t="shared" si="0"/>
        <v>3335.5899999999997</v>
      </c>
      <c r="L10" s="9">
        <f t="shared" si="1"/>
        <v>3101.3799999999997</v>
      </c>
      <c r="M10" s="9">
        <f t="shared" si="2"/>
        <v>3101.3799999999997</v>
      </c>
      <c r="N10" s="9">
        <f t="shared" si="3"/>
        <v>-54.57</v>
      </c>
      <c r="O10" s="6">
        <f t="shared" si="4"/>
        <v>5.196291310747399</v>
      </c>
      <c r="P10" s="6">
        <f t="shared" si="5"/>
        <v>4.013681857934117</v>
      </c>
      <c r="Q10" s="6">
        <f t="shared" si="6"/>
        <v>4.013681857934117</v>
      </c>
    </row>
    <row r="11" spans="1:17" ht="31.5" customHeight="1">
      <c r="A11" s="112"/>
      <c r="B11" s="77" t="s">
        <v>17</v>
      </c>
      <c r="C11" s="42" t="s">
        <v>24</v>
      </c>
      <c r="D11" s="8" t="s">
        <v>25</v>
      </c>
      <c r="E11" s="70">
        <v>208717.11</v>
      </c>
      <c r="F11" s="9">
        <v>219177</v>
      </c>
      <c r="G11" s="9">
        <v>219177</v>
      </c>
      <c r="H11" s="9">
        <v>58930.7</v>
      </c>
      <c r="I11" s="9">
        <v>233838.05</v>
      </c>
      <c r="J11" s="9">
        <v>68757.45999999999</v>
      </c>
      <c r="K11" s="9">
        <f t="shared" si="0"/>
        <v>25120.940000000002</v>
      </c>
      <c r="L11" s="9">
        <f t="shared" si="1"/>
        <v>14661.049999999988</v>
      </c>
      <c r="M11" s="9">
        <f t="shared" si="2"/>
        <v>14661.049999999988</v>
      </c>
      <c r="N11" s="9">
        <f t="shared" si="3"/>
        <v>9826.759999999995</v>
      </c>
      <c r="O11" s="6">
        <f t="shared" si="4"/>
        <v>1.1203587956924088</v>
      </c>
      <c r="P11" s="6">
        <f t="shared" si="5"/>
        <v>1.0668913709011438</v>
      </c>
      <c r="Q11" s="6">
        <f t="shared" si="6"/>
        <v>1.0668913709011438</v>
      </c>
    </row>
    <row r="12" spans="1:17" ht="15.75" customHeight="1">
      <c r="A12" s="112"/>
      <c r="B12" s="77" t="s">
        <v>26</v>
      </c>
      <c r="C12" s="42" t="s">
        <v>27</v>
      </c>
      <c r="D12" s="8" t="s">
        <v>28</v>
      </c>
      <c r="E12" s="70">
        <v>970857.74</v>
      </c>
      <c r="F12" s="9">
        <v>1056411.2</v>
      </c>
      <c r="G12" s="9">
        <v>1056411.2</v>
      </c>
      <c r="H12" s="9">
        <v>281700</v>
      </c>
      <c r="I12" s="9">
        <v>1050038.68</v>
      </c>
      <c r="J12" s="9">
        <v>282329.98</v>
      </c>
      <c r="K12" s="9">
        <f t="shared" si="0"/>
        <v>79180.93999999994</v>
      </c>
      <c r="L12" s="9">
        <f t="shared" si="1"/>
        <v>-6372.520000000019</v>
      </c>
      <c r="M12" s="9">
        <f t="shared" si="2"/>
        <v>-6372.520000000019</v>
      </c>
      <c r="N12" s="9">
        <f t="shared" si="3"/>
        <v>629.9799999999814</v>
      </c>
      <c r="O12" s="6">
        <f t="shared" si="4"/>
        <v>1.0815577161696213</v>
      </c>
      <c r="P12" s="6">
        <f t="shared" si="5"/>
        <v>0.9939677655821899</v>
      </c>
      <c r="Q12" s="6">
        <f t="shared" si="6"/>
        <v>0.9939677655821899</v>
      </c>
    </row>
    <row r="13" spans="1:17" ht="15.75" customHeight="1">
      <c r="A13" s="112"/>
      <c r="B13" s="77" t="s">
        <v>119</v>
      </c>
      <c r="C13" s="42" t="s">
        <v>29</v>
      </c>
      <c r="D13" s="8" t="s">
        <v>144</v>
      </c>
      <c r="E13" s="70">
        <v>339930.58</v>
      </c>
      <c r="F13" s="9">
        <v>299375.2</v>
      </c>
      <c r="G13" s="9">
        <v>299375.2</v>
      </c>
      <c r="H13" s="9">
        <v>3500.2</v>
      </c>
      <c r="I13" s="9">
        <v>359553.01</v>
      </c>
      <c r="J13" s="9">
        <v>12182.779999999999</v>
      </c>
      <c r="K13" s="9">
        <f t="shared" si="0"/>
        <v>19622.429999999993</v>
      </c>
      <c r="L13" s="9">
        <f t="shared" si="1"/>
        <v>60177.81</v>
      </c>
      <c r="M13" s="9">
        <f t="shared" si="2"/>
        <v>60177.81</v>
      </c>
      <c r="N13" s="9">
        <f t="shared" si="3"/>
        <v>8682.579999999998</v>
      </c>
      <c r="O13" s="6">
        <f t="shared" si="4"/>
        <v>1.0577248154608507</v>
      </c>
      <c r="P13" s="6">
        <f t="shared" si="5"/>
        <v>1.2010113396166415</v>
      </c>
      <c r="Q13" s="6">
        <f t="shared" si="6"/>
        <v>1.2010113396166415</v>
      </c>
    </row>
    <row r="14" spans="1:17" ht="15.75" customHeight="1">
      <c r="A14" s="112"/>
      <c r="B14" s="77" t="s">
        <v>119</v>
      </c>
      <c r="C14" s="42" t="s">
        <v>30</v>
      </c>
      <c r="D14" s="8" t="s">
        <v>143</v>
      </c>
      <c r="E14" s="70">
        <v>1263455.71</v>
      </c>
      <c r="F14" s="9">
        <v>1346425</v>
      </c>
      <c r="G14" s="9">
        <v>1346425</v>
      </c>
      <c r="H14" s="9">
        <v>298000</v>
      </c>
      <c r="I14" s="9">
        <v>1295800.0799999998</v>
      </c>
      <c r="J14" s="9">
        <v>287661.09</v>
      </c>
      <c r="K14" s="9">
        <f t="shared" si="0"/>
        <v>32344.36999999988</v>
      </c>
      <c r="L14" s="9">
        <f t="shared" si="1"/>
        <v>-50624.92000000016</v>
      </c>
      <c r="M14" s="9">
        <f t="shared" si="2"/>
        <v>-50624.92000000016</v>
      </c>
      <c r="N14" s="9">
        <f t="shared" si="3"/>
        <v>-10338.909999999974</v>
      </c>
      <c r="O14" s="6">
        <f t="shared" si="4"/>
        <v>1.0255999238786138</v>
      </c>
      <c r="P14" s="6">
        <f t="shared" si="5"/>
        <v>0.9624004901869765</v>
      </c>
      <c r="Q14" s="6">
        <f t="shared" si="6"/>
        <v>0.9624004901869765</v>
      </c>
    </row>
    <row r="15" spans="1:17" ht="15.75" customHeight="1">
      <c r="A15" s="112"/>
      <c r="B15" s="77" t="s">
        <v>26</v>
      </c>
      <c r="C15" s="42" t="s">
        <v>31</v>
      </c>
      <c r="D15" s="8" t="s">
        <v>32</v>
      </c>
      <c r="E15" s="70">
        <v>2186405.9</v>
      </c>
      <c r="F15" s="9">
        <v>2413800.5700000003</v>
      </c>
      <c r="G15" s="9">
        <v>2413800.5700000003</v>
      </c>
      <c r="H15" s="9">
        <v>180813.8</v>
      </c>
      <c r="I15" s="9">
        <v>2332419.1300000004</v>
      </c>
      <c r="J15" s="9">
        <v>133360.51</v>
      </c>
      <c r="K15" s="9">
        <f t="shared" si="0"/>
        <v>146013.23000000045</v>
      </c>
      <c r="L15" s="9">
        <f t="shared" si="1"/>
        <v>-81381.43999999994</v>
      </c>
      <c r="M15" s="9">
        <f t="shared" si="2"/>
        <v>-81381.43999999994</v>
      </c>
      <c r="N15" s="9">
        <f t="shared" si="3"/>
        <v>-47453.28999999998</v>
      </c>
      <c r="O15" s="6">
        <f t="shared" si="4"/>
        <v>1.0667823069815172</v>
      </c>
      <c r="P15" s="6">
        <f t="shared" si="5"/>
        <v>0.966284936290325</v>
      </c>
      <c r="Q15" s="6">
        <f t="shared" si="6"/>
        <v>0.966284936290325</v>
      </c>
    </row>
    <row r="16" spans="1:17" ht="15.75" customHeight="1">
      <c r="A16" s="112"/>
      <c r="B16" s="77" t="s">
        <v>33</v>
      </c>
      <c r="C16" s="42" t="s">
        <v>34</v>
      </c>
      <c r="D16" s="8" t="s">
        <v>35</v>
      </c>
      <c r="E16" s="70">
        <v>217521.31</v>
      </c>
      <c r="F16" s="9">
        <v>246544.6</v>
      </c>
      <c r="G16" s="9">
        <v>246544.59999999998</v>
      </c>
      <c r="H16" s="9">
        <v>25903.2</v>
      </c>
      <c r="I16" s="9">
        <v>226034.2</v>
      </c>
      <c r="J16" s="9">
        <v>20930.39</v>
      </c>
      <c r="K16" s="9">
        <f t="shared" si="0"/>
        <v>8512.890000000014</v>
      </c>
      <c r="L16" s="9">
        <f t="shared" si="1"/>
        <v>-20510.399999999965</v>
      </c>
      <c r="M16" s="9">
        <f t="shared" si="2"/>
        <v>-20510.399999999994</v>
      </c>
      <c r="N16" s="9">
        <f t="shared" si="3"/>
        <v>-4972.810000000001</v>
      </c>
      <c r="O16" s="6">
        <f t="shared" si="4"/>
        <v>1.0391358897204142</v>
      </c>
      <c r="P16" s="6">
        <f t="shared" si="5"/>
        <v>0.916808561209615</v>
      </c>
      <c r="Q16" s="6">
        <f t="shared" si="6"/>
        <v>0.9168085612096148</v>
      </c>
    </row>
    <row r="17" spans="1:17" ht="15.75" customHeight="1">
      <c r="A17" s="112"/>
      <c r="B17" s="77" t="s">
        <v>26</v>
      </c>
      <c r="C17" s="42" t="s">
        <v>36</v>
      </c>
      <c r="D17" s="8" t="s">
        <v>37</v>
      </c>
      <c r="E17" s="70">
        <v>5826.73</v>
      </c>
      <c r="F17" s="9">
        <v>0</v>
      </c>
      <c r="G17" s="9">
        <v>0</v>
      </c>
      <c r="H17" s="9">
        <v>0</v>
      </c>
      <c r="I17" s="9">
        <v>18.06</v>
      </c>
      <c r="J17" s="9">
        <v>0</v>
      </c>
      <c r="K17" s="9">
        <f t="shared" si="0"/>
        <v>-5808.669999999999</v>
      </c>
      <c r="L17" s="9">
        <f t="shared" si="1"/>
        <v>18.06</v>
      </c>
      <c r="M17" s="9">
        <f t="shared" si="2"/>
        <v>18.06</v>
      </c>
      <c r="N17" s="9">
        <f t="shared" si="3"/>
        <v>0</v>
      </c>
      <c r="O17" s="6">
        <f t="shared" si="4"/>
        <v>0.003099508643784764</v>
      </c>
      <c r="P17" s="6">
        <f t="shared" si="5"/>
      </c>
      <c r="Q17" s="6">
        <f t="shared" si="6"/>
      </c>
    </row>
    <row r="18" spans="1:17" s="7" customFormat="1" ht="15.75" customHeight="1">
      <c r="A18" s="112"/>
      <c r="B18" s="91"/>
      <c r="C18" s="57"/>
      <c r="D18" s="92" t="s">
        <v>15</v>
      </c>
      <c r="E18" s="88">
        <f>SUM(E8:E17)</f>
        <v>16536935.64</v>
      </c>
      <c r="F18" s="89">
        <f>SUM(F8:F17)</f>
        <v>18182692.97</v>
      </c>
      <c r="G18" s="89">
        <f>SUM(G8:G17)</f>
        <v>18182692.97</v>
      </c>
      <c r="H18" s="89">
        <f>SUM(H8:H17)</f>
        <v>2656240.7</v>
      </c>
      <c r="I18" s="89">
        <f>SUM(I8:I17)</f>
        <v>18885483.39</v>
      </c>
      <c r="J18" s="89">
        <f>SUM(J8:J17)</f>
        <v>3227590.9100000006</v>
      </c>
      <c r="K18" s="89">
        <f t="shared" si="0"/>
        <v>2348547.75</v>
      </c>
      <c r="L18" s="89">
        <f t="shared" si="1"/>
        <v>702790.4200000018</v>
      </c>
      <c r="M18" s="89">
        <f t="shared" si="2"/>
        <v>702790.4200000018</v>
      </c>
      <c r="N18" s="89">
        <f t="shared" si="3"/>
        <v>571350.2100000004</v>
      </c>
      <c r="O18" s="90">
        <f t="shared" si="4"/>
        <v>1.1420183159157533</v>
      </c>
      <c r="P18" s="90">
        <f t="shared" si="5"/>
        <v>1.0386516134413946</v>
      </c>
      <c r="Q18" s="90">
        <f t="shared" si="6"/>
        <v>1.0386516134413946</v>
      </c>
    </row>
    <row r="19" spans="1:17" ht="15.75" customHeight="1">
      <c r="A19" s="76" t="s">
        <v>116</v>
      </c>
      <c r="B19" s="77" t="s">
        <v>39</v>
      </c>
      <c r="C19" s="42" t="s">
        <v>42</v>
      </c>
      <c r="D19" s="8" t="s">
        <v>43</v>
      </c>
      <c r="E19" s="70">
        <v>120</v>
      </c>
      <c r="F19" s="9">
        <v>116</v>
      </c>
      <c r="G19" s="9">
        <v>116</v>
      </c>
      <c r="H19" s="9">
        <v>12</v>
      </c>
      <c r="I19" s="9">
        <v>64</v>
      </c>
      <c r="J19" s="9">
        <v>4</v>
      </c>
      <c r="K19" s="9">
        <f t="shared" si="0"/>
        <v>-56</v>
      </c>
      <c r="L19" s="9">
        <f t="shared" si="1"/>
        <v>-52</v>
      </c>
      <c r="M19" s="9">
        <f t="shared" si="2"/>
        <v>-52</v>
      </c>
      <c r="N19" s="9">
        <f t="shared" si="3"/>
        <v>-8</v>
      </c>
      <c r="O19" s="6">
        <f t="shared" si="4"/>
        <v>0.5333333333333333</v>
      </c>
      <c r="P19" s="6">
        <f t="shared" si="5"/>
        <v>0.5517241379310345</v>
      </c>
      <c r="Q19" s="6">
        <f t="shared" si="6"/>
        <v>0.5517241379310345</v>
      </c>
    </row>
    <row r="20" spans="1:19" ht="31.5">
      <c r="A20" s="76" t="s">
        <v>38</v>
      </c>
      <c r="B20" s="77" t="s">
        <v>39</v>
      </c>
      <c r="C20" s="42" t="s">
        <v>40</v>
      </c>
      <c r="D20" s="8" t="s">
        <v>41</v>
      </c>
      <c r="E20" s="70">
        <v>200.50000000000003</v>
      </c>
      <c r="F20" s="9">
        <v>419.4</v>
      </c>
      <c r="G20" s="9">
        <v>419.4</v>
      </c>
      <c r="H20" s="9">
        <v>32.8</v>
      </c>
      <c r="I20" s="9">
        <v>175</v>
      </c>
      <c r="J20" s="9">
        <v>6.4</v>
      </c>
      <c r="K20" s="9">
        <f t="shared" si="0"/>
        <v>-25.50000000000003</v>
      </c>
      <c r="L20" s="9">
        <f t="shared" si="1"/>
        <v>-244.39999999999998</v>
      </c>
      <c r="M20" s="9">
        <f t="shared" si="2"/>
        <v>-244.39999999999998</v>
      </c>
      <c r="N20" s="9">
        <f t="shared" si="3"/>
        <v>-26.4</v>
      </c>
      <c r="O20" s="6">
        <f t="shared" si="4"/>
        <v>0.8728179551122194</v>
      </c>
      <c r="P20" s="6">
        <f t="shared" si="5"/>
        <v>0.4172627563185503</v>
      </c>
      <c r="Q20" s="6">
        <f t="shared" si="6"/>
        <v>0.4172627563185503</v>
      </c>
      <c r="S20" s="65"/>
    </row>
    <row r="21" spans="1:17" ht="31.5" customHeight="1">
      <c r="A21" s="78" t="s">
        <v>46</v>
      </c>
      <c r="B21" s="79" t="s">
        <v>118</v>
      </c>
      <c r="C21" s="42" t="s">
        <v>47</v>
      </c>
      <c r="D21" s="8" t="s">
        <v>48</v>
      </c>
      <c r="E21" s="70">
        <v>1048.32</v>
      </c>
      <c r="F21" s="9">
        <v>1129.6</v>
      </c>
      <c r="G21" s="9">
        <v>1129.6</v>
      </c>
      <c r="H21" s="9">
        <v>118.4</v>
      </c>
      <c r="I21" s="9">
        <v>1233.52</v>
      </c>
      <c r="J21" s="9">
        <v>401.52</v>
      </c>
      <c r="K21" s="9">
        <f t="shared" si="0"/>
        <v>185.20000000000005</v>
      </c>
      <c r="L21" s="9">
        <f t="shared" si="1"/>
        <v>103.92000000000007</v>
      </c>
      <c r="M21" s="9">
        <f t="shared" si="2"/>
        <v>103.92000000000007</v>
      </c>
      <c r="N21" s="9">
        <f t="shared" si="3"/>
        <v>283.12</v>
      </c>
      <c r="O21" s="6">
        <f t="shared" si="4"/>
        <v>1.1766636141636142</v>
      </c>
      <c r="P21" s="6">
        <f t="shared" si="5"/>
        <v>1.0919971671388102</v>
      </c>
      <c r="Q21" s="6">
        <f t="shared" si="6"/>
        <v>1.0919971671388102</v>
      </c>
    </row>
    <row r="22" spans="1:17" ht="15.75">
      <c r="A22" s="76" t="s">
        <v>44</v>
      </c>
      <c r="B22" s="77" t="s">
        <v>17</v>
      </c>
      <c r="C22" s="42" t="s">
        <v>45</v>
      </c>
      <c r="D22" s="8" t="s">
        <v>122</v>
      </c>
      <c r="E22" s="70">
        <v>105</v>
      </c>
      <c r="F22" s="9">
        <v>240</v>
      </c>
      <c r="G22" s="9">
        <v>240</v>
      </c>
      <c r="H22" s="9">
        <v>25</v>
      </c>
      <c r="I22" s="9">
        <v>-5</v>
      </c>
      <c r="J22" s="9">
        <v>5</v>
      </c>
      <c r="K22" s="9">
        <f t="shared" si="0"/>
        <v>-110</v>
      </c>
      <c r="L22" s="9">
        <f t="shared" si="1"/>
        <v>-245</v>
      </c>
      <c r="M22" s="9">
        <f t="shared" si="2"/>
        <v>-245</v>
      </c>
      <c r="N22" s="9">
        <f t="shared" si="3"/>
        <v>-20</v>
      </c>
      <c r="O22" s="6">
        <f t="shared" si="4"/>
        <v>-0.047619047619047616</v>
      </c>
      <c r="P22" s="6">
        <f t="shared" si="5"/>
        <v>-0.020833333333333332</v>
      </c>
      <c r="Q22" s="6">
        <f t="shared" si="6"/>
        <v>-0.020833333333333332</v>
      </c>
    </row>
    <row r="23" spans="1:17" s="3" customFormat="1" ht="27.75" customHeight="1">
      <c r="A23" s="133"/>
      <c r="B23" s="133"/>
      <c r="C23" s="133"/>
      <c r="D23" s="93" t="s">
        <v>49</v>
      </c>
      <c r="E23" s="85">
        <f>E27+E30+E38+E48+E50+E56+E60+E62+E73</f>
        <v>4999161.92</v>
      </c>
      <c r="F23" s="85">
        <f>F27+F30+F38+F48+F50+F56+F60+F62+F73</f>
        <v>6108789.1</v>
      </c>
      <c r="G23" s="85">
        <f>G27+G30+G38+G48+G50+G56+G60+G62+G73</f>
        <v>6108789.1</v>
      </c>
      <c r="H23" s="85">
        <f>H27+H30+H38+H48+H50+H56+H60+H62+H73</f>
        <v>547022.6</v>
      </c>
      <c r="I23" s="85">
        <f>I27+I30+I38+I48+I50+I56+I60+I62+I73</f>
        <v>6264278.919999999</v>
      </c>
      <c r="J23" s="85">
        <f>J27+J30+J38+J48+J50+J56+J60+J62+J73</f>
        <v>566536.55</v>
      </c>
      <c r="K23" s="85">
        <f t="shared" si="0"/>
        <v>1265116.999999999</v>
      </c>
      <c r="L23" s="85">
        <f t="shared" si="1"/>
        <v>155489.81999999937</v>
      </c>
      <c r="M23" s="85">
        <f t="shared" si="2"/>
        <v>155489.81999999937</v>
      </c>
      <c r="N23" s="85">
        <f t="shared" si="3"/>
        <v>19513.95000000007</v>
      </c>
      <c r="O23" s="86">
        <f t="shared" si="4"/>
        <v>1.2530658178801297</v>
      </c>
      <c r="P23" s="86">
        <f t="shared" si="5"/>
        <v>1.0254534601628331</v>
      </c>
      <c r="Q23" s="86">
        <f t="shared" si="6"/>
        <v>1.0254534601628331</v>
      </c>
    </row>
    <row r="24" spans="1:17" s="13" customFormat="1" ht="31.5" customHeight="1">
      <c r="A24" s="123" t="s">
        <v>46</v>
      </c>
      <c r="B24" s="125" t="s">
        <v>118</v>
      </c>
      <c r="C24" s="43" t="s">
        <v>82</v>
      </c>
      <c r="D24" s="10" t="s">
        <v>83</v>
      </c>
      <c r="E24" s="11">
        <v>99096.94</v>
      </c>
      <c r="F24" s="11">
        <v>104673.3</v>
      </c>
      <c r="G24" s="11">
        <v>104673.3</v>
      </c>
      <c r="H24" s="11">
        <v>9483.3</v>
      </c>
      <c r="I24" s="11">
        <v>124466.41999999998</v>
      </c>
      <c r="J24" s="11">
        <v>14736.6</v>
      </c>
      <c r="K24" s="11">
        <f t="shared" si="0"/>
        <v>25369.47999999998</v>
      </c>
      <c r="L24" s="11">
        <f t="shared" si="1"/>
        <v>19793.11999999998</v>
      </c>
      <c r="M24" s="11">
        <f t="shared" si="2"/>
        <v>19793.11999999998</v>
      </c>
      <c r="N24" s="11">
        <f t="shared" si="3"/>
        <v>5253.300000000001</v>
      </c>
      <c r="O24" s="12">
        <f t="shared" si="4"/>
        <v>1.2560066940512995</v>
      </c>
      <c r="P24" s="12">
        <f t="shared" si="5"/>
        <v>1.1890942580390604</v>
      </c>
      <c r="Q24" s="12">
        <f t="shared" si="6"/>
        <v>1.1890942580390604</v>
      </c>
    </row>
    <row r="25" spans="1:17" s="13" customFormat="1" ht="15.75" customHeight="1">
      <c r="A25" s="134"/>
      <c r="B25" s="136"/>
      <c r="C25" s="42" t="s">
        <v>50</v>
      </c>
      <c r="D25" s="10" t="s">
        <v>51</v>
      </c>
      <c r="E25" s="16">
        <v>7314.83</v>
      </c>
      <c r="F25" s="9">
        <v>570</v>
      </c>
      <c r="G25" s="9">
        <v>570</v>
      </c>
      <c r="H25" s="9">
        <v>0</v>
      </c>
      <c r="I25" s="9">
        <v>3971.23</v>
      </c>
      <c r="J25" s="9">
        <v>0</v>
      </c>
      <c r="K25" s="9">
        <f t="shared" si="0"/>
        <v>-3343.6</v>
      </c>
      <c r="L25" s="9">
        <f t="shared" si="1"/>
        <v>3401.23</v>
      </c>
      <c r="M25" s="9">
        <f t="shared" si="2"/>
        <v>3401.23</v>
      </c>
      <c r="N25" s="9">
        <f t="shared" si="3"/>
        <v>0</v>
      </c>
      <c r="O25" s="12">
        <f t="shared" si="4"/>
        <v>0.5429012020785172</v>
      </c>
      <c r="P25" s="12">
        <f t="shared" si="5"/>
        <v>6.967070175438597</v>
      </c>
      <c r="Q25" s="12">
        <f t="shared" si="6"/>
        <v>6.967070175438597</v>
      </c>
    </row>
    <row r="26" spans="1:17" s="13" customFormat="1" ht="15.75" customHeight="1">
      <c r="A26" s="134"/>
      <c r="B26" s="136"/>
      <c r="C26" s="42" t="s">
        <v>84</v>
      </c>
      <c r="D26" s="10" t="s">
        <v>85</v>
      </c>
      <c r="E26" s="11">
        <v>129030.48</v>
      </c>
      <c r="F26" s="11">
        <v>103750.2</v>
      </c>
      <c r="G26" s="11">
        <v>103750.2</v>
      </c>
      <c r="H26" s="11">
        <v>12000.199999999999</v>
      </c>
      <c r="I26" s="11">
        <v>119519.22</v>
      </c>
      <c r="J26" s="11">
        <v>11632.52</v>
      </c>
      <c r="K26" s="11">
        <f t="shared" si="0"/>
        <v>-9511.259999999995</v>
      </c>
      <c r="L26" s="11">
        <f t="shared" si="1"/>
        <v>15769.020000000004</v>
      </c>
      <c r="M26" s="11">
        <f t="shared" si="2"/>
        <v>15769.020000000004</v>
      </c>
      <c r="N26" s="11">
        <f t="shared" si="3"/>
        <v>-367.6799999999985</v>
      </c>
      <c r="O26" s="12">
        <f t="shared" si="4"/>
        <v>0.926286719230991</v>
      </c>
      <c r="P26" s="12">
        <f t="shared" si="5"/>
        <v>1.1519902612235928</v>
      </c>
      <c r="Q26" s="12">
        <f t="shared" si="6"/>
        <v>1.1519902612235928</v>
      </c>
    </row>
    <row r="27" spans="1:17" s="7" customFormat="1" ht="15.75" customHeight="1">
      <c r="A27" s="135"/>
      <c r="B27" s="137"/>
      <c r="C27" s="57"/>
      <c r="D27" s="92" t="s">
        <v>15</v>
      </c>
      <c r="E27" s="89">
        <f aca="true" t="shared" si="7" ref="E27:J27">SUM(E24:E26)</f>
        <v>235442.25</v>
      </c>
      <c r="F27" s="89">
        <f t="shared" si="7"/>
        <v>208993.5</v>
      </c>
      <c r="G27" s="89">
        <f t="shared" si="7"/>
        <v>208993.5</v>
      </c>
      <c r="H27" s="89">
        <f t="shared" si="7"/>
        <v>21483.5</v>
      </c>
      <c r="I27" s="89">
        <f t="shared" si="7"/>
        <v>247956.87</v>
      </c>
      <c r="J27" s="89">
        <f t="shared" si="7"/>
        <v>26369.120000000003</v>
      </c>
      <c r="K27" s="89">
        <f t="shared" si="0"/>
        <v>12514.619999999995</v>
      </c>
      <c r="L27" s="89">
        <f t="shared" si="1"/>
        <v>38963.369999999995</v>
      </c>
      <c r="M27" s="89">
        <f t="shared" si="2"/>
        <v>38963.369999999995</v>
      </c>
      <c r="N27" s="89">
        <f t="shared" si="3"/>
        <v>4885.620000000003</v>
      </c>
      <c r="O27" s="94">
        <f t="shared" si="4"/>
        <v>1.053153671441723</v>
      </c>
      <c r="P27" s="94">
        <f t="shared" si="5"/>
        <v>1.186433405823626</v>
      </c>
      <c r="Q27" s="94">
        <f t="shared" si="6"/>
        <v>1.186433405823626</v>
      </c>
    </row>
    <row r="28" spans="1:17" ht="15.75">
      <c r="A28" s="120">
        <v>951</v>
      </c>
      <c r="B28" s="120" t="s">
        <v>17</v>
      </c>
      <c r="C28" s="43" t="s">
        <v>135</v>
      </c>
      <c r="D28" s="14" t="s">
        <v>53</v>
      </c>
      <c r="E28" s="9">
        <v>78792.41</v>
      </c>
      <c r="F28" s="9">
        <v>102916.3</v>
      </c>
      <c r="G28" s="9">
        <v>102916.29999999999</v>
      </c>
      <c r="H28" s="9">
        <v>23739.8</v>
      </c>
      <c r="I28" s="9">
        <v>83534.68000000001</v>
      </c>
      <c r="J28" s="9">
        <v>12271.79</v>
      </c>
      <c r="K28" s="9">
        <f t="shared" si="0"/>
        <v>4742.270000000004</v>
      </c>
      <c r="L28" s="9">
        <f t="shared" si="1"/>
        <v>-19381.61999999998</v>
      </c>
      <c r="M28" s="9">
        <f t="shared" si="2"/>
        <v>-19381.619999999995</v>
      </c>
      <c r="N28" s="9">
        <f t="shared" si="3"/>
        <v>-11468.009999999998</v>
      </c>
      <c r="O28" s="12">
        <f t="shared" si="4"/>
        <v>1.0601868885594439</v>
      </c>
      <c r="P28" s="12">
        <f t="shared" si="5"/>
        <v>0.8116758958493457</v>
      </c>
      <c r="Q28" s="12">
        <f t="shared" si="6"/>
        <v>0.8116758958493456</v>
      </c>
    </row>
    <row r="29" spans="1:17" ht="15.75" customHeight="1">
      <c r="A29" s="120"/>
      <c r="B29" s="120"/>
      <c r="C29" s="42" t="s">
        <v>134</v>
      </c>
      <c r="D29" s="10" t="s">
        <v>55</v>
      </c>
      <c r="E29" s="9">
        <v>24642.27</v>
      </c>
      <c r="F29" s="9">
        <v>20737.2</v>
      </c>
      <c r="G29" s="9">
        <v>20737.2</v>
      </c>
      <c r="H29" s="9">
        <v>3654.9</v>
      </c>
      <c r="I29" s="9">
        <v>19234.3</v>
      </c>
      <c r="J29" s="9">
        <v>217.20000000000002</v>
      </c>
      <c r="K29" s="9">
        <f t="shared" si="0"/>
        <v>-5407.970000000001</v>
      </c>
      <c r="L29" s="9">
        <f t="shared" si="1"/>
        <v>-1502.9000000000015</v>
      </c>
      <c r="M29" s="9">
        <f t="shared" si="2"/>
        <v>-1502.9000000000015</v>
      </c>
      <c r="N29" s="9">
        <f t="shared" si="3"/>
        <v>-3437.7000000000003</v>
      </c>
      <c r="O29" s="12">
        <f t="shared" si="4"/>
        <v>0.7805409160763193</v>
      </c>
      <c r="P29" s="12">
        <f t="shared" si="5"/>
        <v>0.9275263777173388</v>
      </c>
      <c r="Q29" s="12">
        <f t="shared" si="6"/>
        <v>0.9275263777173388</v>
      </c>
    </row>
    <row r="30" spans="1:17" s="7" customFormat="1" ht="15.75" customHeight="1">
      <c r="A30" s="120"/>
      <c r="B30" s="120"/>
      <c r="C30" s="57"/>
      <c r="D30" s="58" t="s">
        <v>15</v>
      </c>
      <c r="E30" s="89">
        <f>E28+E29</f>
        <v>103434.68000000001</v>
      </c>
      <c r="F30" s="89">
        <f>F28+F29</f>
        <v>123653.5</v>
      </c>
      <c r="G30" s="89">
        <f>G28+G29</f>
        <v>123653.49999999999</v>
      </c>
      <c r="H30" s="89">
        <f>H28+H29</f>
        <v>27394.7</v>
      </c>
      <c r="I30" s="89">
        <f>I28+I29</f>
        <v>102768.98000000001</v>
      </c>
      <c r="J30" s="89">
        <f>J28+J29</f>
        <v>12488.990000000002</v>
      </c>
      <c r="K30" s="89">
        <f t="shared" si="0"/>
        <v>-665.6999999999971</v>
      </c>
      <c r="L30" s="89">
        <f t="shared" si="1"/>
        <v>-20884.519999999975</v>
      </c>
      <c r="M30" s="89">
        <f t="shared" si="2"/>
        <v>-20884.51999999999</v>
      </c>
      <c r="N30" s="89">
        <f t="shared" si="3"/>
        <v>-14905.71</v>
      </c>
      <c r="O30" s="94">
        <f t="shared" si="4"/>
        <v>0.9935640541450895</v>
      </c>
      <c r="P30" s="94">
        <f t="shared" si="5"/>
        <v>0.8311044976486717</v>
      </c>
      <c r="Q30" s="94">
        <f t="shared" si="6"/>
        <v>0.8311044976486716</v>
      </c>
    </row>
    <row r="31" spans="1:17" ht="15" customHeight="1">
      <c r="A31" s="112" t="s">
        <v>56</v>
      </c>
      <c r="B31" s="120" t="s">
        <v>57</v>
      </c>
      <c r="C31" s="42" t="s">
        <v>58</v>
      </c>
      <c r="D31" s="10" t="s">
        <v>59</v>
      </c>
      <c r="E31" s="5">
        <v>0</v>
      </c>
      <c r="F31" s="5">
        <v>416</v>
      </c>
      <c r="G31" s="5">
        <v>416</v>
      </c>
      <c r="H31" s="5">
        <v>0</v>
      </c>
      <c r="I31" s="5">
        <v>1336</v>
      </c>
      <c r="J31" s="5">
        <v>0</v>
      </c>
      <c r="K31" s="5">
        <f t="shared" si="0"/>
        <v>1336</v>
      </c>
      <c r="L31" s="5">
        <f t="shared" si="1"/>
        <v>920</v>
      </c>
      <c r="M31" s="5">
        <f t="shared" si="2"/>
        <v>920</v>
      </c>
      <c r="N31" s="5">
        <f t="shared" si="3"/>
        <v>0</v>
      </c>
      <c r="O31" s="12">
        <f t="shared" si="4"/>
      </c>
      <c r="P31" s="12">
        <f t="shared" si="5"/>
        <v>3.2115384615384617</v>
      </c>
      <c r="Q31" s="12">
        <f t="shared" si="6"/>
        <v>3.2115384615384617</v>
      </c>
    </row>
    <row r="32" spans="1:17" ht="15.75" customHeight="1">
      <c r="A32" s="112"/>
      <c r="B32" s="120"/>
      <c r="C32" s="42" t="s">
        <v>60</v>
      </c>
      <c r="D32" s="15" t="s">
        <v>61</v>
      </c>
      <c r="E32" s="5">
        <v>68049.6</v>
      </c>
      <c r="F32" s="5">
        <v>66011</v>
      </c>
      <c r="G32" s="5">
        <v>66011</v>
      </c>
      <c r="H32" s="5">
        <v>6511</v>
      </c>
      <c r="I32" s="5">
        <v>68334.79999999999</v>
      </c>
      <c r="J32" s="5">
        <v>6069.259999999999</v>
      </c>
      <c r="K32" s="5">
        <f t="shared" si="0"/>
        <v>285.19999999998254</v>
      </c>
      <c r="L32" s="5">
        <f t="shared" si="1"/>
        <v>2323.7999999999884</v>
      </c>
      <c r="M32" s="5">
        <f t="shared" si="2"/>
        <v>2323.7999999999884</v>
      </c>
      <c r="N32" s="5">
        <f t="shared" si="3"/>
        <v>-441.7400000000007</v>
      </c>
      <c r="O32" s="12">
        <f t="shared" si="4"/>
        <v>1.0041910606381226</v>
      </c>
      <c r="P32" s="12">
        <f t="shared" si="5"/>
        <v>1.0352032237051398</v>
      </c>
      <c r="Q32" s="12">
        <f t="shared" si="6"/>
        <v>1.0352032237051398</v>
      </c>
    </row>
    <row r="33" spans="1:17" ht="15.75" customHeight="1">
      <c r="A33" s="112"/>
      <c r="B33" s="120"/>
      <c r="C33" s="43" t="s">
        <v>52</v>
      </c>
      <c r="D33" s="14" t="s">
        <v>62</v>
      </c>
      <c r="E33" s="5">
        <v>586.17</v>
      </c>
      <c r="F33" s="5">
        <v>557</v>
      </c>
      <c r="G33" s="5">
        <v>557</v>
      </c>
      <c r="H33" s="5">
        <v>46.5</v>
      </c>
      <c r="I33" s="5">
        <v>5529.27</v>
      </c>
      <c r="J33" s="5">
        <v>573.16</v>
      </c>
      <c r="K33" s="5">
        <f t="shared" si="0"/>
        <v>4943.1</v>
      </c>
      <c r="L33" s="5">
        <f t="shared" si="1"/>
        <v>4972.27</v>
      </c>
      <c r="M33" s="5">
        <f t="shared" si="2"/>
        <v>4972.27</v>
      </c>
      <c r="N33" s="5">
        <f t="shared" si="3"/>
        <v>526.66</v>
      </c>
      <c r="O33" s="12">
        <f t="shared" si="4"/>
        <v>9.432877834075441</v>
      </c>
      <c r="P33" s="12">
        <f t="shared" si="5"/>
        <v>9.926876122082586</v>
      </c>
      <c r="Q33" s="12">
        <f t="shared" si="6"/>
        <v>9.926876122082586</v>
      </c>
    </row>
    <row r="34" spans="1:17" ht="15.75" customHeight="1">
      <c r="A34" s="112"/>
      <c r="B34" s="120"/>
      <c r="C34" s="43" t="s">
        <v>63</v>
      </c>
      <c r="D34" s="14" t="s">
        <v>64</v>
      </c>
      <c r="E34" s="9">
        <f>E35+E37+E36</f>
        <v>64414.850000000006</v>
      </c>
      <c r="F34" s="16">
        <f>F35+F37+F36</f>
        <v>168348.9</v>
      </c>
      <c r="G34" s="16">
        <f>G35+G37+G36</f>
        <v>168348.90000000002</v>
      </c>
      <c r="H34" s="16">
        <f>H35+H37+H36</f>
        <v>9903.400000000001</v>
      </c>
      <c r="I34" s="16">
        <v>92510.46</v>
      </c>
      <c r="J34" s="16">
        <v>24456.32</v>
      </c>
      <c r="K34" s="16">
        <f t="shared" si="0"/>
        <v>28095.61</v>
      </c>
      <c r="L34" s="16">
        <f t="shared" si="1"/>
        <v>-75838.44000000002</v>
      </c>
      <c r="M34" s="16">
        <f t="shared" si="2"/>
        <v>-75838.43999999999</v>
      </c>
      <c r="N34" s="16">
        <f t="shared" si="3"/>
        <v>14552.919999999998</v>
      </c>
      <c r="O34" s="12">
        <f t="shared" si="4"/>
        <v>1.4361666603275487</v>
      </c>
      <c r="P34" s="12">
        <f t="shared" si="5"/>
        <v>0.5495162724555966</v>
      </c>
      <c r="Q34" s="12">
        <f t="shared" si="6"/>
        <v>0.5495162724555968</v>
      </c>
    </row>
    <row r="35" spans="1:17" s="7" customFormat="1" ht="15.75" customHeight="1">
      <c r="A35" s="112"/>
      <c r="B35" s="120"/>
      <c r="C35" s="44" t="s">
        <v>137</v>
      </c>
      <c r="D35" s="17" t="s">
        <v>65</v>
      </c>
      <c r="E35" s="18">
        <v>26800.63</v>
      </c>
      <c r="F35" s="18">
        <v>134839.1</v>
      </c>
      <c r="G35" s="18">
        <v>134839.1</v>
      </c>
      <c r="H35" s="18">
        <v>6149.1</v>
      </c>
      <c r="I35" s="18">
        <v>59009.91</v>
      </c>
      <c r="J35" s="18">
        <v>21258</v>
      </c>
      <c r="K35" s="18">
        <f t="shared" si="0"/>
        <v>32209.280000000002</v>
      </c>
      <c r="L35" s="18">
        <f t="shared" si="1"/>
        <v>-75829.19</v>
      </c>
      <c r="M35" s="18">
        <f t="shared" si="2"/>
        <v>-75829.19</v>
      </c>
      <c r="N35" s="18">
        <f t="shared" si="3"/>
        <v>15108.9</v>
      </c>
      <c r="O35" s="12">
        <f t="shared" si="4"/>
        <v>2.201810554453384</v>
      </c>
      <c r="P35" s="12">
        <f t="shared" si="5"/>
        <v>0.43763203699817044</v>
      </c>
      <c r="Q35" s="12">
        <f t="shared" si="6"/>
        <v>0.43763203699817044</v>
      </c>
    </row>
    <row r="36" spans="1:17" s="7" customFormat="1" ht="15.75" customHeight="1">
      <c r="A36" s="112"/>
      <c r="B36" s="120"/>
      <c r="C36" s="44" t="s">
        <v>138</v>
      </c>
      <c r="D36" s="17" t="s">
        <v>66</v>
      </c>
      <c r="E36" s="18">
        <v>638.17</v>
      </c>
      <c r="F36" s="18">
        <v>325.6</v>
      </c>
      <c r="G36" s="18">
        <v>325.6</v>
      </c>
      <c r="H36" s="18">
        <v>0</v>
      </c>
      <c r="I36" s="18">
        <v>1682.61</v>
      </c>
      <c r="J36" s="18">
        <v>0</v>
      </c>
      <c r="K36" s="18">
        <f t="shared" si="0"/>
        <v>1044.44</v>
      </c>
      <c r="L36" s="18">
        <f t="shared" si="1"/>
        <v>1357.0099999999998</v>
      </c>
      <c r="M36" s="18">
        <f t="shared" si="2"/>
        <v>1357.0099999999998</v>
      </c>
      <c r="N36" s="18">
        <f t="shared" si="3"/>
        <v>0</v>
      </c>
      <c r="O36" s="12">
        <f t="shared" si="4"/>
        <v>2.6366172023128636</v>
      </c>
      <c r="P36" s="12">
        <f t="shared" si="5"/>
        <v>5.167721130221129</v>
      </c>
      <c r="Q36" s="12">
        <f t="shared" si="6"/>
        <v>5.167721130221129</v>
      </c>
    </row>
    <row r="37" spans="1:17" s="7" customFormat="1" ht="15.75" customHeight="1">
      <c r="A37" s="112"/>
      <c r="B37" s="120"/>
      <c r="C37" s="44" t="s">
        <v>136</v>
      </c>
      <c r="D37" s="17" t="s">
        <v>67</v>
      </c>
      <c r="E37" s="18">
        <v>36976.05</v>
      </c>
      <c r="F37" s="18">
        <v>33184.2</v>
      </c>
      <c r="G37" s="18">
        <v>33184.200000000004</v>
      </c>
      <c r="H37" s="18">
        <v>3754.3</v>
      </c>
      <c r="I37" s="18">
        <v>31817.94</v>
      </c>
      <c r="J37" s="18">
        <v>3198.3199999999997</v>
      </c>
      <c r="K37" s="18">
        <f aca="true" t="shared" si="8" ref="K37:K61">I37-E37</f>
        <v>-5158.110000000004</v>
      </c>
      <c r="L37" s="18">
        <f aca="true" t="shared" si="9" ref="L37:L68">I37-G37</f>
        <v>-1366.2600000000057</v>
      </c>
      <c r="M37" s="18">
        <f aca="true" t="shared" si="10" ref="M37:M68">I37-F37</f>
        <v>-1366.2599999999984</v>
      </c>
      <c r="N37" s="18">
        <f aca="true" t="shared" si="11" ref="N37:N68">J37-H37</f>
        <v>-555.9800000000005</v>
      </c>
      <c r="O37" s="12">
        <f aca="true" t="shared" si="12" ref="O37:O68">_xlfn.IFERROR(I37/E37,"")</f>
        <v>0.8605013245059977</v>
      </c>
      <c r="P37" s="12">
        <f aca="true" t="shared" si="13" ref="P37:P68">_xlfn.IFERROR(I37/G37,"")</f>
        <v>0.9588279964561446</v>
      </c>
      <c r="Q37" s="12">
        <f aca="true" t="shared" si="14" ref="Q37:Q68">_xlfn.IFERROR(I37/F37,"")</f>
        <v>0.9588279964561448</v>
      </c>
    </row>
    <row r="38" spans="1:17" s="7" customFormat="1" ht="15.75" customHeight="1">
      <c r="A38" s="112"/>
      <c r="B38" s="112"/>
      <c r="C38" s="57"/>
      <c r="D38" s="58" t="s">
        <v>15</v>
      </c>
      <c r="E38" s="89">
        <f>SUM(E31:E34)</f>
        <v>133050.62</v>
      </c>
      <c r="F38" s="89">
        <f>SUM(F31:F34)</f>
        <v>235332.9</v>
      </c>
      <c r="G38" s="89">
        <f>SUM(G31:G34)</f>
        <v>235332.90000000002</v>
      </c>
      <c r="H38" s="89">
        <f>SUM(H31:H34)</f>
        <v>16460.9</v>
      </c>
      <c r="I38" s="89">
        <f>SUM(I31:I34)</f>
        <v>167710.53</v>
      </c>
      <c r="J38" s="89">
        <f>SUM(J31:J34)</f>
        <v>31098.739999999998</v>
      </c>
      <c r="K38" s="89">
        <f t="shared" si="8"/>
        <v>34659.91</v>
      </c>
      <c r="L38" s="89">
        <f t="shared" si="9"/>
        <v>-67622.37000000002</v>
      </c>
      <c r="M38" s="89">
        <f t="shared" si="10"/>
        <v>-67622.37</v>
      </c>
      <c r="N38" s="89">
        <f t="shared" si="11"/>
        <v>14637.839999999997</v>
      </c>
      <c r="O38" s="94">
        <f t="shared" si="12"/>
        <v>1.2605016797366295</v>
      </c>
      <c r="P38" s="94">
        <f t="shared" si="13"/>
        <v>0.7126522895863688</v>
      </c>
      <c r="Q38" s="94">
        <f t="shared" si="14"/>
        <v>0.712652289586369</v>
      </c>
    </row>
    <row r="39" spans="1:17" ht="31.5" customHeight="1">
      <c r="A39" s="112" t="s">
        <v>117</v>
      </c>
      <c r="B39" s="120" t="s">
        <v>26</v>
      </c>
      <c r="C39" s="43" t="s">
        <v>160</v>
      </c>
      <c r="D39" s="14" t="s">
        <v>69</v>
      </c>
      <c r="E39" s="16">
        <v>291336.17</v>
      </c>
      <c r="F39" s="16">
        <v>294843.8</v>
      </c>
      <c r="G39" s="16">
        <v>294843.8</v>
      </c>
      <c r="H39" s="16">
        <v>15202.8</v>
      </c>
      <c r="I39" s="16">
        <v>290505.14</v>
      </c>
      <c r="J39" s="16">
        <v>10528.54</v>
      </c>
      <c r="K39" s="16">
        <f t="shared" si="8"/>
        <v>-831.0299999999697</v>
      </c>
      <c r="L39" s="16">
        <f t="shared" si="9"/>
        <v>-4338.659999999974</v>
      </c>
      <c r="M39" s="16">
        <f t="shared" si="10"/>
        <v>-4338.659999999974</v>
      </c>
      <c r="N39" s="16">
        <f t="shared" si="11"/>
        <v>-4674.259999999998</v>
      </c>
      <c r="O39" s="12">
        <f t="shared" si="12"/>
        <v>0.9971475220533037</v>
      </c>
      <c r="P39" s="12">
        <f t="shared" si="13"/>
        <v>0.9852848864381751</v>
      </c>
      <c r="Q39" s="12">
        <f t="shared" si="14"/>
        <v>0.9852848864381751</v>
      </c>
    </row>
    <row r="40" spans="1:17" ht="15.75">
      <c r="A40" s="112"/>
      <c r="B40" s="120"/>
      <c r="C40" s="43" t="s">
        <v>158</v>
      </c>
      <c r="D40" s="14" t="s">
        <v>70</v>
      </c>
      <c r="E40" s="16">
        <v>246479.43</v>
      </c>
      <c r="F40" s="16">
        <v>254435.9</v>
      </c>
      <c r="G40" s="16">
        <v>254435.9</v>
      </c>
      <c r="H40" s="16">
        <v>73179.9</v>
      </c>
      <c r="I40" s="16">
        <v>82931.29</v>
      </c>
      <c r="J40" s="16">
        <v>16284.05</v>
      </c>
      <c r="K40" s="16">
        <f t="shared" si="8"/>
        <v>-163548.14</v>
      </c>
      <c r="L40" s="16">
        <f t="shared" si="9"/>
        <v>-171504.61</v>
      </c>
      <c r="M40" s="16">
        <f t="shared" si="10"/>
        <v>-171504.61</v>
      </c>
      <c r="N40" s="16">
        <f t="shared" si="11"/>
        <v>-56895.84999999999</v>
      </c>
      <c r="O40" s="12">
        <f t="shared" si="12"/>
        <v>0.33646333083454466</v>
      </c>
      <c r="P40" s="12">
        <f t="shared" si="13"/>
        <v>0.3259417794422878</v>
      </c>
      <c r="Q40" s="12">
        <f t="shared" si="14"/>
        <v>0.3259417794422878</v>
      </c>
    </row>
    <row r="41" spans="1:17" ht="31.5" customHeight="1">
      <c r="A41" s="112"/>
      <c r="B41" s="120"/>
      <c r="C41" s="42" t="s">
        <v>163</v>
      </c>
      <c r="D41" s="10" t="s">
        <v>71</v>
      </c>
      <c r="E41" s="16">
        <v>32170.15</v>
      </c>
      <c r="F41" s="9">
        <v>56563.2</v>
      </c>
      <c r="G41" s="9">
        <v>56563.2</v>
      </c>
      <c r="H41" s="9">
        <v>2895.6</v>
      </c>
      <c r="I41" s="9">
        <v>51295.950000000004</v>
      </c>
      <c r="J41" s="9">
        <v>1065.2</v>
      </c>
      <c r="K41" s="9">
        <f t="shared" si="8"/>
        <v>19125.800000000003</v>
      </c>
      <c r="L41" s="9">
        <f t="shared" si="9"/>
        <v>-5267.249999999993</v>
      </c>
      <c r="M41" s="9">
        <f t="shared" si="10"/>
        <v>-5267.249999999993</v>
      </c>
      <c r="N41" s="9">
        <f t="shared" si="11"/>
        <v>-1830.3999999999999</v>
      </c>
      <c r="O41" s="12">
        <f t="shared" si="12"/>
        <v>1.594520075287184</v>
      </c>
      <c r="P41" s="12">
        <f t="shared" si="13"/>
        <v>0.9068785005091651</v>
      </c>
      <c r="Q41" s="12">
        <f t="shared" si="14"/>
        <v>0.9068785005091651</v>
      </c>
    </row>
    <row r="42" spans="1:17" ht="15.75">
      <c r="A42" s="128"/>
      <c r="B42" s="131"/>
      <c r="C42" s="45" t="s">
        <v>157</v>
      </c>
      <c r="D42" s="14" t="s">
        <v>70</v>
      </c>
      <c r="E42" s="16">
        <v>-2791.75</v>
      </c>
      <c r="F42" s="9">
        <v>0</v>
      </c>
      <c r="G42" s="9">
        <v>0</v>
      </c>
      <c r="H42" s="9">
        <v>0</v>
      </c>
      <c r="I42" s="9">
        <v>955.13</v>
      </c>
      <c r="J42" s="9">
        <v>0</v>
      </c>
      <c r="K42" s="9">
        <f t="shared" si="8"/>
        <v>3746.88</v>
      </c>
      <c r="L42" s="9">
        <f t="shared" si="9"/>
        <v>955.13</v>
      </c>
      <c r="M42" s="9">
        <f t="shared" si="10"/>
        <v>955.13</v>
      </c>
      <c r="N42" s="9">
        <f t="shared" si="11"/>
        <v>0</v>
      </c>
      <c r="O42" s="12">
        <f t="shared" si="12"/>
        <v>-0.34212590668935255</v>
      </c>
      <c r="P42" s="12">
        <f t="shared" si="13"/>
      </c>
      <c r="Q42" s="12">
        <f t="shared" si="14"/>
      </c>
    </row>
    <row r="43" spans="1:17" ht="31.5" customHeight="1">
      <c r="A43" s="129"/>
      <c r="B43" s="121"/>
      <c r="C43" s="46" t="s">
        <v>125</v>
      </c>
      <c r="D43" s="19" t="s">
        <v>126</v>
      </c>
      <c r="E43" s="9">
        <v>3567.31</v>
      </c>
      <c r="F43" s="9">
        <v>2866.6</v>
      </c>
      <c r="G43" s="9">
        <v>2866.6</v>
      </c>
      <c r="H43" s="9">
        <v>436.5</v>
      </c>
      <c r="I43" s="9">
        <v>4764.1900000000005</v>
      </c>
      <c r="J43" s="9">
        <v>509.32</v>
      </c>
      <c r="K43" s="9">
        <f t="shared" si="8"/>
        <v>1196.8800000000006</v>
      </c>
      <c r="L43" s="9">
        <f t="shared" si="9"/>
        <v>1897.5900000000006</v>
      </c>
      <c r="M43" s="9">
        <f t="shared" si="10"/>
        <v>1897.5900000000006</v>
      </c>
      <c r="N43" s="9">
        <f t="shared" si="11"/>
        <v>72.82</v>
      </c>
      <c r="O43" s="12">
        <f t="shared" si="12"/>
        <v>1.3355133139536515</v>
      </c>
      <c r="P43" s="12">
        <f t="shared" si="13"/>
        <v>1.6619653945440593</v>
      </c>
      <c r="Q43" s="12">
        <f t="shared" si="14"/>
        <v>1.6619653945440593</v>
      </c>
    </row>
    <row r="44" spans="1:17" ht="15.75">
      <c r="A44" s="130"/>
      <c r="B44" s="132"/>
      <c r="C44" s="47" t="s">
        <v>142</v>
      </c>
      <c r="D44" s="20" t="s">
        <v>139</v>
      </c>
      <c r="E44" s="9">
        <v>26.31</v>
      </c>
      <c r="F44" s="9">
        <v>0</v>
      </c>
      <c r="G44" s="9">
        <v>0</v>
      </c>
      <c r="H44" s="9">
        <v>0</v>
      </c>
      <c r="I44" s="9">
        <v>64.83</v>
      </c>
      <c r="J44" s="9">
        <v>0</v>
      </c>
      <c r="K44" s="9">
        <f t="shared" si="8"/>
        <v>38.519999999999996</v>
      </c>
      <c r="L44" s="9">
        <f t="shared" si="9"/>
        <v>64.83</v>
      </c>
      <c r="M44" s="9">
        <f t="shared" si="10"/>
        <v>64.83</v>
      </c>
      <c r="N44" s="9">
        <f t="shared" si="11"/>
        <v>0</v>
      </c>
      <c r="O44" s="12">
        <f t="shared" si="12"/>
        <v>2.4640820980615734</v>
      </c>
      <c r="P44" s="12">
        <f t="shared" si="13"/>
      </c>
      <c r="Q44" s="12">
        <f t="shared" si="14"/>
      </c>
    </row>
    <row r="45" spans="1:17" ht="31.5" customHeight="1">
      <c r="A45" s="112"/>
      <c r="B45" s="120"/>
      <c r="C45" s="43" t="s">
        <v>72</v>
      </c>
      <c r="D45" s="14" t="s">
        <v>73</v>
      </c>
      <c r="E45" s="5">
        <v>65039.66</v>
      </c>
      <c r="F45" s="5">
        <v>306764.9</v>
      </c>
      <c r="G45" s="5">
        <v>306764.9</v>
      </c>
      <c r="H45" s="5">
        <v>12038.8</v>
      </c>
      <c r="I45" s="5">
        <v>482731.39</v>
      </c>
      <c r="J45" s="5">
        <v>39229.280000000006</v>
      </c>
      <c r="K45" s="5">
        <f t="shared" si="8"/>
        <v>417691.73</v>
      </c>
      <c r="L45" s="5">
        <f t="shared" si="9"/>
        <v>175966.49</v>
      </c>
      <c r="M45" s="5">
        <f t="shared" si="10"/>
        <v>175966.49</v>
      </c>
      <c r="N45" s="5">
        <f t="shared" si="11"/>
        <v>27190.480000000007</v>
      </c>
      <c r="O45" s="12">
        <f t="shared" si="12"/>
        <v>7.422108141401723</v>
      </c>
      <c r="P45" s="12">
        <f t="shared" si="13"/>
        <v>1.573620026280712</v>
      </c>
      <c r="Q45" s="12">
        <f t="shared" si="14"/>
        <v>1.573620026280712</v>
      </c>
    </row>
    <row r="46" spans="1:17" ht="31.5" customHeight="1">
      <c r="A46" s="112"/>
      <c r="B46" s="120"/>
      <c r="C46" s="43" t="s">
        <v>74</v>
      </c>
      <c r="D46" s="14" t="s">
        <v>75</v>
      </c>
      <c r="E46" s="5">
        <v>842.59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f t="shared" si="8"/>
        <v>-842.59</v>
      </c>
      <c r="L46" s="5">
        <f t="shared" si="9"/>
        <v>0</v>
      </c>
      <c r="M46" s="5">
        <f t="shared" si="10"/>
        <v>0</v>
      </c>
      <c r="N46" s="5">
        <f t="shared" si="11"/>
        <v>0</v>
      </c>
      <c r="O46" s="12">
        <f t="shared" si="12"/>
        <v>0</v>
      </c>
      <c r="P46" s="12">
        <f t="shared" si="13"/>
      </c>
      <c r="Q46" s="12">
        <f t="shared" si="14"/>
      </c>
    </row>
    <row r="47" spans="1:17" ht="31.5" customHeight="1">
      <c r="A47" s="112"/>
      <c r="B47" s="120"/>
      <c r="C47" s="43" t="s">
        <v>76</v>
      </c>
      <c r="D47" s="14" t="s">
        <v>77</v>
      </c>
      <c r="E47" s="5">
        <v>44769.79</v>
      </c>
      <c r="F47" s="5">
        <v>40824.9</v>
      </c>
      <c r="G47" s="5">
        <v>40824.9</v>
      </c>
      <c r="H47" s="5">
        <v>4974.9</v>
      </c>
      <c r="I47" s="5">
        <v>118533.17</v>
      </c>
      <c r="J47" s="5">
        <v>8723.44</v>
      </c>
      <c r="K47" s="5">
        <f t="shared" si="8"/>
        <v>73763.38</v>
      </c>
      <c r="L47" s="5">
        <f t="shared" si="9"/>
        <v>77708.26999999999</v>
      </c>
      <c r="M47" s="5">
        <f t="shared" si="10"/>
        <v>77708.26999999999</v>
      </c>
      <c r="N47" s="5">
        <f t="shared" si="11"/>
        <v>3748.540000000001</v>
      </c>
      <c r="O47" s="12">
        <f t="shared" si="12"/>
        <v>2.6476150547054162</v>
      </c>
      <c r="P47" s="12">
        <f t="shared" si="13"/>
        <v>2.9034527947404647</v>
      </c>
      <c r="Q47" s="12">
        <f t="shared" si="14"/>
        <v>2.9034527947404647</v>
      </c>
    </row>
    <row r="48" spans="1:17" s="7" customFormat="1" ht="15.75" customHeight="1">
      <c r="A48" s="112"/>
      <c r="B48" s="112"/>
      <c r="C48" s="95"/>
      <c r="D48" s="58" t="s">
        <v>15</v>
      </c>
      <c r="E48" s="89">
        <f>SUM(E39:E47)</f>
        <v>681439.6600000001</v>
      </c>
      <c r="F48" s="89">
        <f>SUM(F39:F47)</f>
        <v>956299.2999999999</v>
      </c>
      <c r="G48" s="89">
        <f>SUM(G39:G47)</f>
        <v>956299.2999999999</v>
      </c>
      <c r="H48" s="89">
        <f>SUM(H39:H47)</f>
        <v>108728.5</v>
      </c>
      <c r="I48" s="89">
        <f>SUM(I39:I47)</f>
        <v>1031781.0900000001</v>
      </c>
      <c r="J48" s="89">
        <f>SUM(J39:J47)</f>
        <v>76339.83000000002</v>
      </c>
      <c r="K48" s="89">
        <f t="shared" si="8"/>
        <v>350341.42999999993</v>
      </c>
      <c r="L48" s="89">
        <f t="shared" si="9"/>
        <v>75481.79000000015</v>
      </c>
      <c r="M48" s="89">
        <f t="shared" si="10"/>
        <v>75481.79000000015</v>
      </c>
      <c r="N48" s="89">
        <f t="shared" si="11"/>
        <v>-32388.669999999984</v>
      </c>
      <c r="O48" s="12">
        <f t="shared" si="12"/>
        <v>1.5141195186672871</v>
      </c>
      <c r="P48" s="12">
        <f t="shared" si="13"/>
        <v>1.078931135890197</v>
      </c>
      <c r="Q48" s="12">
        <f t="shared" si="14"/>
        <v>1.078931135890197</v>
      </c>
    </row>
    <row r="49" spans="1:17" ht="18" customHeight="1">
      <c r="A49" s="112" t="s">
        <v>78</v>
      </c>
      <c r="B49" s="120" t="s">
        <v>79</v>
      </c>
      <c r="C49" s="42" t="s">
        <v>50</v>
      </c>
      <c r="D49" s="10" t="s">
        <v>51</v>
      </c>
      <c r="E49" s="11">
        <v>10596.02</v>
      </c>
      <c r="F49" s="11">
        <v>7953</v>
      </c>
      <c r="G49" s="11">
        <v>7953</v>
      </c>
      <c r="H49" s="11">
        <v>0</v>
      </c>
      <c r="I49" s="11">
        <v>8187.13</v>
      </c>
      <c r="J49" s="11">
        <v>0</v>
      </c>
      <c r="K49" s="11">
        <f t="shared" si="8"/>
        <v>-2408.8900000000003</v>
      </c>
      <c r="L49" s="11">
        <f t="shared" si="9"/>
        <v>234.1300000000001</v>
      </c>
      <c r="M49" s="11">
        <f t="shared" si="10"/>
        <v>234.1300000000001</v>
      </c>
      <c r="N49" s="11">
        <f t="shared" si="11"/>
        <v>0</v>
      </c>
      <c r="O49" s="12">
        <f t="shared" si="12"/>
        <v>0.772660867004781</v>
      </c>
      <c r="P49" s="12">
        <f t="shared" si="13"/>
        <v>1.0294392053313215</v>
      </c>
      <c r="Q49" s="12">
        <f t="shared" si="14"/>
        <v>1.0294392053313215</v>
      </c>
    </row>
    <row r="50" spans="1:17" s="7" customFormat="1" ht="15.75" customHeight="1">
      <c r="A50" s="112"/>
      <c r="B50" s="120"/>
      <c r="C50" s="95"/>
      <c r="D50" s="96" t="s">
        <v>15</v>
      </c>
      <c r="E50" s="97">
        <f>SUM(E49:E49)</f>
        <v>10596.02</v>
      </c>
      <c r="F50" s="97">
        <f>SUM(F49:F49)</f>
        <v>7953</v>
      </c>
      <c r="G50" s="97">
        <f>SUM(G49:G49)</f>
        <v>7953</v>
      </c>
      <c r="H50" s="97">
        <f>SUM(H49:H49)</f>
        <v>0</v>
      </c>
      <c r="I50" s="97">
        <f>SUM(I49:I49)</f>
        <v>8187.13</v>
      </c>
      <c r="J50" s="97">
        <f>SUM(J49:J49)</f>
        <v>0</v>
      </c>
      <c r="K50" s="97">
        <f t="shared" si="8"/>
        <v>-2408.8900000000003</v>
      </c>
      <c r="L50" s="97">
        <f t="shared" si="9"/>
        <v>234.1300000000001</v>
      </c>
      <c r="M50" s="97">
        <f t="shared" si="10"/>
        <v>234.1300000000001</v>
      </c>
      <c r="N50" s="97">
        <f t="shared" si="11"/>
        <v>0</v>
      </c>
      <c r="O50" s="21">
        <f t="shared" si="12"/>
        <v>0.772660867004781</v>
      </c>
      <c r="P50" s="21">
        <f t="shared" si="13"/>
        <v>1.0294392053313215</v>
      </c>
      <c r="Q50" s="21">
        <f t="shared" si="14"/>
        <v>1.0294392053313215</v>
      </c>
    </row>
    <row r="51" spans="1:17" ht="15.75" customHeight="1">
      <c r="A51" s="123" t="s">
        <v>81</v>
      </c>
      <c r="B51" s="125" t="s">
        <v>119</v>
      </c>
      <c r="C51" s="42" t="s">
        <v>50</v>
      </c>
      <c r="D51" s="22" t="s">
        <v>51</v>
      </c>
      <c r="E51" s="23">
        <v>11801.67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f t="shared" si="8"/>
        <v>-11801.67</v>
      </c>
      <c r="L51" s="23">
        <f t="shared" si="9"/>
        <v>0</v>
      </c>
      <c r="M51" s="23">
        <f t="shared" si="10"/>
        <v>0</v>
      </c>
      <c r="N51" s="23">
        <f t="shared" si="11"/>
        <v>0</v>
      </c>
      <c r="O51" s="21">
        <f t="shared" si="12"/>
        <v>0</v>
      </c>
      <c r="P51" s="21">
        <f t="shared" si="13"/>
      </c>
      <c r="Q51" s="21">
        <f t="shared" si="14"/>
      </c>
    </row>
    <row r="52" spans="1:20" ht="19.5" customHeight="1">
      <c r="A52" s="123"/>
      <c r="B52" s="125"/>
      <c r="C52" s="48" t="s">
        <v>130</v>
      </c>
      <c r="D52" s="24" t="s">
        <v>162</v>
      </c>
      <c r="E52" s="11">
        <v>165557.03</v>
      </c>
      <c r="F52" s="11">
        <v>373682.6</v>
      </c>
      <c r="G52" s="11">
        <v>373682.6</v>
      </c>
      <c r="H52" s="11">
        <v>30532.5</v>
      </c>
      <c r="I52" s="11">
        <v>415629.19</v>
      </c>
      <c r="J52" s="11">
        <v>45873.729999999996</v>
      </c>
      <c r="K52" s="11">
        <f t="shared" si="8"/>
        <v>250072.16</v>
      </c>
      <c r="L52" s="11">
        <f t="shared" si="9"/>
        <v>41946.590000000026</v>
      </c>
      <c r="M52" s="11">
        <f t="shared" si="10"/>
        <v>41946.590000000026</v>
      </c>
      <c r="N52" s="11">
        <f t="shared" si="11"/>
        <v>15341.229999999996</v>
      </c>
      <c r="O52" s="12">
        <f t="shared" si="12"/>
        <v>2.5104895273852157</v>
      </c>
      <c r="P52" s="12">
        <f t="shared" si="13"/>
        <v>1.112251921818142</v>
      </c>
      <c r="Q52" s="12">
        <f t="shared" si="14"/>
        <v>1.112251921818142</v>
      </c>
      <c r="S52" s="66"/>
      <c r="T52" s="66"/>
    </row>
    <row r="53" spans="1:20" ht="18" customHeight="1">
      <c r="A53" s="124"/>
      <c r="B53" s="126"/>
      <c r="C53" s="48" t="s">
        <v>131</v>
      </c>
      <c r="D53" s="24" t="s">
        <v>127</v>
      </c>
      <c r="E53" s="25">
        <v>4973.63</v>
      </c>
      <c r="F53" s="25">
        <v>1341295.9</v>
      </c>
      <c r="G53" s="25">
        <v>1341295.9</v>
      </c>
      <c r="H53" s="25">
        <v>109593.2</v>
      </c>
      <c r="I53" s="25">
        <v>257854.78</v>
      </c>
      <c r="J53" s="25">
        <v>22088.76</v>
      </c>
      <c r="K53" s="25">
        <f t="shared" si="8"/>
        <v>252881.15</v>
      </c>
      <c r="L53" s="25">
        <f t="shared" si="9"/>
        <v>-1083441.1199999999</v>
      </c>
      <c r="M53" s="25">
        <f t="shared" si="10"/>
        <v>-1083441.1199999999</v>
      </c>
      <c r="N53" s="25">
        <f t="shared" si="11"/>
        <v>-87504.44</v>
      </c>
      <c r="O53" s="12">
        <f t="shared" si="12"/>
        <v>51.84438327740503</v>
      </c>
      <c r="P53" s="12">
        <f t="shared" si="13"/>
        <v>0.19224302407843044</v>
      </c>
      <c r="Q53" s="12">
        <f t="shared" si="14"/>
        <v>0.19224302407843044</v>
      </c>
      <c r="S53" s="66"/>
      <c r="T53" s="66"/>
    </row>
    <row r="54" spans="1:20" ht="18.75" customHeight="1">
      <c r="A54" s="123"/>
      <c r="B54" s="125"/>
      <c r="C54" s="48" t="s">
        <v>132</v>
      </c>
      <c r="D54" s="24" t="s">
        <v>128</v>
      </c>
      <c r="E54" s="11">
        <v>3380860.46</v>
      </c>
      <c r="F54" s="11">
        <v>2681106.3</v>
      </c>
      <c r="G54" s="11">
        <v>2681106.3</v>
      </c>
      <c r="H54" s="11">
        <v>214968.8</v>
      </c>
      <c r="I54" s="11">
        <v>3737745.9299999997</v>
      </c>
      <c r="J54" s="11">
        <v>358501.54000000004</v>
      </c>
      <c r="K54" s="11">
        <f t="shared" si="8"/>
        <v>356885.46999999974</v>
      </c>
      <c r="L54" s="11">
        <f t="shared" si="9"/>
        <v>1056639.63</v>
      </c>
      <c r="M54" s="11">
        <f t="shared" si="10"/>
        <v>1056639.63</v>
      </c>
      <c r="N54" s="11">
        <f t="shared" si="11"/>
        <v>143532.74000000005</v>
      </c>
      <c r="O54" s="12">
        <f t="shared" si="12"/>
        <v>1.1055605441935334</v>
      </c>
      <c r="P54" s="12">
        <f t="shared" si="13"/>
        <v>1.394105832357337</v>
      </c>
      <c r="Q54" s="12">
        <f t="shared" si="14"/>
        <v>1.394105832357337</v>
      </c>
      <c r="S54" s="67"/>
      <c r="T54" s="67"/>
    </row>
    <row r="55" spans="1:17" ht="19.5" customHeight="1">
      <c r="A55" s="124"/>
      <c r="B55" s="126"/>
      <c r="C55" s="48" t="s">
        <v>159</v>
      </c>
      <c r="D55" s="24" t="s">
        <v>129</v>
      </c>
      <c r="E55" s="11">
        <v>807.23</v>
      </c>
      <c r="F55" s="11">
        <v>0</v>
      </c>
      <c r="G55" s="11">
        <v>0</v>
      </c>
      <c r="H55" s="11">
        <v>0</v>
      </c>
      <c r="I55" s="11">
        <v>1752.63</v>
      </c>
      <c r="J55" s="11">
        <v>103.1</v>
      </c>
      <c r="K55" s="11">
        <f t="shared" si="8"/>
        <v>945.4000000000001</v>
      </c>
      <c r="L55" s="11">
        <f t="shared" si="9"/>
        <v>1752.63</v>
      </c>
      <c r="M55" s="11">
        <f t="shared" si="10"/>
        <v>1752.63</v>
      </c>
      <c r="N55" s="11">
        <f t="shared" si="11"/>
        <v>103.1</v>
      </c>
      <c r="O55" s="12">
        <f t="shared" si="12"/>
        <v>2.171165590971594</v>
      </c>
      <c r="P55" s="12">
        <f t="shared" si="13"/>
      </c>
      <c r="Q55" s="12">
        <f t="shared" si="14"/>
      </c>
    </row>
    <row r="56" spans="1:17" s="7" customFormat="1" ht="15.75" customHeight="1">
      <c r="A56" s="123"/>
      <c r="B56" s="125"/>
      <c r="C56" s="98"/>
      <c r="D56" s="99" t="s">
        <v>15</v>
      </c>
      <c r="E56" s="100">
        <f>SUM(E51:E55)</f>
        <v>3564000.02</v>
      </c>
      <c r="F56" s="100">
        <f>SUM(F51:F55)</f>
        <v>4396084.8</v>
      </c>
      <c r="G56" s="100">
        <f>SUM(G51:G55)</f>
        <v>4396084.8</v>
      </c>
      <c r="H56" s="100">
        <f>SUM(H51:H55)</f>
        <v>355094.5</v>
      </c>
      <c r="I56" s="100">
        <f>SUM(I51:I55)</f>
        <v>4412982.529999999</v>
      </c>
      <c r="J56" s="100">
        <f>SUM(J51:J55)</f>
        <v>426567.13</v>
      </c>
      <c r="K56" s="100">
        <f t="shared" si="8"/>
        <v>848982.5099999993</v>
      </c>
      <c r="L56" s="100">
        <f t="shared" si="9"/>
        <v>16897.729999999516</v>
      </c>
      <c r="M56" s="100">
        <f t="shared" si="10"/>
        <v>16897.729999999516</v>
      </c>
      <c r="N56" s="100">
        <f t="shared" si="11"/>
        <v>71472.63</v>
      </c>
      <c r="O56" s="12">
        <f t="shared" si="12"/>
        <v>1.238210579471321</v>
      </c>
      <c r="P56" s="12">
        <f t="shared" si="13"/>
        <v>1.0038438134769374</v>
      </c>
      <c r="Q56" s="12">
        <f t="shared" si="14"/>
        <v>1.0038438134769374</v>
      </c>
    </row>
    <row r="57" spans="1:17" ht="15" customHeight="1">
      <c r="A57" s="127">
        <v>991</v>
      </c>
      <c r="B57" s="127" t="s">
        <v>86</v>
      </c>
      <c r="C57" s="43" t="s">
        <v>52</v>
      </c>
      <c r="D57" s="14" t="s">
        <v>87</v>
      </c>
      <c r="E57" s="9">
        <v>57053.1</v>
      </c>
      <c r="F57" s="9">
        <v>56490.4</v>
      </c>
      <c r="G57" s="9">
        <v>56490.4</v>
      </c>
      <c r="H57" s="9">
        <v>6490.4</v>
      </c>
      <c r="I57" s="9">
        <v>56708.92</v>
      </c>
      <c r="J57" s="9">
        <v>5308.36</v>
      </c>
      <c r="K57" s="9">
        <f t="shared" si="8"/>
        <v>-344.1800000000003</v>
      </c>
      <c r="L57" s="9">
        <f t="shared" si="9"/>
        <v>218.5199999999968</v>
      </c>
      <c r="M57" s="9">
        <f t="shared" si="10"/>
        <v>218.5199999999968</v>
      </c>
      <c r="N57" s="9">
        <f t="shared" si="11"/>
        <v>-1182.04</v>
      </c>
      <c r="O57" s="12">
        <f t="shared" si="12"/>
        <v>0.9939673742531081</v>
      </c>
      <c r="P57" s="12">
        <f t="shared" si="13"/>
        <v>1.0038682678826845</v>
      </c>
      <c r="Q57" s="12">
        <f t="shared" si="14"/>
        <v>1.0038682678826845</v>
      </c>
    </row>
    <row r="58" spans="1:17" ht="18.75" customHeight="1">
      <c r="A58" s="127"/>
      <c r="B58" s="127"/>
      <c r="C58" s="42" t="s">
        <v>88</v>
      </c>
      <c r="D58" s="10" t="s">
        <v>89</v>
      </c>
      <c r="E58" s="9">
        <v>8034.43</v>
      </c>
      <c r="F58" s="9">
        <v>0</v>
      </c>
      <c r="G58" s="9">
        <v>0</v>
      </c>
      <c r="H58" s="9">
        <v>0</v>
      </c>
      <c r="I58" s="9">
        <v>3553.5</v>
      </c>
      <c r="J58" s="9">
        <v>0</v>
      </c>
      <c r="K58" s="9">
        <f t="shared" si="8"/>
        <v>-4480.93</v>
      </c>
      <c r="L58" s="9">
        <f t="shared" si="9"/>
        <v>3553.5</v>
      </c>
      <c r="M58" s="9">
        <f t="shared" si="10"/>
        <v>3553.5</v>
      </c>
      <c r="N58" s="9">
        <f t="shared" si="11"/>
        <v>0</v>
      </c>
      <c r="O58" s="12">
        <f t="shared" si="12"/>
        <v>0.44228402014828677</v>
      </c>
      <c r="P58" s="12">
        <f t="shared" si="13"/>
      </c>
      <c r="Q58" s="12">
        <f t="shared" si="14"/>
      </c>
    </row>
    <row r="59" spans="1:17" ht="216.75" customHeight="1" hidden="1">
      <c r="A59" s="127"/>
      <c r="B59" s="127"/>
      <c r="C59" s="42" t="s">
        <v>54</v>
      </c>
      <c r="D59" s="10" t="s">
        <v>90</v>
      </c>
      <c r="E59" s="5">
        <v>0</v>
      </c>
      <c r="F59" s="5">
        <v>0</v>
      </c>
      <c r="G59" s="5"/>
      <c r="H59" s="5">
        <v>0</v>
      </c>
      <c r="I59" s="5">
        <v>0</v>
      </c>
      <c r="J59" s="5">
        <v>0</v>
      </c>
      <c r="K59" s="5">
        <f t="shared" si="8"/>
        <v>0</v>
      </c>
      <c r="L59" s="5">
        <f t="shared" si="9"/>
        <v>0</v>
      </c>
      <c r="M59" s="5">
        <f t="shared" si="10"/>
        <v>0</v>
      </c>
      <c r="N59" s="5">
        <f t="shared" si="11"/>
        <v>0</v>
      </c>
      <c r="O59" s="12">
        <f t="shared" si="12"/>
      </c>
      <c r="P59" s="12">
        <f t="shared" si="13"/>
      </c>
      <c r="Q59" s="12">
        <f t="shared" si="14"/>
      </c>
    </row>
    <row r="60" spans="1:17" s="7" customFormat="1" ht="15.75" customHeight="1">
      <c r="A60" s="127"/>
      <c r="B60" s="127"/>
      <c r="C60" s="95"/>
      <c r="D60" s="58" t="s">
        <v>15</v>
      </c>
      <c r="E60" s="89">
        <f>SUM(E57:E59)</f>
        <v>65087.53</v>
      </c>
      <c r="F60" s="89">
        <f>SUM(F57:F59)</f>
        <v>56490.4</v>
      </c>
      <c r="G60" s="89">
        <f>SUM(G57:G59)</f>
        <v>56490.4</v>
      </c>
      <c r="H60" s="89">
        <f>SUM(H57:H59)</f>
        <v>6490.4</v>
      </c>
      <c r="I60" s="89">
        <f>SUM(I57:I59)</f>
        <v>60262.42</v>
      </c>
      <c r="J60" s="89">
        <f>SUM(J57:J59)</f>
        <v>5308.36</v>
      </c>
      <c r="K60" s="89">
        <f t="shared" si="8"/>
        <v>-4825.110000000001</v>
      </c>
      <c r="L60" s="89">
        <f t="shared" si="9"/>
        <v>3772.019999999997</v>
      </c>
      <c r="M60" s="89">
        <f t="shared" si="10"/>
        <v>3772.019999999997</v>
      </c>
      <c r="N60" s="89">
        <f t="shared" si="11"/>
        <v>-1182.04</v>
      </c>
      <c r="O60" s="94">
        <f t="shared" si="12"/>
        <v>0.9258673666061686</v>
      </c>
      <c r="P60" s="94">
        <f t="shared" si="13"/>
        <v>1.0667727613895457</v>
      </c>
      <c r="Q60" s="94">
        <f t="shared" si="14"/>
        <v>1.0667727613895457</v>
      </c>
    </row>
    <row r="61" spans="1:17" ht="18" customHeight="1">
      <c r="A61" s="112" t="s">
        <v>91</v>
      </c>
      <c r="B61" s="120" t="s">
        <v>92</v>
      </c>
      <c r="C61" s="42" t="s">
        <v>93</v>
      </c>
      <c r="D61" s="10" t="s">
        <v>94</v>
      </c>
      <c r="E61" s="9">
        <v>13437.81</v>
      </c>
      <c r="F61" s="9">
        <v>7556.599999999999</v>
      </c>
      <c r="G61" s="9">
        <v>7556.599999999999</v>
      </c>
      <c r="H61" s="9">
        <v>238.1</v>
      </c>
      <c r="I61" s="9">
        <v>4170.79</v>
      </c>
      <c r="J61" s="9">
        <v>377.98</v>
      </c>
      <c r="K61" s="9">
        <f t="shared" si="8"/>
        <v>-9267.02</v>
      </c>
      <c r="L61" s="9">
        <f t="shared" si="9"/>
        <v>-3385.8099999999995</v>
      </c>
      <c r="M61" s="9">
        <f t="shared" si="10"/>
        <v>-3385.8099999999995</v>
      </c>
      <c r="N61" s="9">
        <f t="shared" si="11"/>
        <v>139.88000000000002</v>
      </c>
      <c r="O61" s="12">
        <f t="shared" si="12"/>
        <v>0.31037721176292865</v>
      </c>
      <c r="P61" s="12">
        <f t="shared" si="13"/>
        <v>0.5519400259375911</v>
      </c>
      <c r="Q61" s="12">
        <f t="shared" si="14"/>
        <v>0.5519400259375911</v>
      </c>
    </row>
    <row r="62" spans="1:17" s="7" customFormat="1" ht="15.75" customHeight="1">
      <c r="A62" s="112"/>
      <c r="B62" s="120"/>
      <c r="C62" s="57"/>
      <c r="D62" s="58" t="s">
        <v>15</v>
      </c>
      <c r="E62" s="101">
        <f>E61</f>
        <v>13437.81</v>
      </c>
      <c r="F62" s="101">
        <f aca="true" t="shared" si="15" ref="F62:K62">F61</f>
        <v>7556.599999999999</v>
      </c>
      <c r="G62" s="101">
        <f t="shared" si="15"/>
        <v>7556.599999999999</v>
      </c>
      <c r="H62" s="101">
        <f t="shared" si="15"/>
        <v>238.1</v>
      </c>
      <c r="I62" s="101">
        <f t="shared" si="15"/>
        <v>4170.79</v>
      </c>
      <c r="J62" s="101">
        <f t="shared" si="15"/>
        <v>377.98</v>
      </c>
      <c r="K62" s="101">
        <f t="shared" si="15"/>
        <v>-9267.02</v>
      </c>
      <c r="L62" s="101">
        <f t="shared" si="9"/>
        <v>-3385.8099999999995</v>
      </c>
      <c r="M62" s="101">
        <f t="shared" si="10"/>
        <v>-3385.8099999999995</v>
      </c>
      <c r="N62" s="101">
        <f t="shared" si="11"/>
        <v>139.88000000000002</v>
      </c>
      <c r="O62" s="94">
        <f t="shared" si="12"/>
        <v>0.31037721176292865</v>
      </c>
      <c r="P62" s="94">
        <f t="shared" si="13"/>
        <v>0.5519400259375911</v>
      </c>
      <c r="Q62" s="94">
        <f t="shared" si="14"/>
        <v>0.5519400259375911</v>
      </c>
    </row>
    <row r="63" spans="1:17" ht="216.75" customHeight="1" hidden="1">
      <c r="A63" s="112" t="s">
        <v>95</v>
      </c>
      <c r="B63" s="120" t="s">
        <v>96</v>
      </c>
      <c r="C63" s="42" t="s">
        <v>54</v>
      </c>
      <c r="D63" s="10" t="s">
        <v>90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f aca="true" t="shared" si="16" ref="K63:K88">I63-E63</f>
        <v>0</v>
      </c>
      <c r="L63" s="9">
        <f t="shared" si="9"/>
        <v>0</v>
      </c>
      <c r="M63" s="9">
        <f t="shared" si="10"/>
        <v>0</v>
      </c>
      <c r="N63" s="9">
        <f t="shared" si="11"/>
        <v>0</v>
      </c>
      <c r="O63" s="12">
        <f t="shared" si="12"/>
      </c>
      <c r="P63" s="12">
        <f t="shared" si="13"/>
      </c>
      <c r="Q63" s="12">
        <f t="shared" si="14"/>
      </c>
    </row>
    <row r="64" spans="1:17" s="7" customFormat="1" ht="15.75" customHeight="1" hidden="1">
      <c r="A64" s="112"/>
      <c r="B64" s="120"/>
      <c r="C64" s="57"/>
      <c r="D64" s="58" t="s">
        <v>15</v>
      </c>
      <c r="E64" s="55">
        <f>E63</f>
        <v>0</v>
      </c>
      <c r="F64" s="55">
        <f>F63</f>
        <v>0</v>
      </c>
      <c r="G64" s="55">
        <f>G63</f>
        <v>0</v>
      </c>
      <c r="H64" s="55">
        <f>H63</f>
        <v>0</v>
      </c>
      <c r="I64" s="55">
        <v>0</v>
      </c>
      <c r="J64" s="55">
        <v>0</v>
      </c>
      <c r="K64" s="55">
        <f t="shared" si="16"/>
        <v>0</v>
      </c>
      <c r="L64" s="55">
        <f t="shared" si="9"/>
        <v>0</v>
      </c>
      <c r="M64" s="55">
        <f t="shared" si="10"/>
        <v>0</v>
      </c>
      <c r="N64" s="55">
        <f t="shared" si="11"/>
        <v>0</v>
      </c>
      <c r="O64" s="12">
        <f t="shared" si="12"/>
      </c>
      <c r="P64" s="12">
        <f t="shared" si="13"/>
      </c>
      <c r="Q64" s="12">
        <f t="shared" si="14"/>
      </c>
    </row>
    <row r="65" spans="1:17" ht="15" customHeight="1">
      <c r="A65" s="120"/>
      <c r="B65" s="120" t="s">
        <v>97</v>
      </c>
      <c r="C65" s="42" t="s">
        <v>124</v>
      </c>
      <c r="D65" s="15" t="s">
        <v>98</v>
      </c>
      <c r="E65" s="9">
        <v>2465.4300000000003</v>
      </c>
      <c r="F65" s="9">
        <v>940.1</v>
      </c>
      <c r="G65" s="9">
        <v>940.1</v>
      </c>
      <c r="H65" s="9">
        <v>21.4</v>
      </c>
      <c r="I65" s="9">
        <v>2013.94</v>
      </c>
      <c r="J65" s="9">
        <v>136.34</v>
      </c>
      <c r="K65" s="9">
        <f t="shared" si="16"/>
        <v>-451.49000000000024</v>
      </c>
      <c r="L65" s="9">
        <f t="shared" si="9"/>
        <v>1073.8400000000001</v>
      </c>
      <c r="M65" s="9">
        <f t="shared" si="10"/>
        <v>1073.8400000000001</v>
      </c>
      <c r="N65" s="9">
        <f t="shared" si="11"/>
        <v>114.94</v>
      </c>
      <c r="O65" s="12">
        <f t="shared" si="12"/>
        <v>0.8168717018937872</v>
      </c>
      <c r="P65" s="12">
        <f t="shared" si="13"/>
        <v>2.142261461546644</v>
      </c>
      <c r="Q65" s="12">
        <f t="shared" si="14"/>
        <v>2.142261461546644</v>
      </c>
    </row>
    <row r="66" spans="1:17" ht="30.75" customHeight="1">
      <c r="A66" s="121"/>
      <c r="B66" s="121"/>
      <c r="C66" s="42" t="s">
        <v>125</v>
      </c>
      <c r="D66" s="10" t="s">
        <v>126</v>
      </c>
      <c r="E66" s="26">
        <v>1040.1999999999998</v>
      </c>
      <c r="F66" s="26">
        <v>0</v>
      </c>
      <c r="G66" s="26">
        <v>0</v>
      </c>
      <c r="H66" s="26">
        <v>0</v>
      </c>
      <c r="I66" s="26">
        <v>149.56</v>
      </c>
      <c r="J66" s="26">
        <v>-159.67</v>
      </c>
      <c r="K66" s="26">
        <f t="shared" si="16"/>
        <v>-890.6399999999999</v>
      </c>
      <c r="L66" s="26">
        <f t="shared" si="9"/>
        <v>149.56</v>
      </c>
      <c r="M66" s="26">
        <f t="shared" si="10"/>
        <v>149.56</v>
      </c>
      <c r="N66" s="26">
        <f t="shared" si="11"/>
        <v>-159.67</v>
      </c>
      <c r="O66" s="12">
        <f t="shared" si="12"/>
        <v>0.1437800422995578</v>
      </c>
      <c r="P66" s="12">
        <f t="shared" si="13"/>
      </c>
      <c r="Q66" s="12">
        <f t="shared" si="14"/>
      </c>
    </row>
    <row r="67" spans="1:17" ht="19.5" customHeight="1">
      <c r="A67" s="120"/>
      <c r="B67" s="120"/>
      <c r="C67" s="42" t="s">
        <v>50</v>
      </c>
      <c r="D67" s="10" t="s">
        <v>51</v>
      </c>
      <c r="E67" s="9">
        <v>8566.5</v>
      </c>
      <c r="F67" s="9">
        <v>7000</v>
      </c>
      <c r="G67" s="9">
        <v>7000</v>
      </c>
      <c r="H67" s="9">
        <v>0</v>
      </c>
      <c r="I67" s="9">
        <v>9531</v>
      </c>
      <c r="J67" s="9">
        <v>0</v>
      </c>
      <c r="K67" s="9">
        <f t="shared" si="16"/>
        <v>964.5</v>
      </c>
      <c r="L67" s="9">
        <f t="shared" si="9"/>
        <v>2531</v>
      </c>
      <c r="M67" s="9">
        <f t="shared" si="10"/>
        <v>2531</v>
      </c>
      <c r="N67" s="9">
        <f t="shared" si="11"/>
        <v>0</v>
      </c>
      <c r="O67" s="12">
        <f t="shared" si="12"/>
        <v>1.1125897390999826</v>
      </c>
      <c r="P67" s="12">
        <f t="shared" si="13"/>
        <v>1.3615714285714287</v>
      </c>
      <c r="Q67" s="12">
        <f t="shared" si="14"/>
        <v>1.3615714285714287</v>
      </c>
    </row>
    <row r="68" spans="1:17" ht="31.5" customHeight="1">
      <c r="A68" s="120"/>
      <c r="B68" s="120"/>
      <c r="C68" s="42" t="s">
        <v>133</v>
      </c>
      <c r="D68" s="10" t="s">
        <v>80</v>
      </c>
      <c r="E68" s="5">
        <v>43430.99000000001</v>
      </c>
      <c r="F68" s="5">
        <v>1125.7</v>
      </c>
      <c r="G68" s="5">
        <v>1125.7</v>
      </c>
      <c r="H68" s="5">
        <v>611.5</v>
      </c>
      <c r="I68" s="5">
        <v>68128.53000000001</v>
      </c>
      <c r="J68" s="5">
        <v>3446.2200000000003</v>
      </c>
      <c r="K68" s="5">
        <f t="shared" si="16"/>
        <v>24697.54</v>
      </c>
      <c r="L68" s="5">
        <f t="shared" si="9"/>
        <v>67002.83000000002</v>
      </c>
      <c r="M68" s="5">
        <f t="shared" si="10"/>
        <v>67002.83000000002</v>
      </c>
      <c r="N68" s="5">
        <f t="shared" si="11"/>
        <v>2834.7200000000003</v>
      </c>
      <c r="O68" s="12">
        <f t="shared" si="12"/>
        <v>1.5686616860449185</v>
      </c>
      <c r="P68" s="12">
        <f t="shared" si="13"/>
        <v>60.52103579994671</v>
      </c>
      <c r="Q68" s="12">
        <f t="shared" si="14"/>
        <v>60.52103579994671</v>
      </c>
    </row>
    <row r="69" spans="1:17" ht="15.75" customHeight="1">
      <c r="A69" s="120"/>
      <c r="B69" s="120"/>
      <c r="C69" s="42" t="s">
        <v>84</v>
      </c>
      <c r="D69" s="10" t="s">
        <v>85</v>
      </c>
      <c r="E69" s="5">
        <v>118916.98999999999</v>
      </c>
      <c r="F69" s="5">
        <v>91344.30000000002</v>
      </c>
      <c r="G69" s="5">
        <v>91344.30000000002</v>
      </c>
      <c r="H69" s="5">
        <v>8418.099999999999</v>
      </c>
      <c r="I69" s="5">
        <v>107004.74999999988</v>
      </c>
      <c r="J69" s="5">
        <v>12261.119999999997</v>
      </c>
      <c r="K69" s="5">
        <f t="shared" si="16"/>
        <v>-11912.240000000107</v>
      </c>
      <c r="L69" s="5">
        <f aca="true" t="shared" si="17" ref="L69:L88">I69-G69</f>
        <v>15660.449999999866</v>
      </c>
      <c r="M69" s="5">
        <f aca="true" t="shared" si="18" ref="M69:M88">I69-F69</f>
        <v>15660.449999999866</v>
      </c>
      <c r="N69" s="5">
        <f aca="true" t="shared" si="19" ref="N69:N82">J69-H69</f>
        <v>3843.0199999999986</v>
      </c>
      <c r="O69" s="12">
        <f aca="true" t="shared" si="20" ref="O69:O87">_xlfn.IFERROR(I69/E69,"")</f>
        <v>0.8998272660618125</v>
      </c>
      <c r="P69" s="12">
        <f aca="true" t="shared" si="21" ref="P69:P87">_xlfn.IFERROR(I69/G69,"")</f>
        <v>1.1714441952042969</v>
      </c>
      <c r="Q69" s="12">
        <f aca="true" t="shared" si="22" ref="Q69:Q88">_xlfn.IFERROR(I69/F69,"")</f>
        <v>1.1714441952042969</v>
      </c>
    </row>
    <row r="70" spans="1:17" ht="15.75" customHeight="1">
      <c r="A70" s="120"/>
      <c r="B70" s="120"/>
      <c r="C70" s="42" t="s">
        <v>99</v>
      </c>
      <c r="D70" s="10" t="s">
        <v>100</v>
      </c>
      <c r="E70" s="5">
        <v>-777.96</v>
      </c>
      <c r="F70" s="5">
        <v>0</v>
      </c>
      <c r="G70" s="5">
        <v>0</v>
      </c>
      <c r="H70" s="5">
        <v>0</v>
      </c>
      <c r="I70" s="5">
        <v>6165.010000000001</v>
      </c>
      <c r="J70" s="5">
        <v>-31218.149999999998</v>
      </c>
      <c r="K70" s="5">
        <f t="shared" si="16"/>
        <v>6942.970000000001</v>
      </c>
      <c r="L70" s="5">
        <f t="shared" si="17"/>
        <v>6165.010000000001</v>
      </c>
      <c r="M70" s="5">
        <f t="shared" si="18"/>
        <v>6165.010000000001</v>
      </c>
      <c r="N70" s="5">
        <f t="shared" si="19"/>
        <v>-31218.149999999998</v>
      </c>
      <c r="O70" s="12">
        <f t="shared" si="20"/>
        <v>-7.924584811558436</v>
      </c>
      <c r="P70" s="12">
        <f t="shared" si="21"/>
      </c>
      <c r="Q70" s="12">
        <f t="shared" si="22"/>
      </c>
    </row>
    <row r="71" spans="1:17" ht="15.75" customHeight="1">
      <c r="A71" s="120"/>
      <c r="B71" s="120"/>
      <c r="C71" s="42" t="s">
        <v>54</v>
      </c>
      <c r="D71" s="10" t="s">
        <v>68</v>
      </c>
      <c r="E71" s="5">
        <f>17908.29+495.75</f>
        <v>18404.04</v>
      </c>
      <c r="F71" s="5">
        <v>16015</v>
      </c>
      <c r="G71" s="5">
        <v>16015</v>
      </c>
      <c r="H71" s="5">
        <v>2081</v>
      </c>
      <c r="I71" s="5">
        <v>32744.809999999998</v>
      </c>
      <c r="J71" s="5">
        <v>3598.67</v>
      </c>
      <c r="K71" s="5">
        <f t="shared" si="16"/>
        <v>14340.769999999997</v>
      </c>
      <c r="L71" s="5">
        <f t="shared" si="17"/>
        <v>16729.809999999998</v>
      </c>
      <c r="M71" s="5">
        <f t="shared" si="18"/>
        <v>16729.809999999998</v>
      </c>
      <c r="N71" s="5">
        <f t="shared" si="19"/>
        <v>1517.67</v>
      </c>
      <c r="O71" s="12">
        <f t="shared" si="20"/>
        <v>1.779218584615117</v>
      </c>
      <c r="P71" s="12">
        <f t="shared" si="21"/>
        <v>2.044633780830471</v>
      </c>
      <c r="Q71" s="12">
        <f t="shared" si="22"/>
        <v>2.044633780830471</v>
      </c>
    </row>
    <row r="72" spans="1:17" ht="15.75" customHeight="1">
      <c r="A72" s="122"/>
      <c r="B72" s="122"/>
      <c r="C72" s="49" t="s">
        <v>140</v>
      </c>
      <c r="D72" s="27" t="s">
        <v>141</v>
      </c>
      <c r="E72" s="5">
        <v>627.14</v>
      </c>
      <c r="F72" s="5">
        <v>0</v>
      </c>
      <c r="G72" s="5">
        <v>0</v>
      </c>
      <c r="H72" s="5">
        <v>0</v>
      </c>
      <c r="I72" s="5">
        <v>2720.98</v>
      </c>
      <c r="J72" s="5">
        <v>-78.13</v>
      </c>
      <c r="K72" s="5">
        <f t="shared" si="16"/>
        <v>2093.84</v>
      </c>
      <c r="L72" s="5">
        <f t="shared" si="17"/>
        <v>2720.98</v>
      </c>
      <c r="M72" s="5">
        <f t="shared" si="18"/>
        <v>2720.98</v>
      </c>
      <c r="N72" s="5">
        <f t="shared" si="19"/>
        <v>-78.13</v>
      </c>
      <c r="O72" s="12">
        <f t="shared" si="20"/>
        <v>4.338712249258539</v>
      </c>
      <c r="P72" s="12">
        <f t="shared" si="21"/>
      </c>
      <c r="Q72" s="12">
        <f t="shared" si="22"/>
      </c>
    </row>
    <row r="73" spans="1:17" s="7" customFormat="1" ht="15.75" customHeight="1">
      <c r="A73" s="120"/>
      <c r="B73" s="120"/>
      <c r="C73" s="57"/>
      <c r="D73" s="58" t="s">
        <v>101</v>
      </c>
      <c r="E73" s="89">
        <f>SUM(E65:E72)</f>
        <v>192673.33000000002</v>
      </c>
      <c r="F73" s="101">
        <f>SUM(F65:F72)</f>
        <v>116425.10000000002</v>
      </c>
      <c r="G73" s="101">
        <f>SUM(G65:G72)</f>
        <v>116425.10000000002</v>
      </c>
      <c r="H73" s="101">
        <f>SUM(H65:H72)</f>
        <v>11131.999999999998</v>
      </c>
      <c r="I73" s="101">
        <f>SUM(I65:I72)</f>
        <v>228458.57999999993</v>
      </c>
      <c r="J73" s="101">
        <f>SUM(J65:J72)</f>
        <v>-12013.599999999999</v>
      </c>
      <c r="K73" s="101">
        <f t="shared" si="16"/>
        <v>35785.24999999991</v>
      </c>
      <c r="L73" s="101">
        <f t="shared" si="17"/>
        <v>112033.47999999991</v>
      </c>
      <c r="M73" s="101">
        <f t="shared" si="18"/>
        <v>112033.47999999991</v>
      </c>
      <c r="N73" s="101">
        <f t="shared" si="19"/>
        <v>-23145.6</v>
      </c>
      <c r="O73" s="94">
        <f t="shared" si="20"/>
        <v>1.1857301682594052</v>
      </c>
      <c r="P73" s="94">
        <f t="shared" si="21"/>
        <v>1.9622794397428036</v>
      </c>
      <c r="Q73" s="94">
        <f t="shared" si="22"/>
        <v>1.9622794397428036</v>
      </c>
    </row>
    <row r="74" spans="1:17" s="3" customFormat="1" ht="29.25" customHeight="1">
      <c r="A74" s="108" t="s">
        <v>102</v>
      </c>
      <c r="B74" s="108"/>
      <c r="C74" s="108"/>
      <c r="D74" s="108"/>
      <c r="E74" s="68">
        <f>E5+E23</f>
        <v>21599671.880000003</v>
      </c>
      <c r="F74" s="59">
        <f>F5+F23</f>
        <v>24356596.869999997</v>
      </c>
      <c r="G74" s="59">
        <f>G5+G23</f>
        <v>24356596.869999997</v>
      </c>
      <c r="H74" s="59">
        <f>H5+H23</f>
        <v>3208332.3</v>
      </c>
      <c r="I74" s="59">
        <f>I5+I23</f>
        <v>25226338.779999997</v>
      </c>
      <c r="J74" s="59">
        <f>J5+J23</f>
        <v>3800721.4300000006</v>
      </c>
      <c r="K74" s="59">
        <f t="shared" si="16"/>
        <v>3626666.899999995</v>
      </c>
      <c r="L74" s="59">
        <f t="shared" si="17"/>
        <v>869741.9100000001</v>
      </c>
      <c r="M74" s="59">
        <f t="shared" si="18"/>
        <v>869741.9100000001</v>
      </c>
      <c r="N74" s="59">
        <f t="shared" si="19"/>
        <v>592389.1300000008</v>
      </c>
      <c r="O74" s="28">
        <f t="shared" si="20"/>
        <v>1.1679037959534038</v>
      </c>
      <c r="P74" s="28">
        <f t="shared" si="21"/>
        <v>1.035708679444921</v>
      </c>
      <c r="Q74" s="28">
        <f t="shared" si="22"/>
        <v>1.035708679444921</v>
      </c>
    </row>
    <row r="75" spans="1:17" s="3" customFormat="1" ht="15.75" customHeight="1" hidden="1">
      <c r="A75" s="117" t="s">
        <v>123</v>
      </c>
      <c r="B75" s="118"/>
      <c r="C75" s="118"/>
      <c r="D75" s="119"/>
      <c r="E75" s="29">
        <f>E74-E54-E52-E53</f>
        <v>18048280.76</v>
      </c>
      <c r="F75" s="29">
        <f>F74-F54-F52-F53</f>
        <v>19960512.069999997</v>
      </c>
      <c r="G75" s="29">
        <f>G74-G54-G52-G53</f>
        <v>19960512.069999997</v>
      </c>
      <c r="H75" s="29">
        <f>H74-H54-H52-H53</f>
        <v>2853237.8</v>
      </c>
      <c r="I75" s="29">
        <f>I74-I54-I52-I53</f>
        <v>20815108.879999995</v>
      </c>
      <c r="J75" s="29">
        <f>J74-J54-J52-J53</f>
        <v>3374257.400000001</v>
      </c>
      <c r="K75" s="29">
        <f t="shared" si="16"/>
        <v>2766828.1199999936</v>
      </c>
      <c r="L75" s="29">
        <f t="shared" si="17"/>
        <v>854596.8099999987</v>
      </c>
      <c r="M75" s="29">
        <f t="shared" si="18"/>
        <v>854596.8099999987</v>
      </c>
      <c r="N75" s="29">
        <f t="shared" si="19"/>
        <v>521019.600000001</v>
      </c>
      <c r="O75" s="30">
        <f t="shared" si="20"/>
        <v>1.1533014782289985</v>
      </c>
      <c r="P75" s="30">
        <f t="shared" si="21"/>
        <v>1.0428143730482962</v>
      </c>
      <c r="Q75" s="30">
        <f t="shared" si="22"/>
        <v>1.0428143730482962</v>
      </c>
    </row>
    <row r="76" spans="1:17" s="3" customFormat="1" ht="24.75" customHeight="1">
      <c r="A76" s="109"/>
      <c r="B76" s="113"/>
      <c r="C76" s="82"/>
      <c r="D76" s="93" t="s">
        <v>103</v>
      </c>
      <c r="E76" s="102">
        <f>E86</f>
        <v>20514481.449999996</v>
      </c>
      <c r="F76" s="59">
        <f>F86</f>
        <v>25482864.61</v>
      </c>
      <c r="G76" s="59">
        <f>G86</f>
        <v>21082678.91</v>
      </c>
      <c r="H76" s="59">
        <f>H86</f>
        <v>4695643.609999999</v>
      </c>
      <c r="I76" s="59">
        <f>I86</f>
        <v>24494218.66</v>
      </c>
      <c r="J76" s="59">
        <f>J86</f>
        <v>4696246.119999999</v>
      </c>
      <c r="K76" s="59">
        <f t="shared" si="16"/>
        <v>3979737.2100000046</v>
      </c>
      <c r="L76" s="59">
        <f t="shared" si="17"/>
        <v>3411539.75</v>
      </c>
      <c r="M76" s="59">
        <f t="shared" si="18"/>
        <v>-988645.9499999993</v>
      </c>
      <c r="N76" s="59">
        <f t="shared" si="19"/>
        <v>602.5099999997765</v>
      </c>
      <c r="O76" s="28">
        <f t="shared" si="20"/>
        <v>1.1939964809590644</v>
      </c>
      <c r="P76" s="28">
        <f t="shared" si="21"/>
        <v>1.1618171848351695</v>
      </c>
      <c r="Q76" s="28">
        <f t="shared" si="22"/>
        <v>0.9612035002684889</v>
      </c>
    </row>
    <row r="77" spans="1:17" s="13" customFormat="1" ht="32.25" customHeight="1">
      <c r="A77" s="109"/>
      <c r="B77" s="113"/>
      <c r="C77" s="42" t="s">
        <v>153</v>
      </c>
      <c r="D77" s="31" t="s">
        <v>104</v>
      </c>
      <c r="E77" s="69">
        <v>309018.95</v>
      </c>
      <c r="F77" s="11">
        <v>605689.7</v>
      </c>
      <c r="G77" s="11">
        <v>605689.7</v>
      </c>
      <c r="H77" s="11">
        <v>0</v>
      </c>
      <c r="I77" s="5">
        <v>605689.7</v>
      </c>
      <c r="J77" s="5">
        <v>0</v>
      </c>
      <c r="K77" s="5">
        <f>I77-E77</f>
        <v>296670.74999999994</v>
      </c>
      <c r="L77" s="5">
        <f aca="true" t="shared" si="23" ref="L77:L82">I77-G77</f>
        <v>0</v>
      </c>
      <c r="M77" s="5">
        <f t="shared" si="18"/>
        <v>0</v>
      </c>
      <c r="N77" s="5">
        <f t="shared" si="19"/>
        <v>0</v>
      </c>
      <c r="O77" s="32">
        <f t="shared" si="20"/>
        <v>1.9600406382844804</v>
      </c>
      <c r="P77" s="32">
        <f t="shared" si="21"/>
        <v>1</v>
      </c>
      <c r="Q77" s="32">
        <f t="shared" si="22"/>
        <v>1</v>
      </c>
    </row>
    <row r="78" spans="1:17" ht="18.75" customHeight="1">
      <c r="A78" s="109"/>
      <c r="B78" s="113"/>
      <c r="C78" s="42" t="s">
        <v>154</v>
      </c>
      <c r="D78" s="33" t="s">
        <v>105</v>
      </c>
      <c r="E78" s="69">
        <v>5959559.42</v>
      </c>
      <c r="F78" s="11">
        <v>7854585.15</v>
      </c>
      <c r="G78" s="11">
        <v>4525219.739999999</v>
      </c>
      <c r="H78" s="11">
        <v>2167681.73</v>
      </c>
      <c r="I78" s="5">
        <v>7193166.08</v>
      </c>
      <c r="J78" s="5">
        <v>2167681.73</v>
      </c>
      <c r="K78" s="5">
        <f>I78-E78</f>
        <v>1233606.6600000001</v>
      </c>
      <c r="L78" s="5">
        <f>I78-G78</f>
        <v>2667946.340000001</v>
      </c>
      <c r="M78" s="5">
        <f>I78-F78</f>
        <v>-661419.0700000003</v>
      </c>
      <c r="N78" s="5">
        <f>J78-H78</f>
        <v>0</v>
      </c>
      <c r="O78" s="32">
        <f t="shared" si="20"/>
        <v>1.206996284970341</v>
      </c>
      <c r="P78" s="32">
        <f t="shared" si="21"/>
        <v>1.5895727706694749</v>
      </c>
      <c r="Q78" s="32">
        <f t="shared" si="22"/>
        <v>0.915791979160096</v>
      </c>
    </row>
    <row r="79" spans="1:17" ht="16.5" customHeight="1">
      <c r="A79" s="109"/>
      <c r="B79" s="113"/>
      <c r="C79" s="42" t="s">
        <v>155</v>
      </c>
      <c r="D79" s="33" t="s">
        <v>106</v>
      </c>
      <c r="E79" s="69">
        <v>10415037.789999997</v>
      </c>
      <c r="F79" s="11">
        <v>11747620.73</v>
      </c>
      <c r="G79" s="11">
        <v>11354936.120000001</v>
      </c>
      <c r="H79" s="11">
        <v>1812909.19</v>
      </c>
      <c r="I79" s="5">
        <v>11649600.56</v>
      </c>
      <c r="J79" s="5">
        <v>1812909.19</v>
      </c>
      <c r="K79" s="5">
        <f t="shared" si="16"/>
        <v>1234562.7700000033</v>
      </c>
      <c r="L79" s="5">
        <f t="shared" si="23"/>
        <v>294664.4399999995</v>
      </c>
      <c r="M79" s="5">
        <f>I79-F79</f>
        <v>-98020.16999999993</v>
      </c>
      <c r="N79" s="5">
        <f t="shared" si="19"/>
        <v>0</v>
      </c>
      <c r="O79" s="32">
        <f t="shared" si="20"/>
        <v>1.1185365617381984</v>
      </c>
      <c r="P79" s="32">
        <f t="shared" si="21"/>
        <v>1.0259503388558031</v>
      </c>
      <c r="Q79" s="32">
        <f t="shared" si="22"/>
        <v>0.9916561683209874</v>
      </c>
    </row>
    <row r="80" spans="1:17" ht="15.75" customHeight="1">
      <c r="A80" s="109"/>
      <c r="B80" s="113"/>
      <c r="C80" s="42" t="s">
        <v>156</v>
      </c>
      <c r="D80" s="14" t="s">
        <v>107</v>
      </c>
      <c r="E80" s="69">
        <v>3949339.2199999997</v>
      </c>
      <c r="F80" s="11">
        <v>5152361.77</v>
      </c>
      <c r="G80" s="11">
        <v>4474226.08</v>
      </c>
      <c r="H80" s="11">
        <v>715052.69</v>
      </c>
      <c r="I80" s="5">
        <v>4996840.59</v>
      </c>
      <c r="J80" s="5">
        <v>715052.69</v>
      </c>
      <c r="K80" s="5">
        <f>I80-E80</f>
        <v>1047501.3700000001</v>
      </c>
      <c r="L80" s="5">
        <f t="shared" si="23"/>
        <v>522614.5099999998</v>
      </c>
      <c r="M80" s="5">
        <f t="shared" si="18"/>
        <v>-155521.1799999997</v>
      </c>
      <c r="N80" s="5">
        <f t="shared" si="19"/>
        <v>0</v>
      </c>
      <c r="O80" s="32">
        <f t="shared" si="20"/>
        <v>1.265234590306983</v>
      </c>
      <c r="P80" s="32">
        <f t="shared" si="21"/>
        <v>1.1168055660700988</v>
      </c>
      <c r="Q80" s="32">
        <f t="shared" si="22"/>
        <v>0.9698155550905736</v>
      </c>
    </row>
    <row r="81" spans="1:17" ht="33" customHeight="1">
      <c r="A81" s="110"/>
      <c r="B81" s="114"/>
      <c r="C81" s="42" t="s">
        <v>146</v>
      </c>
      <c r="D81" s="14" t="s">
        <v>145</v>
      </c>
      <c r="E81" s="69">
        <v>102.35</v>
      </c>
      <c r="F81" s="11">
        <v>0</v>
      </c>
      <c r="G81" s="11">
        <v>0</v>
      </c>
      <c r="H81" s="11">
        <v>0</v>
      </c>
      <c r="I81" s="5">
        <v>4545.36</v>
      </c>
      <c r="J81" s="5">
        <v>617.34</v>
      </c>
      <c r="K81" s="5">
        <f>I81-E81</f>
        <v>4443.009999999999</v>
      </c>
      <c r="L81" s="5">
        <f t="shared" si="23"/>
        <v>4545.36</v>
      </c>
      <c r="M81" s="5">
        <f t="shared" si="18"/>
        <v>4545.36</v>
      </c>
      <c r="N81" s="5">
        <f t="shared" si="19"/>
        <v>617.34</v>
      </c>
      <c r="O81" s="32">
        <f t="shared" si="20"/>
        <v>44.409965803615044</v>
      </c>
      <c r="P81" s="32">
        <f t="shared" si="21"/>
      </c>
      <c r="Q81" s="32">
        <f t="shared" si="22"/>
      </c>
    </row>
    <row r="82" spans="1:17" ht="25.5" customHeight="1">
      <c r="A82" s="109"/>
      <c r="B82" s="113"/>
      <c r="C82" s="42" t="s">
        <v>108</v>
      </c>
      <c r="D82" s="14" t="s">
        <v>109</v>
      </c>
      <c r="E82" s="69">
        <v>32903.1</v>
      </c>
      <c r="F82" s="11">
        <v>62670.44</v>
      </c>
      <c r="G82" s="11">
        <v>62670.45</v>
      </c>
      <c r="H82" s="11">
        <v>0</v>
      </c>
      <c r="I82" s="5">
        <v>62010.44</v>
      </c>
      <c r="J82" s="5">
        <v>0</v>
      </c>
      <c r="K82" s="5">
        <f>I82-E82</f>
        <v>29107.340000000004</v>
      </c>
      <c r="L82" s="5">
        <f t="shared" si="23"/>
        <v>-660.0099999999948</v>
      </c>
      <c r="M82" s="5">
        <f>I82-F82</f>
        <v>-660</v>
      </c>
      <c r="N82" s="5">
        <f t="shared" si="19"/>
        <v>0</v>
      </c>
      <c r="O82" s="32">
        <f t="shared" si="20"/>
        <v>1.8846382255775294</v>
      </c>
      <c r="P82" s="32">
        <f t="shared" si="21"/>
        <v>0.989468561339515</v>
      </c>
      <c r="Q82" s="32">
        <f t="shared" si="22"/>
        <v>0.9894687192239275</v>
      </c>
    </row>
    <row r="83" spans="1:17" ht="78.75" hidden="1">
      <c r="A83" s="111"/>
      <c r="B83" s="115"/>
      <c r="C83" s="62" t="s">
        <v>164</v>
      </c>
      <c r="D83" s="63" t="s">
        <v>165</v>
      </c>
      <c r="E83" s="69">
        <v>0</v>
      </c>
      <c r="F83" s="71">
        <v>0</v>
      </c>
      <c r="G83" s="71">
        <v>0</v>
      </c>
      <c r="H83" s="71">
        <v>0</v>
      </c>
      <c r="I83" s="56">
        <v>0</v>
      </c>
      <c r="J83" s="56">
        <v>0</v>
      </c>
      <c r="K83" s="5">
        <f>I83-E83</f>
        <v>0</v>
      </c>
      <c r="L83" s="5">
        <f>I83-G83</f>
        <v>0</v>
      </c>
      <c r="M83" s="5">
        <f>I83-F83</f>
        <v>0</v>
      </c>
      <c r="N83" s="5">
        <f>J83-H83</f>
        <v>0</v>
      </c>
      <c r="O83" s="32">
        <f t="shared" si="20"/>
      </c>
      <c r="P83" s="32">
        <f t="shared" si="21"/>
      </c>
      <c r="Q83" s="32">
        <f t="shared" si="22"/>
      </c>
    </row>
    <row r="84" spans="1:17" ht="31.5" customHeight="1">
      <c r="A84" s="109"/>
      <c r="B84" s="113"/>
      <c r="C84" s="42" t="s">
        <v>110</v>
      </c>
      <c r="D84" s="10" t="s">
        <v>111</v>
      </c>
      <c r="E84" s="69">
        <v>121269.38</v>
      </c>
      <c r="F84" s="11">
        <f>9936.82+50000</f>
        <v>59936.82</v>
      </c>
      <c r="G84" s="11">
        <v>59936.82</v>
      </c>
      <c r="H84" s="11">
        <v>0</v>
      </c>
      <c r="I84" s="5">
        <v>323837.22</v>
      </c>
      <c r="J84" s="5">
        <v>122.71</v>
      </c>
      <c r="K84" s="5">
        <f t="shared" si="16"/>
        <v>202567.83999999997</v>
      </c>
      <c r="L84" s="5">
        <f t="shared" si="17"/>
        <v>263900.39999999997</v>
      </c>
      <c r="M84" s="5">
        <f t="shared" si="18"/>
        <v>263900.39999999997</v>
      </c>
      <c r="N84" s="5">
        <f>J84-H84</f>
        <v>122.71</v>
      </c>
      <c r="O84" s="32">
        <f t="shared" si="20"/>
        <v>2.6703956101696895</v>
      </c>
      <c r="P84" s="32">
        <f t="shared" si="21"/>
        <v>5.402976334079786</v>
      </c>
      <c r="Q84" s="32">
        <f t="shared" si="22"/>
        <v>5.402976334079786</v>
      </c>
    </row>
    <row r="85" spans="1:17" ht="15.75" customHeight="1">
      <c r="A85" s="109"/>
      <c r="B85" s="113"/>
      <c r="C85" s="42" t="s">
        <v>112</v>
      </c>
      <c r="D85" s="10" t="s">
        <v>113</v>
      </c>
      <c r="E85" s="69">
        <v>-272748.75999999995</v>
      </c>
      <c r="F85" s="11">
        <v>0</v>
      </c>
      <c r="G85" s="11">
        <v>0</v>
      </c>
      <c r="H85" s="11">
        <v>0</v>
      </c>
      <c r="I85" s="5">
        <v>-341471.29</v>
      </c>
      <c r="J85" s="5">
        <v>-137.54</v>
      </c>
      <c r="K85" s="5">
        <f t="shared" si="16"/>
        <v>-68722.53000000003</v>
      </c>
      <c r="L85" s="5">
        <f t="shared" si="17"/>
        <v>-341471.29</v>
      </c>
      <c r="M85" s="5">
        <f t="shared" si="18"/>
        <v>-341471.29</v>
      </c>
      <c r="N85" s="5">
        <f>J85-H85</f>
        <v>-137.54</v>
      </c>
      <c r="O85" s="32">
        <f t="shared" si="20"/>
        <v>1.2519627586941184</v>
      </c>
      <c r="P85" s="32">
        <f t="shared" si="21"/>
      </c>
      <c r="Q85" s="32">
        <f t="shared" si="22"/>
      </c>
    </row>
    <row r="86" spans="1:17" s="7" customFormat="1" ht="15.75" customHeight="1">
      <c r="A86" s="112"/>
      <c r="B86" s="113"/>
      <c r="C86" s="44"/>
      <c r="D86" s="58" t="s">
        <v>121</v>
      </c>
      <c r="E86" s="103">
        <f>SUM(E77:E85)</f>
        <v>20514481.449999996</v>
      </c>
      <c r="F86" s="104">
        <f>SUM(F77:F85)</f>
        <v>25482864.61</v>
      </c>
      <c r="G86" s="104">
        <f>SUM(G77:G85)</f>
        <v>21082678.91</v>
      </c>
      <c r="H86" s="104">
        <f>SUM(H77:H85)</f>
        <v>4695643.609999999</v>
      </c>
      <c r="I86" s="104">
        <f>SUM(I77:I85)</f>
        <v>24494218.66</v>
      </c>
      <c r="J86" s="104">
        <f>SUM(J77:J85)</f>
        <v>4696246.119999999</v>
      </c>
      <c r="K86" s="55">
        <f t="shared" si="16"/>
        <v>3979737.2100000046</v>
      </c>
      <c r="L86" s="55">
        <f t="shared" si="17"/>
        <v>3411539.75</v>
      </c>
      <c r="M86" s="105">
        <f t="shared" si="18"/>
        <v>-988645.9499999993</v>
      </c>
      <c r="N86" s="105">
        <f>J86-H86</f>
        <v>602.5099999997765</v>
      </c>
      <c r="O86" s="106">
        <f t="shared" si="20"/>
        <v>1.1939964809590644</v>
      </c>
      <c r="P86" s="106">
        <f t="shared" si="21"/>
        <v>1.1618171848351695</v>
      </c>
      <c r="Q86" s="32">
        <f t="shared" si="22"/>
        <v>0.9612035002684889</v>
      </c>
    </row>
    <row r="87" spans="1:17" s="3" customFormat="1" ht="23.25" customHeight="1">
      <c r="A87" s="116" t="s">
        <v>114</v>
      </c>
      <c r="B87" s="116"/>
      <c r="C87" s="116"/>
      <c r="D87" s="116"/>
      <c r="E87" s="53">
        <f>E74+E76</f>
        <v>42114153.33</v>
      </c>
      <c r="F87" s="53">
        <f>F74+F76</f>
        <v>49839461.48</v>
      </c>
      <c r="G87" s="53">
        <f>G74+G76</f>
        <v>45439275.78</v>
      </c>
      <c r="H87" s="53">
        <f>H74+H76</f>
        <v>7903975.909999999</v>
      </c>
      <c r="I87" s="53">
        <f>I74+I76</f>
        <v>49720557.44</v>
      </c>
      <c r="J87" s="53">
        <f>J74+J76</f>
        <v>8496967.55</v>
      </c>
      <c r="K87" s="53">
        <f t="shared" si="16"/>
        <v>7606404.109999999</v>
      </c>
      <c r="L87" s="53">
        <f t="shared" si="17"/>
        <v>4281281.659999996</v>
      </c>
      <c r="M87" s="53">
        <f t="shared" si="18"/>
        <v>-118904.0399999991</v>
      </c>
      <c r="N87" s="53">
        <f>J87-H87</f>
        <v>592991.6400000015</v>
      </c>
      <c r="O87" s="28">
        <f t="shared" si="20"/>
        <v>1.1806139624937344</v>
      </c>
      <c r="P87" s="28">
        <f t="shared" si="21"/>
        <v>1.0942198480611434</v>
      </c>
      <c r="Q87" s="28">
        <f t="shared" si="22"/>
        <v>0.9976142591338449</v>
      </c>
    </row>
    <row r="88" spans="1:17" s="13" customFormat="1" ht="15.75" customHeight="1" hidden="1">
      <c r="A88" s="107" t="s">
        <v>123</v>
      </c>
      <c r="B88" s="107"/>
      <c r="C88" s="107"/>
      <c r="D88" s="107"/>
      <c r="E88" s="34">
        <f aca="true" t="shared" si="24" ref="E88:J88">E87-E54-E53-E52</f>
        <v>38562762.20999999</v>
      </c>
      <c r="F88" s="53">
        <f t="shared" si="24"/>
        <v>45443376.68</v>
      </c>
      <c r="G88" s="53">
        <f t="shared" si="24"/>
        <v>41043190.980000004</v>
      </c>
      <c r="H88" s="53">
        <f t="shared" si="24"/>
        <v>7548881.409999999</v>
      </c>
      <c r="I88" s="53">
        <f t="shared" si="24"/>
        <v>45309327.54</v>
      </c>
      <c r="J88" s="53">
        <f t="shared" si="24"/>
        <v>8070503.5200000005</v>
      </c>
      <c r="K88" s="53">
        <f t="shared" si="16"/>
        <v>6746565.330000006</v>
      </c>
      <c r="L88" s="53">
        <f t="shared" si="17"/>
        <v>4266136.559999995</v>
      </c>
      <c r="M88" s="53">
        <f t="shared" si="18"/>
        <v>-134049.1400000006</v>
      </c>
      <c r="N88" s="53">
        <f>I88-H88</f>
        <v>37760446.13</v>
      </c>
      <c r="O88" s="28">
        <f>I88/E88</f>
        <v>1.1749502614273442</v>
      </c>
      <c r="P88" s="28">
        <f>I88/H88</f>
        <v>6.002124696246884</v>
      </c>
      <c r="Q88" s="32">
        <f t="shared" si="22"/>
        <v>0.9970501941142283</v>
      </c>
    </row>
    <row r="89" spans="1:14" ht="15.75" customHeight="1">
      <c r="A89" s="35" t="s">
        <v>115</v>
      </c>
      <c r="B89" s="36"/>
      <c r="D89" s="37"/>
      <c r="E89" s="51"/>
      <c r="F89" s="38"/>
      <c r="G89" s="38"/>
      <c r="H89" s="38"/>
      <c r="I89" s="38"/>
      <c r="J89" s="38"/>
      <c r="K89" s="38"/>
      <c r="L89" s="38"/>
      <c r="M89" s="38"/>
      <c r="N89" s="38"/>
    </row>
    <row r="90" ht="12.75">
      <c r="K90" s="64"/>
    </row>
    <row r="97" ht="12.75">
      <c r="E97" s="52" t="s">
        <v>120</v>
      </c>
    </row>
  </sheetData>
  <sheetProtection/>
  <mergeCells count="42">
    <mergeCell ref="A1:Q1"/>
    <mergeCell ref="A3:A4"/>
    <mergeCell ref="B3:B4"/>
    <mergeCell ref="C3:C4"/>
    <mergeCell ref="D3:D4"/>
    <mergeCell ref="E3:E4"/>
    <mergeCell ref="F3:H3"/>
    <mergeCell ref="I3:J3"/>
    <mergeCell ref="K3:N3"/>
    <mergeCell ref="O3:O4"/>
    <mergeCell ref="P3:P4"/>
    <mergeCell ref="Q3:Q4"/>
    <mergeCell ref="A6:A7"/>
    <mergeCell ref="B6:B7"/>
    <mergeCell ref="A8:A18"/>
    <mergeCell ref="A23:C23"/>
    <mergeCell ref="A24:A27"/>
    <mergeCell ref="B24:B27"/>
    <mergeCell ref="A51:A56"/>
    <mergeCell ref="B51:B56"/>
    <mergeCell ref="A57:A60"/>
    <mergeCell ref="B57:B60"/>
    <mergeCell ref="A28:A30"/>
    <mergeCell ref="B28:B30"/>
    <mergeCell ref="A31:A38"/>
    <mergeCell ref="B31:B38"/>
    <mergeCell ref="A39:A48"/>
    <mergeCell ref="B39:B48"/>
    <mergeCell ref="A88:D88"/>
    <mergeCell ref="A74:D74"/>
    <mergeCell ref="A76:A86"/>
    <mergeCell ref="B76:B86"/>
    <mergeCell ref="A87:D87"/>
    <mergeCell ref="A75:D75"/>
    <mergeCell ref="A61:A62"/>
    <mergeCell ref="B61:B62"/>
    <mergeCell ref="A63:A64"/>
    <mergeCell ref="B63:B64"/>
    <mergeCell ref="A65:A73"/>
    <mergeCell ref="B65:B73"/>
    <mergeCell ref="A49:A50"/>
    <mergeCell ref="B49:B50"/>
  </mergeCells>
  <printOptions horizontalCentered="1" verticalCentered="1"/>
  <pageMargins left="0" right="0" top="0.3937007874015748" bottom="0" header="0.1968503937007874" footer="0.15748031496062992"/>
  <pageSetup fitToHeight="2" fitToWidth="1" horizontalDpi="600" verticalDpi="600" orientation="landscape" paperSize="9" scale="58" r:id="rId1"/>
  <rowBreaks count="1" manualBreakCount="1">
    <brk id="4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Юрьева Ольга Ивановна</cp:lastModifiedBy>
  <cp:lastPrinted>2023-01-11T09:55:29Z</cp:lastPrinted>
  <dcterms:created xsi:type="dcterms:W3CDTF">2015-02-26T11:08:47Z</dcterms:created>
  <dcterms:modified xsi:type="dcterms:W3CDTF">2023-01-11T09:57:21Z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