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30" activeTab="0"/>
  </bookViews>
  <sheets>
    <sheet name="на 16.01.23" sheetId="1" r:id="rId1"/>
  </sheets>
  <definedNames>
    <definedName name="_xlfn.IFERROR" hidden="1">#NAME?</definedName>
    <definedName name="print" localSheetId="0">'на 16.01.23'!$3:$4</definedName>
    <definedName name="Print_Titles_0" localSheetId="0">'на 16.01.23'!$3:$4</definedName>
    <definedName name="Print_Titles_0_0" localSheetId="0">'на 16.01.23'!$3:$4</definedName>
    <definedName name="printti" localSheetId="0">'на 16.01.23'!$3:$4</definedName>
    <definedName name="XDO_?AMOUNT?">#REF!</definedName>
    <definedName name="XDO_?BANK_ACC_NUM?">#REF!</definedName>
    <definedName name="XDO_?BANK_ACCOUNT_NUM_OPO?">#REF!</definedName>
    <definedName name="XDO_?BCC_CODE?">#REF!</definedName>
    <definedName name="XDO_?BUDGET_NAME?">#REF!</definedName>
    <definedName name="XDO_?CHIEF_DEP_NAME?">#REF!</definedName>
    <definedName name="XDO_?CHIEF_DEP_POST?">#REF!</definedName>
    <definedName name="XDO_?CHIEF_NAME?">#REF!</definedName>
    <definedName name="XDO_?CHIEF_POST?">#REF!</definedName>
    <definedName name="XDO_?CLERK_NAME?">#REF!</definedName>
    <definedName name="XDO_?CLERK_PHONE?">#REF!</definedName>
    <definedName name="XDO_?CLERK_POST?">#REF!</definedName>
    <definedName name="XDO_?DOC_REG_NUMBER?">#REF!</definedName>
    <definedName name="XDO_?OKATO?">#REF!</definedName>
    <definedName name="XDO_?OKPO?">#REF!</definedName>
    <definedName name="XDO_?PP_DATE?">#REF!</definedName>
    <definedName name="XDO_?PP_NUM?">#REF!</definedName>
    <definedName name="XDO_?RECEIVER_INN?">#REF!</definedName>
    <definedName name="XDO_?RECEIVER_KPP?">#REF!</definedName>
    <definedName name="XDO_?RECEIVER_TOFK_NAME?">#REF!</definedName>
    <definedName name="XDO_?REPORT_DATE?">#REF!</definedName>
    <definedName name="XDO_?REPORT_DATE_1?">#REF!</definedName>
    <definedName name="XDO_?REPORT_DATE_2?">#REF!</definedName>
    <definedName name="XDO_?SUBS_CODE?">#REF!</definedName>
    <definedName name="XDO_?TOFK_CODE?">#REF!</definedName>
    <definedName name="XDO_?TOFK_CODE_OP?">#REF!</definedName>
    <definedName name="XDO_?TOFK_NAME?">#REF!</definedName>
    <definedName name="XDO_?TOFK_NAME_OP?">#REF!</definedName>
    <definedName name="XDO_?TOFK_NAME2?">#REF!</definedName>
    <definedName name="XDO_?TOT_AMOUNT?">#REF!</definedName>
    <definedName name="XDO_?USER_DEPARTMENT?">#REF!</definedName>
    <definedName name="XDO_?USER_DEPARTMENT2?">#REF!</definedName>
    <definedName name="XDO_GROUP_?LINE?">#REF!</definedName>
    <definedName name="_xlnm.Print_Titles" localSheetId="0">'на 16.01.23'!$3:$4</definedName>
    <definedName name="о">#REF!</definedName>
    <definedName name="_xlnm.Print_Area" localSheetId="0">'на 16.01.23'!$A$1:$Q$90</definedName>
    <definedName name="оля">#REF!</definedName>
  </definedNames>
  <calcPr fullCalcOnLoad="1"/>
</workbook>
</file>

<file path=xl/sharedStrings.xml><?xml version="1.0" encoding="utf-8"?>
<sst xmlns="http://schemas.openxmlformats.org/spreadsheetml/2006/main" count="215" uniqueCount="174">
  <si>
    <t>тыс. руб.</t>
  </si>
  <si>
    <t>Код адм.</t>
  </si>
  <si>
    <t xml:space="preserve">Администраторы, кураторы доходов    </t>
  </si>
  <si>
    <t>Код вида доходов</t>
  </si>
  <si>
    <t>Вид дохода</t>
  </si>
  <si>
    <t xml:space="preserve">ОТКЛОНЕНИЕ </t>
  </si>
  <si>
    <t>% исполн. плана отч. периода</t>
  </si>
  <si>
    <t>% исполн. плана года</t>
  </si>
  <si>
    <t>факта отч.пер. от плана отч.пер.</t>
  </si>
  <si>
    <t>УФНС РФ по ПК</t>
  </si>
  <si>
    <t>НАЛОГОВЫЕ ДОХОДЫ</t>
  </si>
  <si>
    <t>100</t>
  </si>
  <si>
    <t>УВБ</t>
  </si>
  <si>
    <t>1 03 02000 01 0000 110</t>
  </si>
  <si>
    <t>Акцизы по подакцизным товарам</t>
  </si>
  <si>
    <t>ИТОГО ПО АДМИНИСТРАТОРУ</t>
  </si>
  <si>
    <t>182</t>
  </si>
  <si>
    <t>ДЭиП</t>
  </si>
  <si>
    <t>1 01 02000 01 0000 110</t>
  </si>
  <si>
    <t>НДФЛ</t>
  </si>
  <si>
    <t>1 05 02000 02 0000 110</t>
  </si>
  <si>
    <t>ЕНВД</t>
  </si>
  <si>
    <t>1 05 03000 01 0000 110</t>
  </si>
  <si>
    <t>Единый сельскохозяйственный налог</t>
  </si>
  <si>
    <t>1 05 04000 01 0000 110</t>
  </si>
  <si>
    <t>ДЗО</t>
  </si>
  <si>
    <t>1 06 01020 04 0000 110</t>
  </si>
  <si>
    <t>Налог на имущество физических лиц</t>
  </si>
  <si>
    <t>1 06 04011 00 0000 110</t>
  </si>
  <si>
    <t>1 06 04012 00 0000 110</t>
  </si>
  <si>
    <t>1 06 06000 00 0000 110</t>
  </si>
  <si>
    <t xml:space="preserve">Земельный налог </t>
  </si>
  <si>
    <t>ДОБ</t>
  </si>
  <si>
    <t>1 08 03010 01 0000 110</t>
  </si>
  <si>
    <t>Государственная пошлина (мировые судьи)</t>
  </si>
  <si>
    <t>1 09 00000 00 0000 000</t>
  </si>
  <si>
    <t>Задолженность по отмененным налогам</t>
  </si>
  <si>
    <t>318</t>
  </si>
  <si>
    <t>ДФ</t>
  </si>
  <si>
    <t xml:space="preserve"> 1 08 07110-120 01 0000 110, 1 08 02020 01 0000 110</t>
  </si>
  <si>
    <t>1 08 07130 01 0000 110</t>
  </si>
  <si>
    <t>Госпошлина за регистрацию СМИ</t>
  </si>
  <si>
    <t>951</t>
  </si>
  <si>
    <t>1 08 07150 01 0000 110</t>
  </si>
  <si>
    <t>944</t>
  </si>
  <si>
    <t>1 08 07173 01 0000 110</t>
  </si>
  <si>
    <t>Госпошлина за выдачу спец. разрешения (опасн., тяжеловесн., крупногабар. груз)</t>
  </si>
  <si>
    <t>НЕНАЛОГОВЫЕ ДОХОДЫ</t>
  </si>
  <si>
    <t>1 11 07014 04 0000 120</t>
  </si>
  <si>
    <t>Доходы от перечисления части прибыли МУП</t>
  </si>
  <si>
    <t>1 11 09044 04 0000 120</t>
  </si>
  <si>
    <t>Плата по договорам на размещение рекламных конструкций</t>
  </si>
  <si>
    <t>1 17 05040 04 0000 180</t>
  </si>
  <si>
    <t>Плата за размещение НТО</t>
  </si>
  <si>
    <t>163</t>
  </si>
  <si>
    <t>ДИО</t>
  </si>
  <si>
    <t>1 11 01040 04 0000 120</t>
  </si>
  <si>
    <t>Дивиденды по акциям</t>
  </si>
  <si>
    <t>1 11 05074 04 0000 120</t>
  </si>
  <si>
    <t>Доходы от сдачи в аренду имущества казны</t>
  </si>
  <si>
    <t>Прочие поступления от использования имущества</t>
  </si>
  <si>
    <t>1 14 02043 04 0000 410</t>
  </si>
  <si>
    <t xml:space="preserve">Доходы  от реализации мун. имущества, в т.ч.: </t>
  </si>
  <si>
    <t xml:space="preserve">178-ФЗ </t>
  </si>
  <si>
    <t>НДС по 178-ФЗ</t>
  </si>
  <si>
    <t>159-ФЗ</t>
  </si>
  <si>
    <t>Прочие неналоговые поступления</t>
  </si>
  <si>
    <t>Арендная плата за земельные участки, гос. собственность на которые не разграничена</t>
  </si>
  <si>
    <t xml:space="preserve">Средства от продажи права на заключение договоров аренды </t>
  </si>
  <si>
    <t xml:space="preserve">Арендная плата за земельные участки, находящиеся в собственности городских округов </t>
  </si>
  <si>
    <t>1 14 06012 04 0000 430</t>
  </si>
  <si>
    <t xml:space="preserve">Доходы от продажи земельных участков, государственная собственность на которые не разграничена </t>
  </si>
  <si>
    <t>1 14 06024 04 0000 430</t>
  </si>
  <si>
    <t>Доходы от продажи земельных участков, находящихся в собственности городских округов</t>
  </si>
  <si>
    <t>1 14 06312 04 0000 430</t>
  </si>
  <si>
    <t xml:space="preserve">Плата за увеличение площади земельных участков в результате перераспределения </t>
  </si>
  <si>
    <t>940</t>
  </si>
  <si>
    <t>МУ ДЖКХ</t>
  </si>
  <si>
    <t>Доходы от оказания платных услуг и компенсации затрат государства</t>
  </si>
  <si>
    <t>945</t>
  </si>
  <si>
    <t>1 11 05092 04 0000 120</t>
  </si>
  <si>
    <t>1 16 00000 00 0000 000</t>
  </si>
  <si>
    <t>Штрафы, санкции, возмещение ущерба</t>
  </si>
  <si>
    <t>УЖО</t>
  </si>
  <si>
    <t>Плата за найм</t>
  </si>
  <si>
    <t>1 14 01040 04 0000 410</t>
  </si>
  <si>
    <t>Доходы от продажи квартир</t>
  </si>
  <si>
    <t>Плата за право заключения договоров о РЗТ</t>
  </si>
  <si>
    <t>915, 048</t>
  </si>
  <si>
    <t>Уэкол.</t>
  </si>
  <si>
    <t>1 12 00000 00 0000 120</t>
  </si>
  <si>
    <t>Платежи при пользовании природными ресурсами</t>
  </si>
  <si>
    <t>903</t>
  </si>
  <si>
    <t>ДГА</t>
  </si>
  <si>
    <t>Иные администр.</t>
  </si>
  <si>
    <t>Доходы от сдачи в аренду объектов нежилого фонда</t>
  </si>
  <si>
    <t>1 17 01040 04 0000 180</t>
  </si>
  <si>
    <t>Невыясненные поступления</t>
  </si>
  <si>
    <t>ИТОГО ПО ИНЫМ АДМИНИСТРАТОРАМ</t>
  </si>
  <si>
    <t xml:space="preserve">ИТОГО НАЛОГОВЫХ И НЕНАЛОГОВЫХ ДОХОДОВ 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</si>
  <si>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</si>
  <si>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</si>
  <si>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Субсидии от других бюджетов бюджетной системы РФ   *)      </t>
  </si>
  <si>
    <t xml:space="preserve">Субвенции от других бюджетов бюджетной системы РФ *)    </t>
  </si>
  <si>
    <t>Иные межбюджетные трансферты  *)</t>
  </si>
  <si>
    <t>2 07 04050 04 0000 150</t>
  </si>
  <si>
    <t>Прочие безвозмездные поступления в бюджеты городских округов</t>
  </si>
  <si>
    <t>2 18 04000 00 0000 000</t>
  </si>
  <si>
    <t>Доходы бюджетов городских округов от возврата бюджетными и автономными учреждениями остатков субсидий прошлых лет</t>
  </si>
  <si>
    <t>2 19 04000 00 0000 000</t>
  </si>
  <si>
    <t>Возврат остатков субсидий, субвенций прошлых лет</t>
  </si>
  <si>
    <t xml:space="preserve">ВСЕГО ДОХОДОВ </t>
  </si>
  <si>
    <t xml:space="preserve">*)   Примечание: уточненный план по субвенциям, субсидиям и иным межбюджетным трансфертам на текущую дату </t>
  </si>
  <si>
    <t>096</t>
  </si>
  <si>
    <t>992</t>
  </si>
  <si>
    <t>ДДиБ</t>
  </si>
  <si>
    <t>ДТ</t>
  </si>
  <si>
    <t xml:space="preserve">  </t>
  </si>
  <si>
    <t xml:space="preserve">ИТОГО ПО АДМИНИСТРАТОРАМ                          </t>
  </si>
  <si>
    <t>Госпошлина за выдачу разрешения на установку РК</t>
  </si>
  <si>
    <t>ИТОГО НАЛОГОВЫХ И НЕНАЛОГОВЫХ ДОХОДОВ (без учета доходов по транспорту)</t>
  </si>
  <si>
    <t>1 11 05000 04 0000 120</t>
  </si>
  <si>
    <t>1 11 05300 00 0000 120</t>
  </si>
  <si>
    <t>Плата по соглашениям об установлении сервитута в отношении земельных участков</t>
  </si>
  <si>
    <t>Доходы от компенсации затрат государства (епд)</t>
  </si>
  <si>
    <t>Доходы от компенсации затрат государства (плата за проезд)</t>
  </si>
  <si>
    <t>Доходы от компенсации затрат государства (транспортные карты)</t>
  </si>
  <si>
    <t>1 13 02000 04 0010 130</t>
  </si>
  <si>
    <t>1 13 02000 04 0015 130</t>
  </si>
  <si>
    <t>1 13 02000 04 0020 130</t>
  </si>
  <si>
    <t>1 13 00000 04 0000 130</t>
  </si>
  <si>
    <t>1 17 05040 04 2000 180</t>
  </si>
  <si>
    <t>1 17 05040 04 1000 180</t>
  </si>
  <si>
    <t>1 14 02 04 3 04 3 000 410</t>
  </si>
  <si>
    <t>1 14 02 04 3 04 1 000 410</t>
  </si>
  <si>
    <t>1 14 02 04 3 04 2 000 410</t>
  </si>
  <si>
    <t>Плата за публичный сервитут</t>
  </si>
  <si>
    <t>1 17 15020 04 0 000 150</t>
  </si>
  <si>
    <t xml:space="preserve">Инициативные платежи
</t>
  </si>
  <si>
    <t>1 11 05410 04 1000 120</t>
  </si>
  <si>
    <t>Транспортный налог с физических лиц</t>
  </si>
  <si>
    <t>Транспортный налог с организаций</t>
  </si>
  <si>
    <t>Прочие безвозмездные поступления от государственных (муниципальных) организаций в бюджеты городских округов</t>
  </si>
  <si>
    <t>2 03 04099 04 0 000 150</t>
  </si>
  <si>
    <t>2 02 10000 00 0000 000</t>
  </si>
  <si>
    <t>2 02 20000 00 0000 000</t>
  </si>
  <si>
    <t>2 02 30000 00 0000 000</t>
  </si>
  <si>
    <t>2 02 40000 00 0000 000</t>
  </si>
  <si>
    <t>1 11 05024 04 1020 120</t>
  </si>
  <si>
    <t>1 11 05012 04 1020 120</t>
  </si>
  <si>
    <t>1 13 02994 04 0030 130</t>
  </si>
  <si>
    <t>1 11 05012 04 1000 120</t>
  </si>
  <si>
    <t xml:space="preserve">год </t>
  </si>
  <si>
    <t>Доходы от компенсации затрат государства (лпд )</t>
  </si>
  <si>
    <t>1 11 05024 04 1000 120</t>
  </si>
  <si>
    <t>2 08 04 00 0 04 0 000 150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</si>
  <si>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</si>
  <si>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Факт с нач. 2022 года       по 13.01.2022</t>
  </si>
  <si>
    <t>январь</t>
  </si>
  <si>
    <t xml:space="preserve">ПЛАН на 2023 год </t>
  </si>
  <si>
    <r>
      <t>Оперативный анализ  поступления доходов бюджета города Перми в 2023 году</t>
    </r>
    <r>
      <rPr>
        <b/>
        <sz val="16"/>
        <rFont val="Times New Roman"/>
        <family val="1"/>
      </rPr>
      <t xml:space="preserve"> </t>
    </r>
  </si>
  <si>
    <t>ФАКТ 2023 года</t>
  </si>
  <si>
    <t>с нач. года на 16.01.2023 (по 13.01. вкл.)</t>
  </si>
  <si>
    <t>факта 2023 года от факта 2022 года</t>
  </si>
  <si>
    <t>факта 2023 года от плана 2023 года</t>
  </si>
  <si>
    <t>факта января от плана января</t>
  </si>
  <si>
    <t>% факт 2023г./ факт 2022г.</t>
  </si>
  <si>
    <t>УСН</t>
  </si>
  <si>
    <t>январь-февраль</t>
  </si>
  <si>
    <t>1 05 01000 01 0000 110</t>
  </si>
  <si>
    <t>Госпошлина за гос. регистрацию общ. объединений.</t>
  </si>
  <si>
    <t>Налог, взимаемый в связи с применением патентной системы н/о</t>
  </si>
  <si>
    <t>Доходы от предоставления на платной основе парковок</t>
  </si>
  <si>
    <t xml:space="preserve">Плата по соглашениям об установлении сервитута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</si>
</sst>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_р_."/>
    <numFmt numFmtId="167" formatCode="?"/>
    <numFmt numFmtId="168" formatCode="dd/mm/yyyy\ hh:mm"/>
    <numFmt numFmtId="169" formatCode="0.0"/>
  </numFmts>
  <fonts count="45">
    <font>
      <sz val="10"/>
      <name val="Arial Cyr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Fill="1" applyAlignment="1">
      <alignment vertical="top"/>
    </xf>
    <xf numFmtId="164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 vertical="top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0" fontId="5" fillId="0" borderId="0" xfId="0" applyFont="1" applyFill="1" applyAlignment="1">
      <alignment vertical="top"/>
    </xf>
    <xf numFmtId="0" fontId="3" fillId="0" borderId="11" xfId="0" applyFont="1" applyFill="1" applyBorder="1" applyAlignment="1">
      <alignment horizontal="left" wrapText="1"/>
    </xf>
    <xf numFmtId="166" fontId="3" fillId="0" borderId="11" xfId="0" applyNumberFormat="1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left" wrapText="1"/>
    </xf>
    <xf numFmtId="164" fontId="7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wrapText="1"/>
    </xf>
    <xf numFmtId="166" fontId="3" fillId="0" borderId="11" xfId="0" applyNumberFormat="1" applyFont="1" applyFill="1" applyBorder="1" applyAlignment="1">
      <alignment vertical="top" wrapText="1"/>
    </xf>
    <xf numFmtId="165" fontId="3" fillId="0" borderId="11" xfId="0" applyNumberFormat="1" applyFont="1" applyFill="1" applyBorder="1" applyAlignment="1">
      <alignment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vertical="top" wrapText="1"/>
    </xf>
    <xf numFmtId="164" fontId="4" fillId="0" borderId="11" xfId="0" applyNumberFormat="1" applyFont="1" applyFill="1" applyBorder="1" applyAlignment="1">
      <alignment wrapText="1"/>
    </xf>
    <xf numFmtId="165" fontId="4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9" fontId="0" fillId="0" borderId="0" xfId="134" applyFont="1" applyFill="1" applyBorder="1" applyAlignment="1" applyProtection="1">
      <alignment/>
      <protection/>
    </xf>
    <xf numFmtId="164" fontId="0" fillId="0" borderId="0" xfId="0" applyNumberFormat="1" applyFont="1" applyFill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4" fontId="6" fillId="0" borderId="12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164" fontId="7" fillId="0" borderId="11" xfId="0" applyNumberFormat="1" applyFont="1" applyFill="1" applyBorder="1" applyAlignment="1">
      <alignment wrapText="1"/>
    </xf>
    <xf numFmtId="164" fontId="7" fillId="0" borderId="11" xfId="0" applyNumberFormat="1" applyFont="1" applyFill="1" applyBorder="1" applyAlignment="1">
      <alignment wrapText="1"/>
    </xf>
    <xf numFmtId="165" fontId="7" fillId="0" borderId="11" xfId="0" applyNumberFormat="1" applyFont="1" applyFill="1" applyBorder="1" applyAlignment="1">
      <alignment horizontal="right" wrapText="1"/>
    </xf>
    <xf numFmtId="165" fontId="7" fillId="0" borderId="11" xfId="0" applyNumberFormat="1" applyFont="1" applyFill="1" applyBorder="1" applyAlignment="1">
      <alignment wrapText="1"/>
    </xf>
    <xf numFmtId="164" fontId="7" fillId="0" borderId="11" xfId="0" applyNumberFormat="1" applyFont="1" applyFill="1" applyBorder="1" applyAlignment="1">
      <alignment wrapText="1"/>
    </xf>
    <xf numFmtId="164" fontId="7" fillId="0" borderId="11" xfId="0" applyNumberFormat="1" applyFont="1" applyFill="1" applyBorder="1" applyAlignment="1">
      <alignment wrapText="1"/>
    </xf>
    <xf numFmtId="164" fontId="7" fillId="0" borderId="11" xfId="0" applyNumberFormat="1" applyFont="1" applyFill="1" applyBorder="1" applyAlignment="1">
      <alignment wrapText="1"/>
    </xf>
    <xf numFmtId="165" fontId="7" fillId="0" borderId="11" xfId="0" applyNumberFormat="1" applyFont="1" applyFill="1" applyBorder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164" fontId="8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 vertical="top"/>
    </xf>
    <xf numFmtId="164" fontId="0" fillId="0" borderId="0" xfId="0" applyNumberFormat="1" applyFont="1" applyFill="1" applyAlignment="1">
      <alignment vertical="top"/>
    </xf>
    <xf numFmtId="2" fontId="0" fillId="0" borderId="0" xfId="0" applyNumberFormat="1" applyFont="1" applyFill="1" applyAlignment="1">
      <alignment vertical="top"/>
    </xf>
    <xf numFmtId="164" fontId="6" fillId="0" borderId="12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4" fontId="7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horizontal="right" wrapText="1"/>
    </xf>
    <xf numFmtId="164" fontId="4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5" fontId="4" fillId="0" borderId="11" xfId="0" applyNumberFormat="1" applyFont="1" applyFill="1" applyBorder="1" applyAlignment="1">
      <alignment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164" fontId="7" fillId="0" borderId="11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wrapText="1"/>
    </xf>
    <xf numFmtId="166" fontId="4" fillId="0" borderId="11" xfId="0" applyNumberFormat="1" applyFont="1" applyFill="1" applyBorder="1" applyAlignment="1">
      <alignment vertical="center" wrapText="1"/>
    </xf>
    <xf numFmtId="166" fontId="7" fillId="0" borderId="11" xfId="0" applyNumberFormat="1" applyFont="1" applyFill="1" applyBorder="1" applyAlignment="1">
      <alignment wrapText="1"/>
    </xf>
    <xf numFmtId="49" fontId="11" fillId="0" borderId="11" xfId="0" applyNumberFormat="1" applyFont="1" applyFill="1" applyBorder="1" applyAlignment="1">
      <alignment horizontal="center" vertical="center" wrapText="1"/>
    </xf>
    <xf numFmtId="166" fontId="7" fillId="0" borderId="11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 vertical="center" wrapText="1"/>
    </xf>
    <xf numFmtId="166" fontId="7" fillId="0" borderId="10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9" fontId="4" fillId="0" borderId="10" xfId="134" applyFont="1" applyFill="1" applyBorder="1" applyAlignment="1" applyProtection="1">
      <alignment horizontal="center" vertical="center" wrapText="1"/>
      <protection/>
    </xf>
    <xf numFmtId="9" fontId="4" fillId="0" borderId="13" xfId="134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66" fontId="4" fillId="0" borderId="11" xfId="0" applyNumberFormat="1" applyFont="1" applyFill="1" applyBorder="1" applyAlignment="1">
      <alignment horizontal="left" vertical="top" wrapText="1"/>
    </xf>
    <xf numFmtId="166" fontId="4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66" fontId="4" fillId="0" borderId="11" xfId="0" applyNumberFormat="1" applyFont="1" applyFill="1" applyBorder="1" applyAlignment="1">
      <alignment horizontal="left" vertical="center" wrapText="1"/>
    </xf>
    <xf numFmtId="166" fontId="4" fillId="0" borderId="14" xfId="0" applyNumberFormat="1" applyFont="1" applyFill="1" applyBorder="1" applyAlignment="1">
      <alignment horizontal="left" vertical="center" wrapText="1"/>
    </xf>
    <xf numFmtId="166" fontId="4" fillId="0" borderId="15" xfId="0" applyNumberFormat="1" applyFont="1" applyFill="1" applyBorder="1" applyAlignment="1">
      <alignment horizontal="left" vertical="center" wrapText="1"/>
    </xf>
    <xf numFmtId="166" fontId="4" fillId="0" borderId="16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top" wrapText="1"/>
    </xf>
  </cellXfs>
  <cellStyles count="12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4" xfId="58"/>
    <cellStyle name="Обычный 14 2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0" xfId="67"/>
    <cellStyle name="Обычный 21" xfId="68"/>
    <cellStyle name="Обычный 22" xfId="69"/>
    <cellStyle name="Обычный 22 2" xfId="70"/>
    <cellStyle name="Обычный 23" xfId="71"/>
    <cellStyle name="Обычный 24" xfId="72"/>
    <cellStyle name="Обычный 25" xfId="73"/>
    <cellStyle name="Обычный 26" xfId="74"/>
    <cellStyle name="Обычный 27" xfId="75"/>
    <cellStyle name="Обычный 28" xfId="76"/>
    <cellStyle name="Обычный 29" xfId="77"/>
    <cellStyle name="Обычный 3" xfId="78"/>
    <cellStyle name="Обычный 3 2" xfId="79"/>
    <cellStyle name="Обычный 3 3" xfId="80"/>
    <cellStyle name="Обычный 30" xfId="81"/>
    <cellStyle name="Обычный 31" xfId="82"/>
    <cellStyle name="Обычный 32" xfId="83"/>
    <cellStyle name="Обычный 33" xfId="84"/>
    <cellStyle name="Обычный 34" xfId="85"/>
    <cellStyle name="Обычный 35" xfId="86"/>
    <cellStyle name="Обычный 36" xfId="87"/>
    <cellStyle name="Обычный 37" xfId="88"/>
    <cellStyle name="Обычный 38" xfId="89"/>
    <cellStyle name="Обычный 39" xfId="90"/>
    <cellStyle name="Обычный 4" xfId="91"/>
    <cellStyle name="Обычный 40" xfId="92"/>
    <cellStyle name="Обычный 41" xfId="93"/>
    <cellStyle name="Обычный 42" xfId="94"/>
    <cellStyle name="Обычный 43" xfId="95"/>
    <cellStyle name="Обычный 44" xfId="96"/>
    <cellStyle name="Обычный 45" xfId="97"/>
    <cellStyle name="Обычный 46" xfId="98"/>
    <cellStyle name="Обычный 47" xfId="99"/>
    <cellStyle name="Обычный 48" xfId="100"/>
    <cellStyle name="Обычный 49" xfId="101"/>
    <cellStyle name="Обычный 5" xfId="102"/>
    <cellStyle name="Обычный 5 2" xfId="103"/>
    <cellStyle name="Обычный 50" xfId="104"/>
    <cellStyle name="Обычный 51" xfId="105"/>
    <cellStyle name="Обычный 52" xfId="106"/>
    <cellStyle name="Обычный 53" xfId="107"/>
    <cellStyle name="Обычный 54" xfId="108"/>
    <cellStyle name="Обычный 55" xfId="109"/>
    <cellStyle name="Обычный 56" xfId="110"/>
    <cellStyle name="Обычный 57" xfId="111"/>
    <cellStyle name="Обычный 58" xfId="112"/>
    <cellStyle name="Обычный 59" xfId="113"/>
    <cellStyle name="Обычный 6" xfId="114"/>
    <cellStyle name="Обычный 60" xfId="115"/>
    <cellStyle name="Обычный 61" xfId="116"/>
    <cellStyle name="Обычный 62" xfId="117"/>
    <cellStyle name="Обычный 63" xfId="118"/>
    <cellStyle name="Обычный 64" xfId="119"/>
    <cellStyle name="Обычный 65" xfId="120"/>
    <cellStyle name="Обычный 66" xfId="121"/>
    <cellStyle name="Обычный 67" xfId="122"/>
    <cellStyle name="Обычный 68" xfId="123"/>
    <cellStyle name="Обычный 69" xfId="124"/>
    <cellStyle name="Обычный 7" xfId="125"/>
    <cellStyle name="Обычный 70" xfId="126"/>
    <cellStyle name="Обычный 71" xfId="127"/>
    <cellStyle name="Обычный 8" xfId="128"/>
    <cellStyle name="Обычный 9" xfId="129"/>
    <cellStyle name="Плохой" xfId="130"/>
    <cellStyle name="Пояснение" xfId="131"/>
    <cellStyle name="Примечание" xfId="132"/>
    <cellStyle name="Percent" xfId="133"/>
    <cellStyle name="Процентный 2" xfId="134"/>
    <cellStyle name="Процентный 2 2" xfId="135"/>
    <cellStyle name="Связанная ячейка" xfId="136"/>
    <cellStyle name="Текст предупреждения" xfId="137"/>
    <cellStyle name="Comma" xfId="138"/>
    <cellStyle name="Comma [0]" xfId="139"/>
    <cellStyle name="Финансовый 2" xfId="140"/>
    <cellStyle name="Финансовый 3" xfId="141"/>
    <cellStyle name="Хороший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8"/>
  <sheetViews>
    <sheetView tabSelected="1" zoomScale="85" zoomScaleNormal="85" zoomScaleSheetLayoutView="8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13" sqref="F13"/>
    </sheetView>
  </sheetViews>
  <sheetFormatPr defaultColWidth="9.00390625" defaultRowHeight="12.75"/>
  <cols>
    <col min="1" max="1" width="8.375" style="1" customWidth="1"/>
    <col min="2" max="2" width="14.375" style="1" customWidth="1"/>
    <col min="3" max="3" width="23.75390625" style="48" hidden="1" customWidth="1"/>
    <col min="4" max="4" width="71.875" style="37" customWidth="1"/>
    <col min="5" max="5" width="15.625" style="50" customWidth="1"/>
    <col min="6" max="6" width="14.625" style="39" customWidth="1"/>
    <col min="7" max="7" width="14.625" style="39" hidden="1" customWidth="1"/>
    <col min="8" max="8" width="14.625" style="39" customWidth="1"/>
    <col min="9" max="9" width="15.00390625" style="39" customWidth="1"/>
    <col min="10" max="12" width="14.625" style="39" customWidth="1"/>
    <col min="13" max="14" width="14.625" style="39" hidden="1" customWidth="1"/>
    <col min="15" max="15" width="12.625" style="37" customWidth="1"/>
    <col min="16" max="16" width="12.625" style="38" customWidth="1"/>
    <col min="17" max="17" width="10.25390625" style="37" hidden="1" customWidth="1"/>
    <col min="18" max="19" width="14.125" style="1" customWidth="1"/>
    <col min="20" max="20" width="11.875" style="1" customWidth="1"/>
    <col min="21" max="16384" width="9.125" style="1" customWidth="1"/>
  </cols>
  <sheetData>
    <row r="1" spans="1:17" ht="20.25" customHeight="1">
      <c r="A1" s="108" t="s">
        <v>160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20.25" customHeight="1">
      <c r="A2" s="62"/>
      <c r="B2" s="63"/>
      <c r="C2" s="64"/>
      <c r="D2" s="53"/>
      <c r="E2" s="52"/>
      <c r="F2" s="53"/>
      <c r="G2" s="53"/>
      <c r="H2" s="71"/>
      <c r="I2" s="71"/>
      <c r="J2" s="71"/>
      <c r="K2" s="53"/>
      <c r="L2" s="53"/>
      <c r="M2" s="53"/>
      <c r="N2" s="53"/>
      <c r="O2" s="53"/>
      <c r="P2" s="51" t="s">
        <v>0</v>
      </c>
      <c r="Q2" s="51" t="s">
        <v>0</v>
      </c>
    </row>
    <row r="3" spans="1:17" ht="24" customHeight="1">
      <c r="A3" s="109" t="s">
        <v>1</v>
      </c>
      <c r="B3" s="110" t="s">
        <v>2</v>
      </c>
      <c r="C3" s="111" t="s">
        <v>3</v>
      </c>
      <c r="D3" s="113" t="s">
        <v>4</v>
      </c>
      <c r="E3" s="115" t="s">
        <v>157</v>
      </c>
      <c r="F3" s="117" t="s">
        <v>159</v>
      </c>
      <c r="G3" s="118"/>
      <c r="H3" s="119"/>
      <c r="I3" s="117" t="s">
        <v>161</v>
      </c>
      <c r="J3" s="119"/>
      <c r="K3" s="117" t="s">
        <v>5</v>
      </c>
      <c r="L3" s="118"/>
      <c r="M3" s="118"/>
      <c r="N3" s="119"/>
      <c r="O3" s="120" t="s">
        <v>166</v>
      </c>
      <c r="P3" s="121" t="s">
        <v>6</v>
      </c>
      <c r="Q3" s="120" t="s">
        <v>7</v>
      </c>
    </row>
    <row r="4" spans="1:17" ht="70.5" customHeight="1">
      <c r="A4" s="109"/>
      <c r="B4" s="110"/>
      <c r="C4" s="112"/>
      <c r="D4" s="114"/>
      <c r="E4" s="116"/>
      <c r="F4" s="2" t="s">
        <v>152</v>
      </c>
      <c r="G4" s="2" t="s">
        <v>168</v>
      </c>
      <c r="H4" s="2" t="s">
        <v>158</v>
      </c>
      <c r="I4" s="2" t="s">
        <v>162</v>
      </c>
      <c r="J4" s="2" t="s">
        <v>158</v>
      </c>
      <c r="K4" s="2" t="s">
        <v>163</v>
      </c>
      <c r="L4" s="2" t="s">
        <v>8</v>
      </c>
      <c r="M4" s="2" t="s">
        <v>164</v>
      </c>
      <c r="N4" s="2" t="s">
        <v>165</v>
      </c>
      <c r="O4" s="120"/>
      <c r="P4" s="122"/>
      <c r="Q4" s="120"/>
    </row>
    <row r="5" spans="1:17" s="3" customFormat="1" ht="31.5" customHeight="1">
      <c r="A5" s="89"/>
      <c r="B5" s="90" t="s">
        <v>9</v>
      </c>
      <c r="C5" s="91"/>
      <c r="D5" s="92" t="s">
        <v>10</v>
      </c>
      <c r="E5" s="93">
        <f>E7+E19+E21+E23+E20+E22</f>
        <v>238563.18999999994</v>
      </c>
      <c r="F5" s="94">
        <f>F7+F19+F21+F23+F20+F22</f>
        <v>19389290.400000006</v>
      </c>
      <c r="G5" s="94">
        <f>H5</f>
        <v>26818.5</v>
      </c>
      <c r="H5" s="94">
        <f>H7+H19+H21+H23+H20+H22</f>
        <v>26818.5</v>
      </c>
      <c r="I5" s="94">
        <f>I7+I19+I21+I23+I20+I22</f>
        <v>4992.349999999999</v>
      </c>
      <c r="J5" s="94">
        <f>J7+J19+J21+J23+J20+J22</f>
        <v>4992.349999999999</v>
      </c>
      <c r="K5" s="94">
        <f>I5-E5</f>
        <v>-233570.83999999994</v>
      </c>
      <c r="L5" s="94">
        <f>I5-G5</f>
        <v>-21826.15</v>
      </c>
      <c r="M5" s="94">
        <f>I5-F5</f>
        <v>-19384298.050000004</v>
      </c>
      <c r="N5" s="94">
        <f aca="true" t="shared" si="0" ref="N5:N36">J5-H5</f>
        <v>-21826.15</v>
      </c>
      <c r="O5" s="95">
        <f aca="true" t="shared" si="1" ref="O5:O36">_xlfn.IFERROR(I5/E5,"")</f>
        <v>0.020926740625827483</v>
      </c>
      <c r="P5" s="95">
        <f>_xlfn.IFERROR(J5/H5,"")</f>
        <v>0.1861532151313459</v>
      </c>
      <c r="Q5" s="95">
        <f aca="true" t="shared" si="2" ref="Q5:Q36">_xlfn.IFERROR(I5/F5,"")</f>
        <v>0.00025747976831581203</v>
      </c>
    </row>
    <row r="6" spans="1:17" ht="15" customHeight="1">
      <c r="A6" s="123" t="s">
        <v>11</v>
      </c>
      <c r="B6" s="124" t="s">
        <v>12</v>
      </c>
      <c r="C6" s="40" t="s">
        <v>13</v>
      </c>
      <c r="D6" s="4" t="s">
        <v>14</v>
      </c>
      <c r="E6" s="72"/>
      <c r="F6" s="5">
        <v>80057.5</v>
      </c>
      <c r="G6" s="5">
        <f aca="true" t="shared" si="3" ref="G6:G69">H6</f>
        <v>6315</v>
      </c>
      <c r="H6" s="5">
        <v>6315</v>
      </c>
      <c r="I6" s="82">
        <v>0</v>
      </c>
      <c r="J6" s="82">
        <v>0</v>
      </c>
      <c r="K6" s="5">
        <f aca="true" t="shared" si="4" ref="K6:K37">I6-E6</f>
        <v>0</v>
      </c>
      <c r="L6" s="5">
        <f aca="true" t="shared" si="5" ref="L6:L37">I6-G6</f>
        <v>-6315</v>
      </c>
      <c r="M6" s="5">
        <f aca="true" t="shared" si="6" ref="M6:M37">I6-F6</f>
        <v>-80057.5</v>
      </c>
      <c r="N6" s="5">
        <f t="shared" si="0"/>
        <v>-6315</v>
      </c>
      <c r="O6" s="6">
        <f t="shared" si="1"/>
      </c>
      <c r="P6" s="6">
        <f aca="true" t="shared" si="7" ref="P6:P69">_xlfn.IFERROR(J6/H6,"")</f>
        <v>0</v>
      </c>
      <c r="Q6" s="6">
        <f t="shared" si="2"/>
        <v>0</v>
      </c>
    </row>
    <row r="7" spans="1:17" s="7" customFormat="1" ht="15.75" customHeight="1">
      <c r="A7" s="123"/>
      <c r="B7" s="124"/>
      <c r="C7" s="96"/>
      <c r="D7" s="97" t="s">
        <v>15</v>
      </c>
      <c r="E7" s="98">
        <f>SUM(E6)</f>
        <v>0</v>
      </c>
      <c r="F7" s="55">
        <f>SUM(F6)</f>
        <v>80057.5</v>
      </c>
      <c r="G7" s="55">
        <f t="shared" si="3"/>
        <v>6315</v>
      </c>
      <c r="H7" s="55">
        <f>SUM(H6)</f>
        <v>6315</v>
      </c>
      <c r="I7" s="55">
        <f>SUM(I6)</f>
        <v>0</v>
      </c>
      <c r="J7" s="55">
        <f>SUM(J6)</f>
        <v>0</v>
      </c>
      <c r="K7" s="55">
        <f t="shared" si="4"/>
        <v>0</v>
      </c>
      <c r="L7" s="55">
        <f t="shared" si="5"/>
        <v>-6315</v>
      </c>
      <c r="M7" s="55">
        <f t="shared" si="6"/>
        <v>-80057.5</v>
      </c>
      <c r="N7" s="55">
        <f t="shared" si="0"/>
        <v>-6315</v>
      </c>
      <c r="O7" s="56">
        <f t="shared" si="1"/>
      </c>
      <c r="P7" s="56">
        <f t="shared" si="7"/>
        <v>0</v>
      </c>
      <c r="Q7" s="56">
        <f t="shared" si="2"/>
        <v>0</v>
      </c>
    </row>
    <row r="8" spans="1:17" ht="15" customHeight="1">
      <c r="A8" s="123" t="s">
        <v>16</v>
      </c>
      <c r="B8" s="78" t="s">
        <v>17</v>
      </c>
      <c r="C8" s="40" t="s">
        <v>18</v>
      </c>
      <c r="D8" s="8" t="s">
        <v>19</v>
      </c>
      <c r="E8" s="73">
        <v>196379.08999999994</v>
      </c>
      <c r="F8" s="9">
        <v>14235121.900000002</v>
      </c>
      <c r="G8" s="9">
        <f t="shared" si="3"/>
        <v>-22923.5</v>
      </c>
      <c r="H8" s="9">
        <v>-22923.5</v>
      </c>
      <c r="I8" s="72">
        <f>137.25+238.18</f>
        <v>375.43</v>
      </c>
      <c r="J8" s="72">
        <f>137.25+238.18</f>
        <v>375.43</v>
      </c>
      <c r="K8" s="9">
        <f t="shared" si="4"/>
        <v>-196003.65999999995</v>
      </c>
      <c r="L8" s="9">
        <f t="shared" si="5"/>
        <v>23298.93</v>
      </c>
      <c r="M8" s="9">
        <f t="shared" si="6"/>
        <v>-14234746.470000003</v>
      </c>
      <c r="N8" s="9">
        <f t="shared" si="0"/>
        <v>23298.93</v>
      </c>
      <c r="O8" s="6">
        <f t="shared" si="1"/>
        <v>0.0019117615831705918</v>
      </c>
      <c r="P8" s="6">
        <f t="shared" si="7"/>
        <v>-0.016377516522346064</v>
      </c>
      <c r="Q8" s="6">
        <f t="shared" si="2"/>
        <v>2.6373500883051794E-05</v>
      </c>
    </row>
    <row r="9" spans="1:17" ht="15" customHeight="1">
      <c r="A9" s="125"/>
      <c r="B9" s="78" t="s">
        <v>17</v>
      </c>
      <c r="C9" s="75" t="s">
        <v>169</v>
      </c>
      <c r="D9" s="76" t="s">
        <v>167</v>
      </c>
      <c r="E9" s="73"/>
      <c r="F9" s="73">
        <v>1204375.9</v>
      </c>
      <c r="G9" s="73">
        <f t="shared" si="3"/>
        <v>0</v>
      </c>
      <c r="H9" s="73"/>
      <c r="I9" s="72">
        <v>380.7</v>
      </c>
      <c r="J9" s="72">
        <v>380.7</v>
      </c>
      <c r="K9" s="9">
        <f>I9-E9</f>
        <v>380.7</v>
      </c>
      <c r="L9" s="9">
        <f>I9-G9</f>
        <v>380.7</v>
      </c>
      <c r="M9" s="9">
        <f>I9-F9</f>
        <v>-1203995.2</v>
      </c>
      <c r="N9" s="9">
        <f t="shared" si="0"/>
        <v>380.7</v>
      </c>
      <c r="O9" s="6">
        <f t="shared" si="1"/>
      </c>
      <c r="P9" s="6">
        <f t="shared" si="7"/>
      </c>
      <c r="Q9" s="6">
        <f t="shared" si="2"/>
        <v>0.0003160973247638051</v>
      </c>
    </row>
    <row r="10" spans="1:17" ht="15.75" customHeight="1">
      <c r="A10" s="123"/>
      <c r="B10" s="78" t="s">
        <v>17</v>
      </c>
      <c r="C10" s="40" t="s">
        <v>20</v>
      </c>
      <c r="D10" s="8" t="s">
        <v>21</v>
      </c>
      <c r="E10" s="73">
        <v>10.18</v>
      </c>
      <c r="F10" s="9"/>
      <c r="G10" s="9">
        <f t="shared" si="3"/>
        <v>0</v>
      </c>
      <c r="H10" s="9"/>
      <c r="I10" s="82">
        <v>14.1</v>
      </c>
      <c r="J10" s="82">
        <v>14.1</v>
      </c>
      <c r="K10" s="9">
        <f t="shared" si="4"/>
        <v>3.92</v>
      </c>
      <c r="L10" s="9">
        <f>I10-G10</f>
        <v>14.1</v>
      </c>
      <c r="M10" s="9">
        <f t="shared" si="6"/>
        <v>14.1</v>
      </c>
      <c r="N10" s="9">
        <f t="shared" si="0"/>
        <v>14.1</v>
      </c>
      <c r="O10" s="6">
        <f t="shared" si="1"/>
        <v>1.3850687622789783</v>
      </c>
      <c r="P10" s="6">
        <f t="shared" si="7"/>
      </c>
      <c r="Q10" s="6">
        <f t="shared" si="2"/>
      </c>
    </row>
    <row r="11" spans="1:17" ht="15.75" customHeight="1">
      <c r="A11" s="123"/>
      <c r="B11" s="78" t="s">
        <v>17</v>
      </c>
      <c r="C11" s="40" t="s">
        <v>22</v>
      </c>
      <c r="D11" s="8" t="s">
        <v>23</v>
      </c>
      <c r="E11" s="73">
        <v>10</v>
      </c>
      <c r="F11" s="9">
        <v>4690.3</v>
      </c>
      <c r="G11" s="9">
        <f t="shared" si="3"/>
        <v>0</v>
      </c>
      <c r="H11" s="9"/>
      <c r="I11" s="83">
        <v>0</v>
      </c>
      <c r="J11" s="83">
        <v>0</v>
      </c>
      <c r="K11" s="9">
        <f t="shared" si="4"/>
        <v>-10</v>
      </c>
      <c r="L11" s="9">
        <f t="shared" si="5"/>
        <v>0</v>
      </c>
      <c r="M11" s="9">
        <f t="shared" si="6"/>
        <v>-4690.3</v>
      </c>
      <c r="N11" s="9">
        <f t="shared" si="0"/>
        <v>0</v>
      </c>
      <c r="O11" s="6">
        <f t="shared" si="1"/>
        <v>0</v>
      </c>
      <c r="P11" s="6">
        <f t="shared" si="7"/>
      </c>
      <c r="Q11" s="6">
        <f t="shared" si="2"/>
        <v>0</v>
      </c>
    </row>
    <row r="12" spans="1:17" ht="15.75">
      <c r="A12" s="123"/>
      <c r="B12" s="78" t="s">
        <v>17</v>
      </c>
      <c r="C12" s="40" t="s">
        <v>24</v>
      </c>
      <c r="D12" s="8" t="s">
        <v>171</v>
      </c>
      <c r="E12" s="73">
        <v>8466.35</v>
      </c>
      <c r="F12" s="9">
        <v>314766.5</v>
      </c>
      <c r="G12" s="9">
        <f t="shared" si="3"/>
        <v>0</v>
      </c>
      <c r="H12" s="9"/>
      <c r="I12" s="83">
        <v>2013.46</v>
      </c>
      <c r="J12" s="83">
        <v>2013.46</v>
      </c>
      <c r="K12" s="9">
        <f t="shared" si="4"/>
        <v>-6452.89</v>
      </c>
      <c r="L12" s="9">
        <f t="shared" si="5"/>
        <v>2013.46</v>
      </c>
      <c r="M12" s="9">
        <f t="shared" si="6"/>
        <v>-312753.04</v>
      </c>
      <c r="N12" s="9">
        <f t="shared" si="0"/>
        <v>2013.46</v>
      </c>
      <c r="O12" s="6">
        <f t="shared" si="1"/>
        <v>0.2378191310304913</v>
      </c>
      <c r="P12" s="6">
        <f t="shared" si="7"/>
      </c>
      <c r="Q12" s="6">
        <f t="shared" si="2"/>
        <v>0.006396678172550129</v>
      </c>
    </row>
    <row r="13" spans="1:17" ht="15.75" customHeight="1">
      <c r="A13" s="123"/>
      <c r="B13" s="78" t="s">
        <v>25</v>
      </c>
      <c r="C13" s="40" t="s">
        <v>26</v>
      </c>
      <c r="D13" s="8" t="s">
        <v>27</v>
      </c>
      <c r="E13" s="73">
        <v>8567.33</v>
      </c>
      <c r="F13" s="9">
        <v>1083466.2</v>
      </c>
      <c r="G13" s="9">
        <f t="shared" si="3"/>
        <v>21200</v>
      </c>
      <c r="H13" s="9">
        <v>21200</v>
      </c>
      <c r="I13" s="83">
        <v>0</v>
      </c>
      <c r="J13" s="83">
        <v>0</v>
      </c>
      <c r="K13" s="9">
        <f t="shared" si="4"/>
        <v>-8567.33</v>
      </c>
      <c r="L13" s="9">
        <f t="shared" si="5"/>
        <v>-21200</v>
      </c>
      <c r="M13" s="9">
        <f t="shared" si="6"/>
        <v>-1083466.2</v>
      </c>
      <c r="N13" s="9">
        <f t="shared" si="0"/>
        <v>-21200</v>
      </c>
      <c r="O13" s="6">
        <f t="shared" si="1"/>
        <v>0</v>
      </c>
      <c r="P13" s="6">
        <f t="shared" si="7"/>
        <v>0</v>
      </c>
      <c r="Q13" s="6">
        <f t="shared" si="2"/>
        <v>0</v>
      </c>
    </row>
    <row r="14" spans="1:17" ht="15.75" customHeight="1">
      <c r="A14" s="123"/>
      <c r="B14" s="78" t="s">
        <v>116</v>
      </c>
      <c r="C14" s="40" t="s">
        <v>28</v>
      </c>
      <c r="D14" s="8" t="s">
        <v>141</v>
      </c>
      <c r="E14" s="73">
        <v>323.81</v>
      </c>
      <c r="F14" s="9"/>
      <c r="G14" s="9">
        <f t="shared" si="3"/>
        <v>0</v>
      </c>
      <c r="H14" s="9"/>
      <c r="I14" s="83">
        <v>0</v>
      </c>
      <c r="J14" s="83">
        <v>0</v>
      </c>
      <c r="K14" s="9">
        <f t="shared" si="4"/>
        <v>-323.81</v>
      </c>
      <c r="L14" s="9">
        <f t="shared" si="5"/>
        <v>0</v>
      </c>
      <c r="M14" s="9">
        <f t="shared" si="6"/>
        <v>0</v>
      </c>
      <c r="N14" s="9">
        <f t="shared" si="0"/>
        <v>0</v>
      </c>
      <c r="O14" s="6">
        <f t="shared" si="1"/>
        <v>0</v>
      </c>
      <c r="P14" s="6">
        <f t="shared" si="7"/>
      </c>
      <c r="Q14" s="6">
        <f t="shared" si="2"/>
      </c>
    </row>
    <row r="15" spans="1:17" ht="15.75" customHeight="1">
      <c r="A15" s="123"/>
      <c r="B15" s="78" t="s">
        <v>116</v>
      </c>
      <c r="C15" s="40" t="s">
        <v>29</v>
      </c>
      <c r="D15" s="8" t="s">
        <v>140</v>
      </c>
      <c r="E15" s="73">
        <v>19563.760000000002</v>
      </c>
      <c r="F15" s="9"/>
      <c r="G15" s="9">
        <f t="shared" si="3"/>
        <v>0</v>
      </c>
      <c r="H15" s="9"/>
      <c r="I15" s="83">
        <v>0</v>
      </c>
      <c r="J15" s="83">
        <v>0</v>
      </c>
      <c r="K15" s="9">
        <f t="shared" si="4"/>
        <v>-19563.760000000002</v>
      </c>
      <c r="L15" s="9">
        <f t="shared" si="5"/>
        <v>0</v>
      </c>
      <c r="M15" s="9">
        <f t="shared" si="6"/>
        <v>0</v>
      </c>
      <c r="N15" s="9">
        <f t="shared" si="0"/>
        <v>0</v>
      </c>
      <c r="O15" s="6">
        <f t="shared" si="1"/>
        <v>0</v>
      </c>
      <c r="P15" s="6">
        <f t="shared" si="7"/>
      </c>
      <c r="Q15" s="6">
        <f t="shared" si="2"/>
      </c>
    </row>
    <row r="16" spans="1:17" ht="15.75" customHeight="1">
      <c r="A16" s="123"/>
      <c r="B16" s="78" t="s">
        <v>25</v>
      </c>
      <c r="C16" s="40" t="s">
        <v>30</v>
      </c>
      <c r="D16" s="8" t="s">
        <v>31</v>
      </c>
      <c r="E16" s="73">
        <v>3567.2599999999993</v>
      </c>
      <c r="F16" s="9">
        <v>2237196.9</v>
      </c>
      <c r="G16" s="9">
        <f t="shared" si="3"/>
        <v>9300</v>
      </c>
      <c r="H16" s="9">
        <v>9300</v>
      </c>
      <c r="I16" s="83">
        <v>0</v>
      </c>
      <c r="J16" s="83">
        <v>0</v>
      </c>
      <c r="K16" s="9">
        <f t="shared" si="4"/>
        <v>-3567.2599999999993</v>
      </c>
      <c r="L16" s="9">
        <f t="shared" si="5"/>
        <v>-9300</v>
      </c>
      <c r="M16" s="9">
        <f t="shared" si="6"/>
        <v>-2237196.9</v>
      </c>
      <c r="N16" s="9">
        <f t="shared" si="0"/>
        <v>-9300</v>
      </c>
      <c r="O16" s="6">
        <f t="shared" si="1"/>
        <v>0</v>
      </c>
      <c r="P16" s="6">
        <f t="shared" si="7"/>
        <v>0</v>
      </c>
      <c r="Q16" s="6">
        <f t="shared" si="2"/>
        <v>0</v>
      </c>
    </row>
    <row r="17" spans="1:17" ht="15.75" customHeight="1">
      <c r="A17" s="123"/>
      <c r="B17" s="78" t="s">
        <v>32</v>
      </c>
      <c r="C17" s="40" t="s">
        <v>33</v>
      </c>
      <c r="D17" s="8" t="s">
        <v>34</v>
      </c>
      <c r="E17" s="73">
        <v>1659.41</v>
      </c>
      <c r="F17" s="9">
        <v>228385.6</v>
      </c>
      <c r="G17" s="9">
        <f t="shared" si="3"/>
        <v>12850</v>
      </c>
      <c r="H17" s="9">
        <v>12850</v>
      </c>
      <c r="I17" s="73">
        <f>590.78+1617.08</f>
        <v>2207.8599999999997</v>
      </c>
      <c r="J17" s="73">
        <f>590.78+1617.08</f>
        <v>2207.8599999999997</v>
      </c>
      <c r="K17" s="9">
        <f t="shared" si="4"/>
        <v>548.4499999999996</v>
      </c>
      <c r="L17" s="9">
        <f t="shared" si="5"/>
        <v>-10642.14</v>
      </c>
      <c r="M17" s="9">
        <f t="shared" si="6"/>
        <v>-226177.74000000002</v>
      </c>
      <c r="N17" s="9">
        <f t="shared" si="0"/>
        <v>-10642.14</v>
      </c>
      <c r="O17" s="6">
        <f t="shared" si="1"/>
        <v>1.3305090363442427</v>
      </c>
      <c r="P17" s="6">
        <f t="shared" si="7"/>
        <v>0.1718178988326848</v>
      </c>
      <c r="Q17" s="6">
        <f t="shared" si="2"/>
        <v>0.009667246971788062</v>
      </c>
    </row>
    <row r="18" spans="1:17" ht="15.75" customHeight="1" hidden="1">
      <c r="A18" s="123"/>
      <c r="B18" s="78" t="s">
        <v>25</v>
      </c>
      <c r="C18" s="40" t="s">
        <v>35</v>
      </c>
      <c r="D18" s="8" t="s">
        <v>36</v>
      </c>
      <c r="E18" s="73"/>
      <c r="F18" s="9"/>
      <c r="G18" s="9">
        <f t="shared" si="3"/>
        <v>0</v>
      </c>
      <c r="H18" s="9"/>
      <c r="I18" s="83">
        <v>0</v>
      </c>
      <c r="J18" s="83">
        <v>0</v>
      </c>
      <c r="K18" s="9">
        <f t="shared" si="4"/>
        <v>0</v>
      </c>
      <c r="L18" s="9">
        <f t="shared" si="5"/>
        <v>0</v>
      </c>
      <c r="M18" s="9">
        <f t="shared" si="6"/>
        <v>0</v>
      </c>
      <c r="N18" s="9">
        <f t="shared" si="0"/>
        <v>0</v>
      </c>
      <c r="O18" s="6">
        <f t="shared" si="1"/>
      </c>
      <c r="P18" s="6">
        <f t="shared" si="7"/>
      </c>
      <c r="Q18" s="6">
        <f t="shared" si="2"/>
      </c>
    </row>
    <row r="19" spans="1:17" s="7" customFormat="1" ht="15.75" customHeight="1">
      <c r="A19" s="123"/>
      <c r="B19" s="99"/>
      <c r="C19" s="96"/>
      <c r="D19" s="100" t="s">
        <v>15</v>
      </c>
      <c r="E19" s="98">
        <f>SUM(E8:E18)</f>
        <v>238547.18999999994</v>
      </c>
      <c r="F19" s="55">
        <f>SUM(F8:F18)</f>
        <v>19308003.300000004</v>
      </c>
      <c r="G19" s="55">
        <f t="shared" si="3"/>
        <v>20426.5</v>
      </c>
      <c r="H19" s="55">
        <f>SUM(H8:H18)</f>
        <v>20426.5</v>
      </c>
      <c r="I19" s="55">
        <f>SUM(I8:I18)</f>
        <v>4991.549999999999</v>
      </c>
      <c r="J19" s="55">
        <f>SUM(J8:J18)</f>
        <v>4991.549999999999</v>
      </c>
      <c r="K19" s="55">
        <f t="shared" si="4"/>
        <v>-233555.63999999996</v>
      </c>
      <c r="L19" s="55">
        <f t="shared" si="5"/>
        <v>-15434.95</v>
      </c>
      <c r="M19" s="55">
        <f t="shared" si="6"/>
        <v>-19303011.750000004</v>
      </c>
      <c r="N19" s="55">
        <f t="shared" si="0"/>
        <v>-15434.95</v>
      </c>
      <c r="O19" s="56">
        <f t="shared" si="1"/>
        <v>0.020924790604324454</v>
      </c>
      <c r="P19" s="56">
        <f t="shared" si="7"/>
        <v>0.24436638680145886</v>
      </c>
      <c r="Q19" s="56">
        <f t="shared" si="2"/>
        <v>0.00025852232996044695</v>
      </c>
    </row>
    <row r="20" spans="1:17" ht="15.75" customHeight="1">
      <c r="A20" s="77" t="s">
        <v>113</v>
      </c>
      <c r="B20" s="78" t="s">
        <v>38</v>
      </c>
      <c r="C20" s="40" t="s">
        <v>40</v>
      </c>
      <c r="D20" s="8" t="s">
        <v>41</v>
      </c>
      <c r="E20" s="73"/>
      <c r="F20" s="9">
        <v>140</v>
      </c>
      <c r="G20" s="9">
        <f t="shared" si="3"/>
        <v>10</v>
      </c>
      <c r="H20" s="9">
        <v>10</v>
      </c>
      <c r="I20" s="81">
        <v>0</v>
      </c>
      <c r="J20" s="81">
        <v>0</v>
      </c>
      <c r="K20" s="9">
        <f t="shared" si="4"/>
        <v>0</v>
      </c>
      <c r="L20" s="9">
        <f t="shared" si="5"/>
        <v>-10</v>
      </c>
      <c r="M20" s="9">
        <f t="shared" si="6"/>
        <v>-140</v>
      </c>
      <c r="N20" s="9">
        <f t="shared" si="0"/>
        <v>-10</v>
      </c>
      <c r="O20" s="6">
        <f t="shared" si="1"/>
      </c>
      <c r="P20" s="6">
        <f t="shared" si="7"/>
        <v>0</v>
      </c>
      <c r="Q20" s="6">
        <f t="shared" si="2"/>
        <v>0</v>
      </c>
    </row>
    <row r="21" spans="1:19" ht="17.25" customHeight="1">
      <c r="A21" s="77" t="s">
        <v>37</v>
      </c>
      <c r="B21" s="78" t="s">
        <v>38</v>
      </c>
      <c r="C21" s="40" t="s">
        <v>39</v>
      </c>
      <c r="D21" s="8" t="s">
        <v>170</v>
      </c>
      <c r="E21" s="73"/>
      <c r="F21" s="9"/>
      <c r="G21" s="9">
        <f t="shared" si="3"/>
        <v>0</v>
      </c>
      <c r="H21" s="9"/>
      <c r="I21" s="81">
        <v>0.8</v>
      </c>
      <c r="J21" s="81">
        <v>0.8</v>
      </c>
      <c r="K21" s="9">
        <f t="shared" si="4"/>
        <v>0.8</v>
      </c>
      <c r="L21" s="9">
        <f t="shared" si="5"/>
        <v>0.8</v>
      </c>
      <c r="M21" s="9">
        <f t="shared" si="6"/>
        <v>0.8</v>
      </c>
      <c r="N21" s="9">
        <f t="shared" si="0"/>
        <v>0.8</v>
      </c>
      <c r="O21" s="6">
        <f t="shared" si="1"/>
      </c>
      <c r="P21" s="6">
        <f t="shared" si="7"/>
      </c>
      <c r="Q21" s="6">
        <f t="shared" si="2"/>
      </c>
      <c r="S21" s="68"/>
    </row>
    <row r="22" spans="1:17" ht="31.5" customHeight="1">
      <c r="A22" s="79" t="s">
        <v>44</v>
      </c>
      <c r="B22" s="80" t="s">
        <v>115</v>
      </c>
      <c r="C22" s="40" t="s">
        <v>45</v>
      </c>
      <c r="D22" s="8" t="s">
        <v>46</v>
      </c>
      <c r="E22" s="73">
        <v>16</v>
      </c>
      <c r="F22" s="9">
        <v>969.6</v>
      </c>
      <c r="G22" s="9">
        <f t="shared" si="3"/>
        <v>67</v>
      </c>
      <c r="H22" s="9">
        <v>67</v>
      </c>
      <c r="I22" s="81">
        <v>0</v>
      </c>
      <c r="J22" s="81">
        <v>0</v>
      </c>
      <c r="K22" s="9">
        <f t="shared" si="4"/>
        <v>-16</v>
      </c>
      <c r="L22" s="9">
        <f t="shared" si="5"/>
        <v>-67</v>
      </c>
      <c r="M22" s="9">
        <f t="shared" si="6"/>
        <v>-969.6</v>
      </c>
      <c r="N22" s="9">
        <f t="shared" si="0"/>
        <v>-67</v>
      </c>
      <c r="O22" s="6">
        <f t="shared" si="1"/>
        <v>0</v>
      </c>
      <c r="P22" s="6">
        <f t="shared" si="7"/>
        <v>0</v>
      </c>
      <c r="Q22" s="6">
        <f t="shared" si="2"/>
        <v>0</v>
      </c>
    </row>
    <row r="23" spans="1:17" ht="15.75">
      <c r="A23" s="77" t="s">
        <v>42</v>
      </c>
      <c r="B23" s="78" t="s">
        <v>17</v>
      </c>
      <c r="C23" s="40" t="s">
        <v>43</v>
      </c>
      <c r="D23" s="8" t="s">
        <v>119</v>
      </c>
      <c r="E23" s="73"/>
      <c r="F23" s="9">
        <v>120</v>
      </c>
      <c r="G23" s="9">
        <f t="shared" si="3"/>
        <v>0</v>
      </c>
      <c r="H23" s="9"/>
      <c r="I23" s="81">
        <v>0</v>
      </c>
      <c r="J23" s="81">
        <v>0</v>
      </c>
      <c r="K23" s="9">
        <f t="shared" si="4"/>
        <v>0</v>
      </c>
      <c r="L23" s="9">
        <f t="shared" si="5"/>
        <v>0</v>
      </c>
      <c r="M23" s="9">
        <f t="shared" si="6"/>
        <v>-120</v>
      </c>
      <c r="N23" s="9">
        <f t="shared" si="0"/>
        <v>0</v>
      </c>
      <c r="O23" s="6">
        <f t="shared" si="1"/>
      </c>
      <c r="P23" s="6">
        <f t="shared" si="7"/>
      </c>
      <c r="Q23" s="6">
        <f t="shared" si="2"/>
        <v>0</v>
      </c>
    </row>
    <row r="24" spans="1:17" s="3" customFormat="1" ht="27.75" customHeight="1">
      <c r="A24" s="126"/>
      <c r="B24" s="126"/>
      <c r="C24" s="126"/>
      <c r="D24" s="101" t="s">
        <v>47</v>
      </c>
      <c r="E24" s="94">
        <f>E28+E31+E39+E49+E51+E57+E61+E63+E74</f>
        <v>112451.96000000002</v>
      </c>
      <c r="F24" s="94">
        <f>F28+F31+F39+F49+F51+F57+F61+F63+F74</f>
        <v>5922497.3</v>
      </c>
      <c r="G24" s="94">
        <f t="shared" si="3"/>
        <v>341438</v>
      </c>
      <c r="H24" s="94">
        <f>H28+H31+H39+H49+H51+H57+H61+H63+H74</f>
        <v>341438</v>
      </c>
      <c r="I24" s="94">
        <f>I28+I31+I39+I49+I51+I57+I61+I63+I74</f>
        <v>214932.99000000002</v>
      </c>
      <c r="J24" s="94">
        <f>J28+J31+J39+J49+J51+J57+J61+J63+J74</f>
        <v>214932.99000000002</v>
      </c>
      <c r="K24" s="94">
        <f t="shared" si="4"/>
        <v>102481.03</v>
      </c>
      <c r="L24" s="94">
        <f t="shared" si="5"/>
        <v>-126505.00999999998</v>
      </c>
      <c r="M24" s="94">
        <f t="shared" si="6"/>
        <v>-5707564.31</v>
      </c>
      <c r="N24" s="94">
        <f t="shared" si="0"/>
        <v>-126505.00999999998</v>
      </c>
      <c r="O24" s="95">
        <f t="shared" si="1"/>
        <v>1.911331647754294</v>
      </c>
      <c r="P24" s="95">
        <f t="shared" si="7"/>
        <v>0.629493465870817</v>
      </c>
      <c r="Q24" s="95">
        <f t="shared" si="2"/>
        <v>0.036290939296840206</v>
      </c>
    </row>
    <row r="25" spans="1:17" s="13" customFormat="1" ht="15.75">
      <c r="A25" s="127" t="s">
        <v>44</v>
      </c>
      <c r="B25" s="130" t="s">
        <v>115</v>
      </c>
      <c r="C25" s="41" t="s">
        <v>80</v>
      </c>
      <c r="D25" s="10" t="s">
        <v>172</v>
      </c>
      <c r="E25" s="11">
        <v>1401.12</v>
      </c>
      <c r="F25" s="11">
        <v>135475.5</v>
      </c>
      <c r="G25" s="11">
        <f t="shared" si="3"/>
        <v>7200</v>
      </c>
      <c r="H25" s="11">
        <v>7200</v>
      </c>
      <c r="I25" s="81">
        <v>2141.94</v>
      </c>
      <c r="J25" s="81">
        <v>2141.94</v>
      </c>
      <c r="K25" s="11">
        <f t="shared" si="4"/>
        <v>740.8200000000002</v>
      </c>
      <c r="L25" s="11">
        <f t="shared" si="5"/>
        <v>-5058.0599999999995</v>
      </c>
      <c r="M25" s="11">
        <f t="shared" si="6"/>
        <v>-133333.56</v>
      </c>
      <c r="N25" s="11">
        <f t="shared" si="0"/>
        <v>-5058.0599999999995</v>
      </c>
      <c r="O25" s="12">
        <f t="shared" si="1"/>
        <v>1.5287341555327167</v>
      </c>
      <c r="P25" s="12">
        <f t="shared" si="7"/>
        <v>0.29749166666666665</v>
      </c>
      <c r="Q25" s="12">
        <f t="shared" si="2"/>
        <v>0.015810534007994065</v>
      </c>
    </row>
    <row r="26" spans="1:17" s="13" customFormat="1" ht="15.75" customHeight="1">
      <c r="A26" s="128"/>
      <c r="B26" s="131"/>
      <c r="C26" s="40" t="s">
        <v>48</v>
      </c>
      <c r="D26" s="10" t="s">
        <v>49</v>
      </c>
      <c r="E26" s="16"/>
      <c r="F26" s="9">
        <v>31937.8</v>
      </c>
      <c r="G26" s="9">
        <f t="shared" si="3"/>
        <v>0</v>
      </c>
      <c r="H26" s="9"/>
      <c r="I26" s="25">
        <v>0</v>
      </c>
      <c r="J26" s="25">
        <v>0</v>
      </c>
      <c r="K26" s="9">
        <f t="shared" si="4"/>
        <v>0</v>
      </c>
      <c r="L26" s="9">
        <f t="shared" si="5"/>
        <v>0</v>
      </c>
      <c r="M26" s="9">
        <f t="shared" si="6"/>
        <v>-31937.8</v>
      </c>
      <c r="N26" s="9">
        <f t="shared" si="0"/>
        <v>0</v>
      </c>
      <c r="O26" s="12">
        <f t="shared" si="1"/>
      </c>
      <c r="P26" s="12">
        <f t="shared" si="7"/>
      </c>
      <c r="Q26" s="12">
        <f t="shared" si="2"/>
        <v>0</v>
      </c>
    </row>
    <row r="27" spans="1:17" s="13" customFormat="1" ht="15.75" customHeight="1">
      <c r="A27" s="128"/>
      <c r="B27" s="131"/>
      <c r="C27" s="40" t="s">
        <v>81</v>
      </c>
      <c r="D27" s="10" t="s">
        <v>82</v>
      </c>
      <c r="E27" s="11">
        <v>1927.7800000000002</v>
      </c>
      <c r="F27" s="11">
        <v>110819.4</v>
      </c>
      <c r="G27" s="11">
        <f t="shared" si="3"/>
        <v>6250</v>
      </c>
      <c r="H27" s="11">
        <v>6250</v>
      </c>
      <c r="I27" s="82">
        <v>1709.45</v>
      </c>
      <c r="J27" s="82">
        <v>1709.45</v>
      </c>
      <c r="K27" s="11">
        <f t="shared" si="4"/>
        <v>-218.33000000000015</v>
      </c>
      <c r="L27" s="11">
        <f t="shared" si="5"/>
        <v>-4540.55</v>
      </c>
      <c r="M27" s="11">
        <f t="shared" si="6"/>
        <v>-109109.95</v>
      </c>
      <c r="N27" s="11">
        <f t="shared" si="0"/>
        <v>-4540.55</v>
      </c>
      <c r="O27" s="12">
        <f t="shared" si="1"/>
        <v>0.8867453755096535</v>
      </c>
      <c r="P27" s="12">
        <f t="shared" si="7"/>
        <v>0.27351200000000003</v>
      </c>
      <c r="Q27" s="12">
        <f t="shared" si="2"/>
        <v>0.015425548234334422</v>
      </c>
    </row>
    <row r="28" spans="1:17" s="7" customFormat="1" ht="15.75" customHeight="1">
      <c r="A28" s="129"/>
      <c r="B28" s="132"/>
      <c r="C28" s="96"/>
      <c r="D28" s="100" t="s">
        <v>15</v>
      </c>
      <c r="E28" s="55">
        <f aca="true" t="shared" si="8" ref="E28:J28">SUM(E25:E27)</f>
        <v>3328.9</v>
      </c>
      <c r="F28" s="55">
        <f t="shared" si="8"/>
        <v>278232.69999999995</v>
      </c>
      <c r="G28" s="55">
        <f t="shared" si="3"/>
        <v>13450</v>
      </c>
      <c r="H28" s="55">
        <f t="shared" si="8"/>
        <v>13450</v>
      </c>
      <c r="I28" s="55">
        <f t="shared" si="8"/>
        <v>3851.3900000000003</v>
      </c>
      <c r="J28" s="55">
        <f t="shared" si="8"/>
        <v>3851.3900000000003</v>
      </c>
      <c r="K28" s="55">
        <f t="shared" si="4"/>
        <v>522.4900000000002</v>
      </c>
      <c r="L28" s="55">
        <f t="shared" si="5"/>
        <v>-9598.61</v>
      </c>
      <c r="M28" s="55">
        <f t="shared" si="6"/>
        <v>-274381.30999999994</v>
      </c>
      <c r="N28" s="55">
        <f t="shared" si="0"/>
        <v>-9598.61</v>
      </c>
      <c r="O28" s="57">
        <f t="shared" si="1"/>
        <v>1.1569557511490283</v>
      </c>
      <c r="P28" s="57">
        <f t="shared" si="7"/>
        <v>0.2863486988847584</v>
      </c>
      <c r="Q28" s="57">
        <f t="shared" si="2"/>
        <v>0.013842334132544452</v>
      </c>
    </row>
    <row r="29" spans="1:17" ht="15.75">
      <c r="A29" s="124">
        <v>951</v>
      </c>
      <c r="B29" s="124" t="s">
        <v>17</v>
      </c>
      <c r="C29" s="41" t="s">
        <v>132</v>
      </c>
      <c r="D29" s="14" t="s">
        <v>51</v>
      </c>
      <c r="E29" s="9">
        <v>1447.49</v>
      </c>
      <c r="F29" s="9">
        <v>91712.1</v>
      </c>
      <c r="G29" s="9">
        <f t="shared" si="3"/>
        <v>1883</v>
      </c>
      <c r="H29" s="9">
        <v>1883</v>
      </c>
      <c r="I29" s="81">
        <v>1631.87</v>
      </c>
      <c r="J29" s="81">
        <v>1631.87</v>
      </c>
      <c r="K29" s="9">
        <f t="shared" si="4"/>
        <v>184.37999999999988</v>
      </c>
      <c r="L29" s="9">
        <f t="shared" si="5"/>
        <v>-251.1300000000001</v>
      </c>
      <c r="M29" s="9">
        <f t="shared" si="6"/>
        <v>-90080.23000000001</v>
      </c>
      <c r="N29" s="9">
        <f t="shared" si="0"/>
        <v>-251.1300000000001</v>
      </c>
      <c r="O29" s="12">
        <f t="shared" si="1"/>
        <v>1.127379118335878</v>
      </c>
      <c r="P29" s="12">
        <f t="shared" si="7"/>
        <v>0.8666330323951141</v>
      </c>
      <c r="Q29" s="12">
        <f t="shared" si="2"/>
        <v>0.017793399126178548</v>
      </c>
    </row>
    <row r="30" spans="1:17" ht="15.75" customHeight="1">
      <c r="A30" s="124"/>
      <c r="B30" s="124"/>
      <c r="C30" s="40" t="s">
        <v>131</v>
      </c>
      <c r="D30" s="10" t="s">
        <v>53</v>
      </c>
      <c r="E30" s="9">
        <v>62.8</v>
      </c>
      <c r="F30" s="9">
        <v>14224.9</v>
      </c>
      <c r="G30" s="9">
        <f t="shared" si="3"/>
        <v>422.6</v>
      </c>
      <c r="H30" s="9">
        <v>422.6</v>
      </c>
      <c r="I30" s="81">
        <v>42.05</v>
      </c>
      <c r="J30" s="81">
        <v>42.05</v>
      </c>
      <c r="K30" s="9">
        <f t="shared" si="4"/>
        <v>-20.75</v>
      </c>
      <c r="L30" s="9">
        <f t="shared" si="5"/>
        <v>-380.55</v>
      </c>
      <c r="M30" s="9">
        <f t="shared" si="6"/>
        <v>-14182.85</v>
      </c>
      <c r="N30" s="9">
        <f t="shared" si="0"/>
        <v>-380.55</v>
      </c>
      <c r="O30" s="12">
        <f t="shared" si="1"/>
        <v>0.6695859872611465</v>
      </c>
      <c r="P30" s="12">
        <f t="shared" si="7"/>
        <v>0.09950307619498343</v>
      </c>
      <c r="Q30" s="12">
        <f t="shared" si="2"/>
        <v>0.0029560840497999986</v>
      </c>
    </row>
    <row r="31" spans="1:17" s="7" customFormat="1" ht="15.75" customHeight="1">
      <c r="A31" s="124"/>
      <c r="B31" s="124"/>
      <c r="C31" s="96"/>
      <c r="D31" s="102" t="s">
        <v>15</v>
      </c>
      <c r="E31" s="55">
        <f>E29+E30</f>
        <v>1510.29</v>
      </c>
      <c r="F31" s="55">
        <f>F29+F30</f>
        <v>105937</v>
      </c>
      <c r="G31" s="55">
        <f t="shared" si="3"/>
        <v>2305.6</v>
      </c>
      <c r="H31" s="55">
        <f>H29+H30</f>
        <v>2305.6</v>
      </c>
      <c r="I31" s="55">
        <f>I29+I30</f>
        <v>1673.9199999999998</v>
      </c>
      <c r="J31" s="55">
        <f>J29+J30</f>
        <v>1673.9199999999998</v>
      </c>
      <c r="K31" s="55">
        <f t="shared" si="4"/>
        <v>163.62999999999988</v>
      </c>
      <c r="L31" s="55">
        <f t="shared" si="5"/>
        <v>-631.6800000000001</v>
      </c>
      <c r="M31" s="55">
        <f t="shared" si="6"/>
        <v>-104263.08</v>
      </c>
      <c r="N31" s="55">
        <f t="shared" si="0"/>
        <v>-631.6800000000001</v>
      </c>
      <c r="O31" s="57">
        <f t="shared" si="1"/>
        <v>1.108343430731846</v>
      </c>
      <c r="P31" s="57">
        <f t="shared" si="7"/>
        <v>0.7260235947258847</v>
      </c>
      <c r="Q31" s="57">
        <f t="shared" si="2"/>
        <v>0.01580108932667529</v>
      </c>
    </row>
    <row r="32" spans="1:17" ht="15" customHeight="1">
      <c r="A32" s="123" t="s">
        <v>54</v>
      </c>
      <c r="B32" s="124" t="s">
        <v>55</v>
      </c>
      <c r="C32" s="40" t="s">
        <v>56</v>
      </c>
      <c r="D32" s="10" t="s">
        <v>57</v>
      </c>
      <c r="E32" s="5"/>
      <c r="F32" s="5">
        <v>496</v>
      </c>
      <c r="G32" s="5">
        <f t="shared" si="3"/>
        <v>0</v>
      </c>
      <c r="H32" s="5"/>
      <c r="I32" s="82">
        <v>0</v>
      </c>
      <c r="J32" s="82">
        <v>0</v>
      </c>
      <c r="K32" s="5">
        <f t="shared" si="4"/>
        <v>0</v>
      </c>
      <c r="L32" s="5">
        <f t="shared" si="5"/>
        <v>0</v>
      </c>
      <c r="M32" s="5">
        <f t="shared" si="6"/>
        <v>-496</v>
      </c>
      <c r="N32" s="5">
        <f t="shared" si="0"/>
        <v>0</v>
      </c>
      <c r="O32" s="12">
        <f t="shared" si="1"/>
      </c>
      <c r="P32" s="12">
        <f t="shared" si="7"/>
      </c>
      <c r="Q32" s="12">
        <f t="shared" si="2"/>
        <v>0</v>
      </c>
    </row>
    <row r="33" spans="1:17" ht="15.75" customHeight="1">
      <c r="A33" s="123"/>
      <c r="B33" s="124"/>
      <c r="C33" s="40" t="s">
        <v>58</v>
      </c>
      <c r="D33" s="15" t="s">
        <v>59</v>
      </c>
      <c r="E33" s="5">
        <v>567.91</v>
      </c>
      <c r="F33" s="5">
        <v>100081.7</v>
      </c>
      <c r="G33" s="5">
        <f t="shared" si="3"/>
        <v>5500</v>
      </c>
      <c r="H33" s="5">
        <v>5500</v>
      </c>
      <c r="I33" s="82">
        <v>570.58</v>
      </c>
      <c r="J33" s="82">
        <v>570.58</v>
      </c>
      <c r="K33" s="5">
        <f t="shared" si="4"/>
        <v>2.6700000000000728</v>
      </c>
      <c r="L33" s="5">
        <f t="shared" si="5"/>
        <v>-4929.42</v>
      </c>
      <c r="M33" s="5">
        <f t="shared" si="6"/>
        <v>-99511.12</v>
      </c>
      <c r="N33" s="5">
        <f t="shared" si="0"/>
        <v>-4929.42</v>
      </c>
      <c r="O33" s="12">
        <f t="shared" si="1"/>
        <v>1.0047014491732846</v>
      </c>
      <c r="P33" s="12">
        <f t="shared" si="7"/>
        <v>0.10374181818181819</v>
      </c>
      <c r="Q33" s="12">
        <f t="shared" si="2"/>
        <v>0.005701142166849684</v>
      </c>
    </row>
    <row r="34" spans="1:17" ht="15.75" customHeight="1">
      <c r="A34" s="123"/>
      <c r="B34" s="124"/>
      <c r="C34" s="41" t="s">
        <v>50</v>
      </c>
      <c r="D34" s="14" t="s">
        <v>60</v>
      </c>
      <c r="E34" s="5"/>
      <c r="F34" s="5">
        <v>557</v>
      </c>
      <c r="G34" s="5">
        <f t="shared" si="3"/>
        <v>46.4</v>
      </c>
      <c r="H34" s="5">
        <v>46.4</v>
      </c>
      <c r="I34" s="82">
        <v>501.99</v>
      </c>
      <c r="J34" s="82">
        <v>501.99</v>
      </c>
      <c r="K34" s="5">
        <f t="shared" si="4"/>
        <v>501.99</v>
      </c>
      <c r="L34" s="5">
        <f t="shared" si="5"/>
        <v>455.59000000000003</v>
      </c>
      <c r="M34" s="5">
        <f t="shared" si="6"/>
        <v>-55.00999999999999</v>
      </c>
      <c r="N34" s="5">
        <f t="shared" si="0"/>
        <v>455.59000000000003</v>
      </c>
      <c r="O34" s="12">
        <f t="shared" si="1"/>
      </c>
      <c r="P34" s="12">
        <f t="shared" si="7"/>
        <v>10.81875</v>
      </c>
      <c r="Q34" s="12">
        <f t="shared" si="2"/>
        <v>0.9012387791741472</v>
      </c>
    </row>
    <row r="35" spans="1:17" ht="15.75" customHeight="1">
      <c r="A35" s="123"/>
      <c r="B35" s="124"/>
      <c r="C35" s="41" t="s">
        <v>61</v>
      </c>
      <c r="D35" s="14" t="s">
        <v>62</v>
      </c>
      <c r="E35" s="9">
        <f>E36+E38+E37</f>
        <v>1055.5</v>
      </c>
      <c r="F35" s="16">
        <f>F36+F38+F37</f>
        <v>85540.8</v>
      </c>
      <c r="G35" s="16">
        <f t="shared" si="3"/>
        <v>4070.7</v>
      </c>
      <c r="H35" s="16">
        <f>H36+H38+H37</f>
        <v>4070.7</v>
      </c>
      <c r="I35" s="16">
        <f>I36+I38+I37</f>
        <v>86419.93000000001</v>
      </c>
      <c r="J35" s="16">
        <f>J36+J38+J37</f>
        <v>86419.93000000001</v>
      </c>
      <c r="K35" s="16">
        <f t="shared" si="4"/>
        <v>85364.43000000001</v>
      </c>
      <c r="L35" s="16">
        <f t="shared" si="5"/>
        <v>82349.23000000001</v>
      </c>
      <c r="M35" s="16">
        <f t="shared" si="6"/>
        <v>879.1300000000047</v>
      </c>
      <c r="N35" s="16">
        <f t="shared" si="0"/>
        <v>82349.23000000001</v>
      </c>
      <c r="O35" s="12">
        <f t="shared" si="1"/>
        <v>81.8758218853624</v>
      </c>
      <c r="P35" s="12">
        <f t="shared" si="7"/>
        <v>21.22974672660722</v>
      </c>
      <c r="Q35" s="12">
        <f t="shared" si="2"/>
        <v>1.010277317958214</v>
      </c>
    </row>
    <row r="36" spans="1:17" s="7" customFormat="1" ht="15.75" customHeight="1">
      <c r="A36" s="123"/>
      <c r="B36" s="124"/>
      <c r="C36" s="42" t="s">
        <v>134</v>
      </c>
      <c r="D36" s="17" t="s">
        <v>63</v>
      </c>
      <c r="E36" s="18"/>
      <c r="F36" s="18">
        <v>48594.6</v>
      </c>
      <c r="G36" s="18">
        <f t="shared" si="3"/>
        <v>1750</v>
      </c>
      <c r="H36" s="18">
        <v>1750</v>
      </c>
      <c r="I36" s="84">
        <v>85630.3</v>
      </c>
      <c r="J36" s="84">
        <v>85630.3</v>
      </c>
      <c r="K36" s="18">
        <f t="shared" si="4"/>
        <v>85630.3</v>
      </c>
      <c r="L36" s="18">
        <f t="shared" si="5"/>
        <v>83880.3</v>
      </c>
      <c r="M36" s="18">
        <f t="shared" si="6"/>
        <v>37035.700000000004</v>
      </c>
      <c r="N36" s="18">
        <f t="shared" si="0"/>
        <v>83880.3</v>
      </c>
      <c r="O36" s="12">
        <f t="shared" si="1"/>
      </c>
      <c r="P36" s="12">
        <f t="shared" si="7"/>
        <v>48.9316</v>
      </c>
      <c r="Q36" s="12">
        <f t="shared" si="2"/>
        <v>1.762136122120565</v>
      </c>
    </row>
    <row r="37" spans="1:17" s="7" customFormat="1" ht="15.75" customHeight="1">
      <c r="A37" s="123"/>
      <c r="B37" s="124"/>
      <c r="C37" s="42" t="s">
        <v>135</v>
      </c>
      <c r="D37" s="17" t="s">
        <v>64</v>
      </c>
      <c r="E37" s="18"/>
      <c r="F37" s="18">
        <v>1867.8</v>
      </c>
      <c r="G37" s="18">
        <f t="shared" si="3"/>
        <v>0</v>
      </c>
      <c r="H37" s="18"/>
      <c r="I37" s="84">
        <v>0</v>
      </c>
      <c r="J37" s="84">
        <v>0</v>
      </c>
      <c r="K37" s="18">
        <f t="shared" si="4"/>
        <v>0</v>
      </c>
      <c r="L37" s="18">
        <f t="shared" si="5"/>
        <v>0</v>
      </c>
      <c r="M37" s="18">
        <f t="shared" si="6"/>
        <v>-1867.8</v>
      </c>
      <c r="N37" s="18">
        <f aca="true" t="shared" si="9" ref="N37:N68">J37-H37</f>
        <v>0</v>
      </c>
      <c r="O37" s="12">
        <f aca="true" t="shared" si="10" ref="O37:O68">_xlfn.IFERROR(I37/E37,"")</f>
      </c>
      <c r="P37" s="12">
        <f t="shared" si="7"/>
      </c>
      <c r="Q37" s="12">
        <f aca="true" t="shared" si="11" ref="Q37:Q68">_xlfn.IFERROR(I37/F37,"")</f>
        <v>0</v>
      </c>
    </row>
    <row r="38" spans="1:17" s="7" customFormat="1" ht="15.75" customHeight="1">
      <c r="A38" s="123"/>
      <c r="B38" s="124"/>
      <c r="C38" s="42" t="s">
        <v>133</v>
      </c>
      <c r="D38" s="17" t="s">
        <v>65</v>
      </c>
      <c r="E38" s="18">
        <v>1055.5</v>
      </c>
      <c r="F38" s="18">
        <v>35078.4</v>
      </c>
      <c r="G38" s="18">
        <f t="shared" si="3"/>
        <v>2320.7</v>
      </c>
      <c r="H38" s="18">
        <v>2320.7</v>
      </c>
      <c r="I38" s="55">
        <v>789.63</v>
      </c>
      <c r="J38" s="84">
        <v>789.63</v>
      </c>
      <c r="K38" s="18">
        <f aca="true" t="shared" si="12" ref="K38:K62">I38-E38</f>
        <v>-265.87</v>
      </c>
      <c r="L38" s="18">
        <f aca="true" t="shared" si="13" ref="L38:L69">I38-G38</f>
        <v>-1531.0699999999997</v>
      </c>
      <c r="M38" s="18">
        <f aca="true" t="shared" si="14" ref="M38:M69">I38-F38</f>
        <v>-34288.770000000004</v>
      </c>
      <c r="N38" s="18">
        <f t="shared" si="9"/>
        <v>-1531.0699999999997</v>
      </c>
      <c r="O38" s="12">
        <f t="shared" si="10"/>
        <v>0.7481099005210801</v>
      </c>
      <c r="P38" s="12">
        <f t="shared" si="7"/>
        <v>0.3402550954453398</v>
      </c>
      <c r="Q38" s="12">
        <f t="shared" si="11"/>
        <v>0.02251043377120963</v>
      </c>
    </row>
    <row r="39" spans="1:17" s="7" customFormat="1" ht="15.75" customHeight="1">
      <c r="A39" s="123"/>
      <c r="B39" s="123"/>
      <c r="C39" s="96"/>
      <c r="D39" s="102" t="s">
        <v>15</v>
      </c>
      <c r="E39" s="55">
        <f>SUM(E32:E35)</f>
        <v>1623.4099999999999</v>
      </c>
      <c r="F39" s="55">
        <f>SUM(F32:F35)</f>
        <v>186675.5</v>
      </c>
      <c r="G39" s="55">
        <f t="shared" si="3"/>
        <v>9617.099999999999</v>
      </c>
      <c r="H39" s="55">
        <f>SUM(H32:H35)</f>
        <v>9617.099999999999</v>
      </c>
      <c r="I39" s="55">
        <f>SUM(I32:I35)</f>
        <v>87492.50000000001</v>
      </c>
      <c r="J39" s="55">
        <f>SUM(J32:J35)</f>
        <v>87492.50000000001</v>
      </c>
      <c r="K39" s="55">
        <f t="shared" si="12"/>
        <v>85869.09000000001</v>
      </c>
      <c r="L39" s="55">
        <f t="shared" si="13"/>
        <v>77875.40000000002</v>
      </c>
      <c r="M39" s="55">
        <f t="shared" si="14"/>
        <v>-99182.99999999999</v>
      </c>
      <c r="N39" s="55">
        <f t="shared" si="9"/>
        <v>77875.40000000002</v>
      </c>
      <c r="O39" s="57">
        <f t="shared" si="10"/>
        <v>53.894271933769055</v>
      </c>
      <c r="P39" s="57">
        <f t="shared" si="7"/>
        <v>9.09759698869722</v>
      </c>
      <c r="Q39" s="57">
        <f t="shared" si="11"/>
        <v>0.4686876424597765</v>
      </c>
    </row>
    <row r="40" spans="1:17" ht="31.5" customHeight="1">
      <c r="A40" s="123" t="s">
        <v>114</v>
      </c>
      <c r="B40" s="124" t="s">
        <v>25</v>
      </c>
      <c r="C40" s="41" t="s">
        <v>151</v>
      </c>
      <c r="D40" s="14" t="s">
        <v>67</v>
      </c>
      <c r="E40" s="16">
        <v>2004.25</v>
      </c>
      <c r="F40" s="16">
        <v>326627.4</v>
      </c>
      <c r="G40" s="16">
        <f t="shared" si="3"/>
        <v>8000</v>
      </c>
      <c r="H40" s="16">
        <v>8000</v>
      </c>
      <c r="I40" s="83">
        <v>934.98</v>
      </c>
      <c r="J40" s="83">
        <v>934.98</v>
      </c>
      <c r="K40" s="16">
        <f t="shared" si="12"/>
        <v>-1069.27</v>
      </c>
      <c r="L40" s="16">
        <f t="shared" si="13"/>
        <v>-7065.02</v>
      </c>
      <c r="M40" s="16">
        <f t="shared" si="14"/>
        <v>-325692.42000000004</v>
      </c>
      <c r="N40" s="16">
        <f t="shared" si="9"/>
        <v>-7065.02</v>
      </c>
      <c r="O40" s="12">
        <f t="shared" si="10"/>
        <v>0.46649869028314833</v>
      </c>
      <c r="P40" s="12">
        <f t="shared" si="7"/>
        <v>0.1168725</v>
      </c>
      <c r="Q40" s="12">
        <f t="shared" si="11"/>
        <v>0.0028625277609900454</v>
      </c>
    </row>
    <row r="41" spans="1:17" ht="15.75">
      <c r="A41" s="123"/>
      <c r="B41" s="124"/>
      <c r="C41" s="41" t="s">
        <v>149</v>
      </c>
      <c r="D41" s="14" t="s">
        <v>68</v>
      </c>
      <c r="E41" s="16">
        <v>64.33</v>
      </c>
      <c r="F41" s="16">
        <v>245061.4</v>
      </c>
      <c r="G41" s="16">
        <f t="shared" si="3"/>
        <v>600</v>
      </c>
      <c r="H41" s="16">
        <v>600</v>
      </c>
      <c r="I41" s="83">
        <v>226</v>
      </c>
      <c r="J41" s="83">
        <v>226</v>
      </c>
      <c r="K41" s="16">
        <f t="shared" si="12"/>
        <v>161.67000000000002</v>
      </c>
      <c r="L41" s="16">
        <f t="shared" si="13"/>
        <v>-374</v>
      </c>
      <c r="M41" s="16">
        <f t="shared" si="14"/>
        <v>-244835.4</v>
      </c>
      <c r="N41" s="16">
        <f t="shared" si="9"/>
        <v>-374</v>
      </c>
      <c r="O41" s="12">
        <f t="shared" si="10"/>
        <v>3.513135395616353</v>
      </c>
      <c r="P41" s="12">
        <f t="shared" si="7"/>
        <v>0.37666666666666665</v>
      </c>
      <c r="Q41" s="12">
        <f t="shared" si="11"/>
        <v>0.000922217860503531</v>
      </c>
    </row>
    <row r="42" spans="1:17" ht="31.5" customHeight="1">
      <c r="A42" s="123"/>
      <c r="B42" s="124"/>
      <c r="C42" s="40" t="s">
        <v>154</v>
      </c>
      <c r="D42" s="10" t="s">
        <v>69</v>
      </c>
      <c r="E42" s="16">
        <v>166.87</v>
      </c>
      <c r="F42" s="9">
        <v>48566.2</v>
      </c>
      <c r="G42" s="9">
        <f t="shared" si="3"/>
        <v>400</v>
      </c>
      <c r="H42" s="9">
        <v>400</v>
      </c>
      <c r="I42" s="83">
        <v>209.6</v>
      </c>
      <c r="J42" s="83">
        <v>209.6</v>
      </c>
      <c r="K42" s="9">
        <f t="shared" si="12"/>
        <v>42.72999999999999</v>
      </c>
      <c r="L42" s="9">
        <f t="shared" si="13"/>
        <v>-190.4</v>
      </c>
      <c r="M42" s="9">
        <f t="shared" si="14"/>
        <v>-48356.6</v>
      </c>
      <c r="N42" s="9">
        <f t="shared" si="9"/>
        <v>-190.4</v>
      </c>
      <c r="O42" s="12">
        <f t="shared" si="10"/>
        <v>1.256067597531012</v>
      </c>
      <c r="P42" s="12">
        <f t="shared" si="7"/>
        <v>0.524</v>
      </c>
      <c r="Q42" s="12">
        <f t="shared" si="11"/>
        <v>0.004315758696377316</v>
      </c>
    </row>
    <row r="43" spans="1:17" ht="15.75" hidden="1">
      <c r="A43" s="133"/>
      <c r="B43" s="136"/>
      <c r="C43" s="43" t="s">
        <v>148</v>
      </c>
      <c r="D43" s="14" t="s">
        <v>68</v>
      </c>
      <c r="E43" s="16"/>
      <c r="F43" s="9"/>
      <c r="G43" s="9">
        <f t="shared" si="3"/>
        <v>0</v>
      </c>
      <c r="H43" s="9"/>
      <c r="I43" s="83">
        <v>0</v>
      </c>
      <c r="J43" s="83">
        <v>0</v>
      </c>
      <c r="K43" s="9">
        <f t="shared" si="12"/>
        <v>0</v>
      </c>
      <c r="L43" s="9">
        <f t="shared" si="13"/>
        <v>0</v>
      </c>
      <c r="M43" s="9">
        <f t="shared" si="14"/>
        <v>0</v>
      </c>
      <c r="N43" s="9">
        <f t="shared" si="9"/>
        <v>0</v>
      </c>
      <c r="O43" s="12">
        <f t="shared" si="10"/>
      </c>
      <c r="P43" s="12">
        <f t="shared" si="7"/>
      </c>
      <c r="Q43" s="12">
        <f t="shared" si="11"/>
      </c>
    </row>
    <row r="44" spans="1:17" ht="31.5" customHeight="1">
      <c r="A44" s="134"/>
      <c r="B44" s="137"/>
      <c r="C44" s="44" t="s">
        <v>122</v>
      </c>
      <c r="D44" s="19" t="s">
        <v>123</v>
      </c>
      <c r="E44" s="9">
        <v>24.090000000000003</v>
      </c>
      <c r="F44" s="9">
        <v>2948.3</v>
      </c>
      <c r="G44" s="9">
        <f t="shared" si="3"/>
        <v>0</v>
      </c>
      <c r="H44" s="9"/>
      <c r="I44" s="83">
        <v>15.670000000000002</v>
      </c>
      <c r="J44" s="83">
        <v>15.670000000000002</v>
      </c>
      <c r="K44" s="9">
        <f t="shared" si="12"/>
        <v>-8.420000000000002</v>
      </c>
      <c r="L44" s="9">
        <f t="shared" si="13"/>
        <v>15.670000000000002</v>
      </c>
      <c r="M44" s="9">
        <f t="shared" si="14"/>
        <v>-2932.63</v>
      </c>
      <c r="N44" s="9">
        <f t="shared" si="9"/>
        <v>15.670000000000002</v>
      </c>
      <c r="O44" s="12">
        <f t="shared" si="10"/>
        <v>0.6504773765047738</v>
      </c>
      <c r="P44" s="12">
        <f t="shared" si="7"/>
      </c>
      <c r="Q44" s="12">
        <f t="shared" si="11"/>
        <v>0.005314927246209681</v>
      </c>
    </row>
    <row r="45" spans="1:17" ht="15.75">
      <c r="A45" s="135"/>
      <c r="B45" s="138"/>
      <c r="C45" s="45" t="s">
        <v>139</v>
      </c>
      <c r="D45" s="20" t="s">
        <v>136</v>
      </c>
      <c r="E45" s="9"/>
      <c r="F45" s="9"/>
      <c r="G45" s="9">
        <f t="shared" si="3"/>
        <v>0</v>
      </c>
      <c r="H45" s="9"/>
      <c r="I45" s="83">
        <v>7.5</v>
      </c>
      <c r="J45" s="83">
        <v>7.5</v>
      </c>
      <c r="K45" s="9">
        <f t="shared" si="12"/>
        <v>7.5</v>
      </c>
      <c r="L45" s="9">
        <f t="shared" si="13"/>
        <v>7.5</v>
      </c>
      <c r="M45" s="9">
        <f t="shared" si="14"/>
        <v>7.5</v>
      </c>
      <c r="N45" s="9">
        <f t="shared" si="9"/>
        <v>7.5</v>
      </c>
      <c r="O45" s="12">
        <f t="shared" si="10"/>
      </c>
      <c r="P45" s="12">
        <f t="shared" si="7"/>
      </c>
      <c r="Q45" s="12">
        <f t="shared" si="11"/>
      </c>
    </row>
    <row r="46" spans="1:17" ht="31.5" customHeight="1">
      <c r="A46" s="123"/>
      <c r="B46" s="124"/>
      <c r="C46" s="41" t="s">
        <v>70</v>
      </c>
      <c r="D46" s="14" t="s">
        <v>71</v>
      </c>
      <c r="E46" s="5">
        <v>75.21</v>
      </c>
      <c r="F46" s="5">
        <v>104142</v>
      </c>
      <c r="G46" s="5">
        <f t="shared" si="3"/>
        <v>440</v>
      </c>
      <c r="H46" s="5">
        <v>440</v>
      </c>
      <c r="I46" s="83">
        <v>223.88</v>
      </c>
      <c r="J46" s="83">
        <v>223.88</v>
      </c>
      <c r="K46" s="5">
        <f t="shared" si="12"/>
        <v>148.67000000000002</v>
      </c>
      <c r="L46" s="5">
        <f t="shared" si="13"/>
        <v>-216.12</v>
      </c>
      <c r="M46" s="5">
        <f t="shared" si="14"/>
        <v>-103918.12</v>
      </c>
      <c r="N46" s="5">
        <f t="shared" si="9"/>
        <v>-216.12</v>
      </c>
      <c r="O46" s="12">
        <f t="shared" si="10"/>
        <v>2.97673181757745</v>
      </c>
      <c r="P46" s="12">
        <f t="shared" si="7"/>
        <v>0.5088181818181818</v>
      </c>
      <c r="Q46" s="12">
        <f t="shared" si="11"/>
        <v>0.0021497570624723935</v>
      </c>
    </row>
    <row r="47" spans="1:17" ht="31.5" customHeight="1" hidden="1">
      <c r="A47" s="123"/>
      <c r="B47" s="124"/>
      <c r="C47" s="41" t="s">
        <v>72</v>
      </c>
      <c r="D47" s="14" t="s">
        <v>73</v>
      </c>
      <c r="E47" s="5"/>
      <c r="F47" s="5"/>
      <c r="G47" s="5">
        <f t="shared" si="3"/>
        <v>0</v>
      </c>
      <c r="H47" s="5"/>
      <c r="I47" s="83">
        <v>0</v>
      </c>
      <c r="J47" s="83">
        <v>0</v>
      </c>
      <c r="K47" s="5">
        <f t="shared" si="12"/>
        <v>0</v>
      </c>
      <c r="L47" s="5">
        <f t="shared" si="13"/>
        <v>0</v>
      </c>
      <c r="M47" s="5">
        <f t="shared" si="14"/>
        <v>0</v>
      </c>
      <c r="N47" s="5">
        <f t="shared" si="9"/>
        <v>0</v>
      </c>
      <c r="O47" s="12">
        <f t="shared" si="10"/>
      </c>
      <c r="P47" s="12">
        <f t="shared" si="7"/>
      </c>
      <c r="Q47" s="12">
        <f t="shared" si="11"/>
      </c>
    </row>
    <row r="48" spans="1:17" ht="31.5" customHeight="1">
      <c r="A48" s="123"/>
      <c r="B48" s="124"/>
      <c r="C48" s="41" t="s">
        <v>74</v>
      </c>
      <c r="D48" s="14" t="s">
        <v>75</v>
      </c>
      <c r="E48" s="5">
        <v>582.54</v>
      </c>
      <c r="F48" s="5">
        <v>45272.2</v>
      </c>
      <c r="G48" s="5">
        <f t="shared" si="3"/>
        <v>1000</v>
      </c>
      <c r="H48" s="5">
        <v>1000</v>
      </c>
      <c r="I48" s="82">
        <v>5051.22</v>
      </c>
      <c r="J48" s="82">
        <v>5051.22</v>
      </c>
      <c r="K48" s="5">
        <f t="shared" si="12"/>
        <v>4468.68</v>
      </c>
      <c r="L48" s="5">
        <f t="shared" si="13"/>
        <v>4051.2200000000003</v>
      </c>
      <c r="M48" s="5">
        <f t="shared" si="14"/>
        <v>-40220.979999999996</v>
      </c>
      <c r="N48" s="5">
        <f t="shared" si="9"/>
        <v>4051.2200000000003</v>
      </c>
      <c r="O48" s="12">
        <f t="shared" si="10"/>
        <v>8.67102688227418</v>
      </c>
      <c r="P48" s="12">
        <f t="shared" si="7"/>
        <v>5.05122</v>
      </c>
      <c r="Q48" s="12">
        <f t="shared" si="11"/>
        <v>0.11157443199137662</v>
      </c>
    </row>
    <row r="49" spans="1:17" s="7" customFormat="1" ht="15.75" customHeight="1">
      <c r="A49" s="123"/>
      <c r="B49" s="123"/>
      <c r="C49" s="103"/>
      <c r="D49" s="102" t="s">
        <v>15</v>
      </c>
      <c r="E49" s="55">
        <f>SUM(E40:E48)</f>
        <v>2917.29</v>
      </c>
      <c r="F49" s="55">
        <f>SUM(F40:F48)</f>
        <v>772617.5</v>
      </c>
      <c r="G49" s="55">
        <f t="shared" si="3"/>
        <v>10440</v>
      </c>
      <c r="H49" s="55">
        <f>SUM(H40:H48)</f>
        <v>10440</v>
      </c>
      <c r="I49" s="55">
        <f>SUM(I40:I48)</f>
        <v>6668.85</v>
      </c>
      <c r="J49" s="55">
        <f>SUM(J40:J48)</f>
        <v>6668.85</v>
      </c>
      <c r="K49" s="55">
        <f t="shared" si="12"/>
        <v>3751.5600000000004</v>
      </c>
      <c r="L49" s="55">
        <f t="shared" si="13"/>
        <v>-3771.1499999999996</v>
      </c>
      <c r="M49" s="55">
        <f t="shared" si="14"/>
        <v>-765948.65</v>
      </c>
      <c r="N49" s="55">
        <f t="shared" si="9"/>
        <v>-3771.1499999999996</v>
      </c>
      <c r="O49" s="12">
        <f t="shared" si="10"/>
        <v>2.285974311775655</v>
      </c>
      <c r="P49" s="12">
        <f t="shared" si="7"/>
        <v>0.6387787356321839</v>
      </c>
      <c r="Q49" s="12">
        <f t="shared" si="11"/>
        <v>0.008631502651700228</v>
      </c>
    </row>
    <row r="50" spans="1:17" ht="18" customHeight="1">
      <c r="A50" s="123" t="s">
        <v>76</v>
      </c>
      <c r="B50" s="124" t="s">
        <v>77</v>
      </c>
      <c r="C50" s="40" t="s">
        <v>48</v>
      </c>
      <c r="D50" s="10" t="s">
        <v>49</v>
      </c>
      <c r="E50" s="11"/>
      <c r="F50" s="11">
        <v>4487</v>
      </c>
      <c r="G50" s="11">
        <f t="shared" si="3"/>
        <v>0</v>
      </c>
      <c r="H50" s="11"/>
      <c r="I50" s="82">
        <v>0</v>
      </c>
      <c r="J50" s="82">
        <v>0</v>
      </c>
      <c r="K50" s="11">
        <f t="shared" si="12"/>
        <v>0</v>
      </c>
      <c r="L50" s="11">
        <f t="shared" si="13"/>
        <v>0</v>
      </c>
      <c r="M50" s="11">
        <f t="shared" si="14"/>
        <v>-4487</v>
      </c>
      <c r="N50" s="11">
        <f t="shared" si="9"/>
        <v>0</v>
      </c>
      <c r="O50" s="12">
        <f t="shared" si="10"/>
      </c>
      <c r="P50" s="12">
        <f t="shared" si="7"/>
      </c>
      <c r="Q50" s="12">
        <f t="shared" si="11"/>
        <v>0</v>
      </c>
    </row>
    <row r="51" spans="1:17" s="7" customFormat="1" ht="15.75" customHeight="1">
      <c r="A51" s="123"/>
      <c r="B51" s="124"/>
      <c r="C51" s="103"/>
      <c r="D51" s="104" t="s">
        <v>15</v>
      </c>
      <c r="E51" s="58">
        <f>SUM(E50:E50)</f>
        <v>0</v>
      </c>
      <c r="F51" s="58">
        <f>SUM(F50:F50)</f>
        <v>4487</v>
      </c>
      <c r="G51" s="58">
        <f t="shared" si="3"/>
        <v>0</v>
      </c>
      <c r="H51" s="58">
        <f>SUM(H50:H50)</f>
        <v>0</v>
      </c>
      <c r="I51" s="58">
        <f>SUM(I50:I50)</f>
        <v>0</v>
      </c>
      <c r="J51" s="58">
        <f>SUM(J50:J50)</f>
        <v>0</v>
      </c>
      <c r="K51" s="58">
        <f t="shared" si="12"/>
        <v>0</v>
      </c>
      <c r="L51" s="58">
        <f t="shared" si="13"/>
        <v>0</v>
      </c>
      <c r="M51" s="58">
        <f t="shared" si="14"/>
        <v>-4487</v>
      </c>
      <c r="N51" s="58">
        <f t="shared" si="9"/>
        <v>0</v>
      </c>
      <c r="O51" s="21">
        <f t="shared" si="10"/>
      </c>
      <c r="P51" s="21">
        <f t="shared" si="7"/>
      </c>
      <c r="Q51" s="21">
        <f t="shared" si="11"/>
        <v>0</v>
      </c>
    </row>
    <row r="52" spans="1:17" ht="15.75" customHeight="1" hidden="1">
      <c r="A52" s="127" t="s">
        <v>79</v>
      </c>
      <c r="B52" s="130" t="s">
        <v>116</v>
      </c>
      <c r="C52" s="40" t="s">
        <v>48</v>
      </c>
      <c r="D52" s="22" t="s">
        <v>49</v>
      </c>
      <c r="E52" s="23"/>
      <c r="F52" s="23"/>
      <c r="G52" s="23">
        <f t="shared" si="3"/>
        <v>0</v>
      </c>
      <c r="H52" s="23"/>
      <c r="I52" s="82">
        <v>0</v>
      </c>
      <c r="J52" s="82">
        <v>0</v>
      </c>
      <c r="K52" s="23">
        <f t="shared" si="12"/>
        <v>0</v>
      </c>
      <c r="L52" s="23">
        <f t="shared" si="13"/>
        <v>0</v>
      </c>
      <c r="M52" s="23">
        <f t="shared" si="14"/>
        <v>0</v>
      </c>
      <c r="N52" s="23">
        <f t="shared" si="9"/>
        <v>0</v>
      </c>
      <c r="O52" s="21">
        <f t="shared" si="10"/>
      </c>
      <c r="P52" s="21">
        <f t="shared" si="7"/>
      </c>
      <c r="Q52" s="21">
        <f t="shared" si="11"/>
      </c>
    </row>
    <row r="53" spans="1:20" ht="19.5" customHeight="1">
      <c r="A53" s="127"/>
      <c r="B53" s="130"/>
      <c r="C53" s="46" t="s">
        <v>127</v>
      </c>
      <c r="D53" s="24" t="s">
        <v>153</v>
      </c>
      <c r="E53" s="11">
        <v>13134.89</v>
      </c>
      <c r="F53" s="11">
        <v>537127.7</v>
      </c>
      <c r="G53" s="11">
        <f t="shared" si="3"/>
        <v>37367.8</v>
      </c>
      <c r="H53" s="11">
        <v>37367.8</v>
      </c>
      <c r="I53" s="82">
        <v>17650.7</v>
      </c>
      <c r="J53" s="82">
        <v>17650.7</v>
      </c>
      <c r="K53" s="11">
        <f t="shared" si="12"/>
        <v>4515.810000000001</v>
      </c>
      <c r="L53" s="11">
        <f t="shared" si="13"/>
        <v>-19717.100000000002</v>
      </c>
      <c r="M53" s="11">
        <f t="shared" si="14"/>
        <v>-519476.99999999994</v>
      </c>
      <c r="N53" s="11">
        <f t="shared" si="9"/>
        <v>-19717.100000000002</v>
      </c>
      <c r="O53" s="12">
        <f t="shared" si="10"/>
        <v>1.3438026508025573</v>
      </c>
      <c r="P53" s="12">
        <f t="shared" si="7"/>
        <v>0.47235052638903013</v>
      </c>
      <c r="Q53" s="12">
        <f t="shared" si="11"/>
        <v>0.032861273026879835</v>
      </c>
      <c r="S53" s="69"/>
      <c r="T53" s="69"/>
    </row>
    <row r="54" spans="1:20" ht="18" customHeight="1">
      <c r="A54" s="139"/>
      <c r="B54" s="140"/>
      <c r="C54" s="46" t="s">
        <v>128</v>
      </c>
      <c r="D54" s="24" t="s">
        <v>124</v>
      </c>
      <c r="E54" s="25">
        <v>15310.43</v>
      </c>
      <c r="F54" s="25">
        <v>354489</v>
      </c>
      <c r="G54" s="25">
        <f t="shared" si="3"/>
        <v>32087.5</v>
      </c>
      <c r="H54" s="25">
        <v>32087.5</v>
      </c>
      <c r="I54" s="82">
        <v>14887.189999999999</v>
      </c>
      <c r="J54" s="82">
        <v>14887.189999999999</v>
      </c>
      <c r="K54" s="25">
        <f t="shared" si="12"/>
        <v>-423.2400000000016</v>
      </c>
      <c r="L54" s="25">
        <f t="shared" si="13"/>
        <v>-17200.31</v>
      </c>
      <c r="M54" s="25">
        <f t="shared" si="14"/>
        <v>-339601.81</v>
      </c>
      <c r="N54" s="25">
        <f t="shared" si="9"/>
        <v>-17200.31</v>
      </c>
      <c r="O54" s="12">
        <f t="shared" si="10"/>
        <v>0.9723560997307064</v>
      </c>
      <c r="P54" s="12">
        <f t="shared" si="7"/>
        <v>0.46395605765485</v>
      </c>
      <c r="Q54" s="12">
        <f t="shared" si="11"/>
        <v>0.04199619734321798</v>
      </c>
      <c r="S54" s="69"/>
      <c r="T54" s="69"/>
    </row>
    <row r="55" spans="1:20" ht="18.75" customHeight="1">
      <c r="A55" s="127"/>
      <c r="B55" s="130"/>
      <c r="C55" s="46" t="s">
        <v>129</v>
      </c>
      <c r="D55" s="24" t="s">
        <v>125</v>
      </c>
      <c r="E55" s="11">
        <v>72324</v>
      </c>
      <c r="F55" s="11">
        <v>3510723.4</v>
      </c>
      <c r="G55" s="11">
        <f t="shared" si="3"/>
        <v>228600.5</v>
      </c>
      <c r="H55" s="11">
        <v>228600.5</v>
      </c>
      <c r="I55" s="82">
        <v>80838.70000000001</v>
      </c>
      <c r="J55" s="82">
        <v>80838.70000000001</v>
      </c>
      <c r="K55" s="11">
        <f t="shared" si="12"/>
        <v>8514.700000000012</v>
      </c>
      <c r="L55" s="11">
        <f t="shared" si="13"/>
        <v>-147761.8</v>
      </c>
      <c r="M55" s="11">
        <f t="shared" si="14"/>
        <v>-3429884.6999999997</v>
      </c>
      <c r="N55" s="11">
        <f t="shared" si="9"/>
        <v>-147761.8</v>
      </c>
      <c r="O55" s="12">
        <f t="shared" si="10"/>
        <v>1.1177299375034568</v>
      </c>
      <c r="P55" s="12">
        <f t="shared" si="7"/>
        <v>0.35362433590477715</v>
      </c>
      <c r="Q55" s="12">
        <f t="shared" si="11"/>
        <v>0.02302622302856443</v>
      </c>
      <c r="S55" s="70"/>
      <c r="T55" s="70"/>
    </row>
    <row r="56" spans="1:17" ht="19.5" customHeight="1">
      <c r="A56" s="139"/>
      <c r="B56" s="140"/>
      <c r="C56" s="46" t="s">
        <v>150</v>
      </c>
      <c r="D56" s="24" t="s">
        <v>126</v>
      </c>
      <c r="E56" s="11">
        <v>11.5</v>
      </c>
      <c r="F56" s="11"/>
      <c r="G56" s="11">
        <f t="shared" si="3"/>
        <v>0</v>
      </c>
      <c r="H56" s="11"/>
      <c r="I56" s="82">
        <v>46.75</v>
      </c>
      <c r="J56" s="82">
        <v>46.75</v>
      </c>
      <c r="K56" s="11">
        <f t="shared" si="12"/>
        <v>35.25</v>
      </c>
      <c r="L56" s="11">
        <f t="shared" si="13"/>
        <v>46.75</v>
      </c>
      <c r="M56" s="11">
        <f t="shared" si="14"/>
        <v>46.75</v>
      </c>
      <c r="N56" s="11">
        <f t="shared" si="9"/>
        <v>46.75</v>
      </c>
      <c r="O56" s="12">
        <f t="shared" si="10"/>
        <v>4.065217391304348</v>
      </c>
      <c r="P56" s="12">
        <f t="shared" si="7"/>
      </c>
      <c r="Q56" s="12">
        <f t="shared" si="11"/>
      </c>
    </row>
    <row r="57" spans="1:17" s="7" customFormat="1" ht="15.75" customHeight="1">
      <c r="A57" s="127"/>
      <c r="B57" s="130"/>
      <c r="C57" s="105"/>
      <c r="D57" s="106" t="s">
        <v>15</v>
      </c>
      <c r="E57" s="59">
        <f>SUM(E52:E56)</f>
        <v>100780.82</v>
      </c>
      <c r="F57" s="59">
        <f>SUM(F52:F56)</f>
        <v>4402340.1</v>
      </c>
      <c r="G57" s="59">
        <f t="shared" si="3"/>
        <v>298055.8</v>
      </c>
      <c r="H57" s="59">
        <f>SUM(H52:H56)</f>
        <v>298055.8</v>
      </c>
      <c r="I57" s="59">
        <f>SUM(I52:I56)</f>
        <v>113423.34000000001</v>
      </c>
      <c r="J57" s="59">
        <f>SUM(J52:J56)</f>
        <v>113423.34000000001</v>
      </c>
      <c r="K57" s="59">
        <f t="shared" si="12"/>
        <v>12642.520000000004</v>
      </c>
      <c r="L57" s="59">
        <f t="shared" si="13"/>
        <v>-184632.45999999996</v>
      </c>
      <c r="M57" s="59">
        <f t="shared" si="14"/>
        <v>-4288916.76</v>
      </c>
      <c r="N57" s="59">
        <f t="shared" si="9"/>
        <v>-184632.45999999996</v>
      </c>
      <c r="O57" s="12">
        <f t="shared" si="10"/>
        <v>1.1254456949248874</v>
      </c>
      <c r="P57" s="12">
        <f t="shared" si="7"/>
        <v>0.3805439786778181</v>
      </c>
      <c r="Q57" s="12">
        <f t="shared" si="11"/>
        <v>0.025764329293868054</v>
      </c>
    </row>
    <row r="58" spans="1:17" ht="15" customHeight="1">
      <c r="A58" s="141">
        <v>991</v>
      </c>
      <c r="B58" s="141" t="s">
        <v>83</v>
      </c>
      <c r="C58" s="41" t="s">
        <v>50</v>
      </c>
      <c r="D58" s="14" t="s">
        <v>84</v>
      </c>
      <c r="E58" s="9">
        <v>1229.16</v>
      </c>
      <c r="F58" s="9">
        <v>54298.2</v>
      </c>
      <c r="G58" s="9">
        <f t="shared" si="3"/>
        <v>3500</v>
      </c>
      <c r="H58" s="9">
        <v>3500</v>
      </c>
      <c r="I58" s="83">
        <v>1358.71</v>
      </c>
      <c r="J58" s="83">
        <v>1358.71</v>
      </c>
      <c r="K58" s="9">
        <f t="shared" si="12"/>
        <v>129.54999999999995</v>
      </c>
      <c r="L58" s="9">
        <f t="shared" si="13"/>
        <v>-2141.29</v>
      </c>
      <c r="M58" s="9">
        <f t="shared" si="14"/>
        <v>-52939.49</v>
      </c>
      <c r="N58" s="9">
        <f t="shared" si="9"/>
        <v>-2141.29</v>
      </c>
      <c r="O58" s="12">
        <f t="shared" si="10"/>
        <v>1.1053971818152233</v>
      </c>
      <c r="P58" s="12">
        <f t="shared" si="7"/>
        <v>0.3882028571428571</v>
      </c>
      <c r="Q58" s="12">
        <f t="shared" si="11"/>
        <v>0.025023113105038474</v>
      </c>
    </row>
    <row r="59" spans="1:17" ht="18.75" customHeight="1" hidden="1">
      <c r="A59" s="141"/>
      <c r="B59" s="141"/>
      <c r="C59" s="40" t="s">
        <v>85</v>
      </c>
      <c r="D59" s="10" t="s">
        <v>86</v>
      </c>
      <c r="E59" s="9"/>
      <c r="F59" s="9"/>
      <c r="G59" s="9">
        <f t="shared" si="3"/>
        <v>0</v>
      </c>
      <c r="H59" s="9"/>
      <c r="I59" s="83">
        <v>0</v>
      </c>
      <c r="J59" s="83">
        <v>0</v>
      </c>
      <c r="K59" s="9">
        <f t="shared" si="12"/>
        <v>0</v>
      </c>
      <c r="L59" s="9">
        <f t="shared" si="13"/>
        <v>0</v>
      </c>
      <c r="M59" s="9">
        <f t="shared" si="14"/>
        <v>0</v>
      </c>
      <c r="N59" s="9">
        <f t="shared" si="9"/>
        <v>0</v>
      </c>
      <c r="O59" s="12">
        <f t="shared" si="10"/>
      </c>
      <c r="P59" s="12">
        <f t="shared" si="7"/>
      </c>
      <c r="Q59" s="12">
        <f t="shared" si="11"/>
      </c>
    </row>
    <row r="60" spans="1:17" ht="15.75" hidden="1">
      <c r="A60" s="141"/>
      <c r="B60" s="141"/>
      <c r="C60" s="40" t="s">
        <v>52</v>
      </c>
      <c r="D60" s="10" t="s">
        <v>87</v>
      </c>
      <c r="E60" s="5">
        <v>0</v>
      </c>
      <c r="F60" s="5">
        <v>0</v>
      </c>
      <c r="G60" s="5">
        <f t="shared" si="3"/>
        <v>0</v>
      </c>
      <c r="H60" s="5">
        <v>0</v>
      </c>
      <c r="I60" s="83">
        <v>0</v>
      </c>
      <c r="J60" s="83">
        <v>0</v>
      </c>
      <c r="K60" s="5">
        <f t="shared" si="12"/>
        <v>0</v>
      </c>
      <c r="L60" s="5">
        <f t="shared" si="13"/>
        <v>0</v>
      </c>
      <c r="M60" s="5">
        <f t="shared" si="14"/>
        <v>0</v>
      </c>
      <c r="N60" s="5">
        <f t="shared" si="9"/>
        <v>0</v>
      </c>
      <c r="O60" s="12">
        <f t="shared" si="10"/>
      </c>
      <c r="P60" s="12">
        <f t="shared" si="7"/>
      </c>
      <c r="Q60" s="12">
        <f t="shared" si="11"/>
      </c>
    </row>
    <row r="61" spans="1:17" s="7" customFormat="1" ht="15.75" customHeight="1">
      <c r="A61" s="141"/>
      <c r="B61" s="141"/>
      <c r="C61" s="103"/>
      <c r="D61" s="102" t="s">
        <v>15</v>
      </c>
      <c r="E61" s="55">
        <f>SUM(E58:E60)</f>
        <v>1229.16</v>
      </c>
      <c r="F61" s="55">
        <f>SUM(F58:F60)</f>
        <v>54298.2</v>
      </c>
      <c r="G61" s="55">
        <f t="shared" si="3"/>
        <v>3500</v>
      </c>
      <c r="H61" s="55">
        <f>SUM(H58:H60)</f>
        <v>3500</v>
      </c>
      <c r="I61" s="55">
        <f>SUM(I58:I60)</f>
        <v>1358.71</v>
      </c>
      <c r="J61" s="55">
        <f>SUM(J58:J60)</f>
        <v>1358.71</v>
      </c>
      <c r="K61" s="55">
        <f t="shared" si="12"/>
        <v>129.54999999999995</v>
      </c>
      <c r="L61" s="55">
        <f t="shared" si="13"/>
        <v>-2141.29</v>
      </c>
      <c r="M61" s="55">
        <f t="shared" si="14"/>
        <v>-52939.49</v>
      </c>
      <c r="N61" s="55">
        <f t="shared" si="9"/>
        <v>-2141.29</v>
      </c>
      <c r="O61" s="57">
        <f t="shared" si="10"/>
        <v>1.1053971818152233</v>
      </c>
      <c r="P61" s="57">
        <f t="shared" si="7"/>
        <v>0.3882028571428571</v>
      </c>
      <c r="Q61" s="57">
        <f t="shared" si="11"/>
        <v>0.025023113105038474</v>
      </c>
    </row>
    <row r="62" spans="1:17" ht="18" customHeight="1">
      <c r="A62" s="123" t="s">
        <v>88</v>
      </c>
      <c r="B62" s="124" t="s">
        <v>89</v>
      </c>
      <c r="C62" s="40" t="s">
        <v>90</v>
      </c>
      <c r="D62" s="10" t="s">
        <v>91</v>
      </c>
      <c r="E62" s="9">
        <v>6.210000000000001</v>
      </c>
      <c r="F62" s="9">
        <v>7767.5</v>
      </c>
      <c r="G62" s="9">
        <f t="shared" si="3"/>
        <v>54.8</v>
      </c>
      <c r="H62" s="9">
        <v>54.8</v>
      </c>
      <c r="I62" s="81">
        <v>9.91</v>
      </c>
      <c r="J62" s="81">
        <v>9.91</v>
      </c>
      <c r="K62" s="9">
        <f t="shared" si="12"/>
        <v>3.6999999999999993</v>
      </c>
      <c r="L62" s="9">
        <f t="shared" si="13"/>
        <v>-44.89</v>
      </c>
      <c r="M62" s="9">
        <f t="shared" si="14"/>
        <v>-7757.59</v>
      </c>
      <c r="N62" s="9">
        <f t="shared" si="9"/>
        <v>-44.89</v>
      </c>
      <c r="O62" s="12">
        <f t="shared" si="10"/>
        <v>1.5958132045088564</v>
      </c>
      <c r="P62" s="12">
        <f t="shared" si="7"/>
        <v>0.18083941605839418</v>
      </c>
      <c r="Q62" s="12">
        <f t="shared" si="11"/>
        <v>0.0012758287737367235</v>
      </c>
    </row>
    <row r="63" spans="1:17" s="7" customFormat="1" ht="15.75" customHeight="1">
      <c r="A63" s="123"/>
      <c r="B63" s="124"/>
      <c r="C63" s="96"/>
      <c r="D63" s="102" t="s">
        <v>15</v>
      </c>
      <c r="E63" s="60">
        <f>E62</f>
        <v>6.210000000000001</v>
      </c>
      <c r="F63" s="60">
        <f aca="true" t="shared" si="15" ref="F63:K63">F62</f>
        <v>7767.5</v>
      </c>
      <c r="G63" s="60">
        <f t="shared" si="3"/>
        <v>54.8</v>
      </c>
      <c r="H63" s="60">
        <f t="shared" si="15"/>
        <v>54.8</v>
      </c>
      <c r="I63" s="60">
        <f t="shared" si="15"/>
        <v>9.91</v>
      </c>
      <c r="J63" s="60">
        <f t="shared" si="15"/>
        <v>9.91</v>
      </c>
      <c r="K63" s="60">
        <f t="shared" si="15"/>
        <v>3.6999999999999993</v>
      </c>
      <c r="L63" s="60">
        <f t="shared" si="13"/>
        <v>-44.89</v>
      </c>
      <c r="M63" s="60">
        <f t="shared" si="14"/>
        <v>-7757.59</v>
      </c>
      <c r="N63" s="60">
        <f t="shared" si="9"/>
        <v>-44.89</v>
      </c>
      <c r="O63" s="57">
        <f t="shared" si="10"/>
        <v>1.5958132045088564</v>
      </c>
      <c r="P63" s="57">
        <f t="shared" si="7"/>
        <v>0.18083941605839418</v>
      </c>
      <c r="Q63" s="57">
        <f t="shared" si="11"/>
        <v>0.0012758287737367235</v>
      </c>
    </row>
    <row r="64" spans="1:17" ht="15.75" hidden="1">
      <c r="A64" s="123" t="s">
        <v>92</v>
      </c>
      <c r="B64" s="124" t="s">
        <v>93</v>
      </c>
      <c r="C64" s="40" t="s">
        <v>52</v>
      </c>
      <c r="D64" s="10" t="s">
        <v>87</v>
      </c>
      <c r="E64" s="9">
        <v>0</v>
      </c>
      <c r="F64" s="9">
        <v>0</v>
      </c>
      <c r="G64" s="9">
        <f t="shared" si="3"/>
        <v>0</v>
      </c>
      <c r="H64" s="9">
        <v>0</v>
      </c>
      <c r="I64" s="25">
        <v>0</v>
      </c>
      <c r="J64" s="25">
        <v>0</v>
      </c>
      <c r="K64" s="9">
        <f aca="true" t="shared" si="16" ref="K64:K89">I64-E64</f>
        <v>0</v>
      </c>
      <c r="L64" s="9">
        <f t="shared" si="13"/>
        <v>0</v>
      </c>
      <c r="M64" s="9">
        <f t="shared" si="14"/>
        <v>0</v>
      </c>
      <c r="N64" s="9">
        <f t="shared" si="9"/>
        <v>0</v>
      </c>
      <c r="O64" s="12">
        <f t="shared" si="10"/>
      </c>
      <c r="P64" s="12">
        <f t="shared" si="7"/>
      </c>
      <c r="Q64" s="12">
        <f t="shared" si="11"/>
      </c>
    </row>
    <row r="65" spans="1:17" s="7" customFormat="1" ht="15.75" customHeight="1" hidden="1">
      <c r="A65" s="123"/>
      <c r="B65" s="124"/>
      <c r="C65" s="96"/>
      <c r="D65" s="102" t="s">
        <v>15</v>
      </c>
      <c r="E65" s="54">
        <f>E64</f>
        <v>0</v>
      </c>
      <c r="F65" s="54">
        <f>F64</f>
        <v>0</v>
      </c>
      <c r="G65" s="54">
        <f t="shared" si="3"/>
        <v>0</v>
      </c>
      <c r="H65" s="54">
        <f>H64</f>
        <v>0</v>
      </c>
      <c r="I65" s="54">
        <f>I64</f>
        <v>0</v>
      </c>
      <c r="J65" s="54">
        <f>J64</f>
        <v>0</v>
      </c>
      <c r="K65" s="54">
        <f t="shared" si="16"/>
        <v>0</v>
      </c>
      <c r="L65" s="54">
        <f t="shared" si="13"/>
        <v>0</v>
      </c>
      <c r="M65" s="54">
        <f t="shared" si="14"/>
        <v>0</v>
      </c>
      <c r="N65" s="54">
        <f t="shared" si="9"/>
        <v>0</v>
      </c>
      <c r="O65" s="12">
        <f t="shared" si="10"/>
      </c>
      <c r="P65" s="12">
        <f t="shared" si="7"/>
      </c>
      <c r="Q65" s="12">
        <f t="shared" si="11"/>
      </c>
    </row>
    <row r="66" spans="1:17" ht="15" customHeight="1">
      <c r="A66" s="124"/>
      <c r="B66" s="124" t="s">
        <v>94</v>
      </c>
      <c r="C66" s="40" t="s">
        <v>121</v>
      </c>
      <c r="D66" s="15" t="s">
        <v>95</v>
      </c>
      <c r="E66" s="9"/>
      <c r="F66" s="9">
        <v>41.2</v>
      </c>
      <c r="G66" s="9">
        <f t="shared" si="3"/>
        <v>8.9</v>
      </c>
      <c r="H66" s="9">
        <v>8.9</v>
      </c>
      <c r="I66" s="81">
        <v>0</v>
      </c>
      <c r="J66" s="81">
        <v>0</v>
      </c>
      <c r="K66" s="9">
        <f t="shared" si="16"/>
        <v>0</v>
      </c>
      <c r="L66" s="9">
        <f t="shared" si="13"/>
        <v>-8.9</v>
      </c>
      <c r="M66" s="9">
        <f t="shared" si="14"/>
        <v>-41.2</v>
      </c>
      <c r="N66" s="9">
        <f t="shared" si="9"/>
        <v>-8.9</v>
      </c>
      <c r="O66" s="12">
        <f t="shared" si="10"/>
      </c>
      <c r="P66" s="12">
        <f t="shared" si="7"/>
        <v>0</v>
      </c>
      <c r="Q66" s="12">
        <f t="shared" si="11"/>
        <v>0</v>
      </c>
    </row>
    <row r="67" spans="1:17" ht="15.75">
      <c r="A67" s="137"/>
      <c r="B67" s="137"/>
      <c r="C67" s="40" t="s">
        <v>122</v>
      </c>
      <c r="D67" s="10" t="s">
        <v>173</v>
      </c>
      <c r="E67" s="26"/>
      <c r="F67" s="26">
        <v>47.1</v>
      </c>
      <c r="G67" s="26">
        <f t="shared" si="3"/>
        <v>0</v>
      </c>
      <c r="H67" s="26"/>
      <c r="I67" s="85">
        <v>-10.65</v>
      </c>
      <c r="J67" s="85">
        <v>-10.65</v>
      </c>
      <c r="K67" s="26">
        <f t="shared" si="16"/>
        <v>-10.65</v>
      </c>
      <c r="L67" s="26">
        <f t="shared" si="13"/>
        <v>-10.65</v>
      </c>
      <c r="M67" s="26">
        <f t="shared" si="14"/>
        <v>-57.75</v>
      </c>
      <c r="N67" s="26">
        <f t="shared" si="9"/>
        <v>-10.65</v>
      </c>
      <c r="O67" s="12">
        <f t="shared" si="10"/>
      </c>
      <c r="P67" s="12">
        <f t="shared" si="7"/>
      </c>
      <c r="Q67" s="12">
        <f t="shared" si="11"/>
        <v>-0.22611464968152867</v>
      </c>
    </row>
    <row r="68" spans="1:17" ht="19.5" customHeight="1">
      <c r="A68" s="124"/>
      <c r="B68" s="124"/>
      <c r="C68" s="40" t="s">
        <v>48</v>
      </c>
      <c r="D68" s="10" t="s">
        <v>49</v>
      </c>
      <c r="E68" s="9"/>
      <c r="F68" s="9">
        <v>6100</v>
      </c>
      <c r="G68" s="9">
        <f t="shared" si="3"/>
        <v>0</v>
      </c>
      <c r="H68" s="9"/>
      <c r="I68" s="81">
        <v>0</v>
      </c>
      <c r="J68" s="81">
        <v>0</v>
      </c>
      <c r="K68" s="9">
        <f t="shared" si="16"/>
        <v>0</v>
      </c>
      <c r="L68" s="9">
        <f t="shared" si="13"/>
        <v>0</v>
      </c>
      <c r="M68" s="9">
        <f t="shared" si="14"/>
        <v>-6100</v>
      </c>
      <c r="N68" s="9">
        <f t="shared" si="9"/>
        <v>0</v>
      </c>
      <c r="O68" s="12">
        <f t="shared" si="10"/>
      </c>
      <c r="P68" s="12">
        <f t="shared" si="7"/>
      </c>
      <c r="Q68" s="12">
        <f t="shared" si="11"/>
        <v>0</v>
      </c>
    </row>
    <row r="69" spans="1:17" ht="15.75">
      <c r="A69" s="124"/>
      <c r="B69" s="124"/>
      <c r="C69" s="40" t="s">
        <v>130</v>
      </c>
      <c r="D69" s="10" t="s">
        <v>78</v>
      </c>
      <c r="E69" s="5">
        <v>47.82</v>
      </c>
      <c r="F69" s="5">
        <v>680.5</v>
      </c>
      <c r="G69" s="5">
        <f t="shared" si="3"/>
        <v>40</v>
      </c>
      <c r="H69" s="5">
        <v>40</v>
      </c>
      <c r="I69" s="83">
        <v>5688.39</v>
      </c>
      <c r="J69" s="83">
        <v>5688.39</v>
      </c>
      <c r="K69" s="5">
        <f t="shared" si="16"/>
        <v>5640.570000000001</v>
      </c>
      <c r="L69" s="5">
        <f t="shared" si="13"/>
        <v>5648.39</v>
      </c>
      <c r="M69" s="5">
        <f t="shared" si="14"/>
        <v>5007.89</v>
      </c>
      <c r="N69" s="5">
        <f aca="true" t="shared" si="17" ref="N69:N88">J69-H69</f>
        <v>5648.39</v>
      </c>
      <c r="O69" s="12">
        <f aca="true" t="shared" si="18" ref="O69:O88">_xlfn.IFERROR(I69/E69,"")</f>
        <v>118.95420326223338</v>
      </c>
      <c r="P69" s="12">
        <f t="shared" si="7"/>
        <v>142.20975</v>
      </c>
      <c r="Q69" s="12">
        <f aca="true" t="shared" si="19" ref="Q69:Q89">_xlfn.IFERROR(I69/F69,"")</f>
        <v>8.3591329904482</v>
      </c>
    </row>
    <row r="70" spans="1:17" ht="15.75" customHeight="1">
      <c r="A70" s="124"/>
      <c r="B70" s="124"/>
      <c r="C70" s="40" t="s">
        <v>81</v>
      </c>
      <c r="D70" s="10" t="s">
        <v>82</v>
      </c>
      <c r="E70" s="5">
        <v>960.16</v>
      </c>
      <c r="F70" s="5">
        <v>86939.9</v>
      </c>
      <c r="G70" s="5">
        <f aca="true" t="shared" si="20" ref="G70:G89">H70</f>
        <v>3665.7999999999997</v>
      </c>
      <c r="H70" s="5">
        <v>3665.7999999999997</v>
      </c>
      <c r="I70" s="82">
        <v>825.5299999999993</v>
      </c>
      <c r="J70" s="82">
        <v>825.5299999999993</v>
      </c>
      <c r="K70" s="5">
        <f t="shared" si="16"/>
        <v>-134.63000000000068</v>
      </c>
      <c r="L70" s="5">
        <f aca="true" t="shared" si="21" ref="L70:L89">I70-G70</f>
        <v>-2840.2700000000004</v>
      </c>
      <c r="M70" s="5">
        <f aca="true" t="shared" si="22" ref="M70:M89">I70-F70</f>
        <v>-86114.37</v>
      </c>
      <c r="N70" s="5">
        <f t="shared" si="17"/>
        <v>-2840.2700000000004</v>
      </c>
      <c r="O70" s="12">
        <f t="shared" si="18"/>
        <v>0.85978378603566</v>
      </c>
      <c r="P70" s="12">
        <f aca="true" t="shared" si="23" ref="P70:P89">_xlfn.IFERROR(J70/H70,"")</f>
        <v>0.22519777401931348</v>
      </c>
      <c r="Q70" s="12">
        <f t="shared" si="19"/>
        <v>0.009495410047630597</v>
      </c>
    </row>
    <row r="71" spans="1:17" ht="15.75" customHeight="1">
      <c r="A71" s="124"/>
      <c r="B71" s="124"/>
      <c r="C71" s="40" t="s">
        <v>96</v>
      </c>
      <c r="D71" s="10" t="s">
        <v>97</v>
      </c>
      <c r="E71" s="5">
        <v>-5.220000000000003</v>
      </c>
      <c r="F71" s="5"/>
      <c r="G71" s="5">
        <f t="shared" si="20"/>
        <v>0</v>
      </c>
      <c r="H71" s="5"/>
      <c r="I71" s="82">
        <v>-6134.09</v>
      </c>
      <c r="J71" s="82">
        <v>-6134.09</v>
      </c>
      <c r="K71" s="5">
        <f t="shared" si="16"/>
        <v>-6128.87</v>
      </c>
      <c r="L71" s="5">
        <f t="shared" si="21"/>
        <v>-6134.09</v>
      </c>
      <c r="M71" s="5">
        <f t="shared" si="22"/>
        <v>-6134.09</v>
      </c>
      <c r="N71" s="5">
        <f t="shared" si="17"/>
        <v>-6134.09</v>
      </c>
      <c r="O71" s="12">
        <f t="shared" si="18"/>
        <v>1175.1130268199227</v>
      </c>
      <c r="P71" s="12">
        <f t="shared" si="23"/>
      </c>
      <c r="Q71" s="12">
        <f t="shared" si="19"/>
      </c>
    </row>
    <row r="72" spans="1:17" ht="15.75" customHeight="1">
      <c r="A72" s="124"/>
      <c r="B72" s="124"/>
      <c r="C72" s="40" t="s">
        <v>52</v>
      </c>
      <c r="D72" s="10" t="s">
        <v>66</v>
      </c>
      <c r="E72" s="5">
        <v>53.12</v>
      </c>
      <c r="F72" s="5">
        <v>16333.1</v>
      </c>
      <c r="G72" s="5">
        <f t="shared" si="20"/>
        <v>300</v>
      </c>
      <c r="H72" s="5">
        <v>300</v>
      </c>
      <c r="I72" s="82">
        <v>85.19</v>
      </c>
      <c r="J72" s="82">
        <v>85.19</v>
      </c>
      <c r="K72" s="5">
        <f t="shared" si="16"/>
        <v>32.07</v>
      </c>
      <c r="L72" s="5">
        <f t="shared" si="21"/>
        <v>-214.81</v>
      </c>
      <c r="M72" s="5">
        <f t="shared" si="22"/>
        <v>-16247.91</v>
      </c>
      <c r="N72" s="5">
        <f t="shared" si="17"/>
        <v>-214.81</v>
      </c>
      <c r="O72" s="12">
        <f t="shared" si="18"/>
        <v>1.6037274096385543</v>
      </c>
      <c r="P72" s="12">
        <f t="shared" si="23"/>
        <v>0.28396666666666665</v>
      </c>
      <c r="Q72" s="12">
        <f t="shared" si="19"/>
        <v>0.005215788796982814</v>
      </c>
    </row>
    <row r="73" spans="1:17" ht="15.75" customHeight="1" hidden="1">
      <c r="A73" s="153"/>
      <c r="B73" s="153"/>
      <c r="C73" s="47" t="s">
        <v>137</v>
      </c>
      <c r="D73" s="27" t="s">
        <v>138</v>
      </c>
      <c r="E73" s="5"/>
      <c r="F73" s="5"/>
      <c r="G73" s="5">
        <f t="shared" si="20"/>
        <v>0</v>
      </c>
      <c r="H73" s="5"/>
      <c r="I73" s="82">
        <v>0</v>
      </c>
      <c r="J73" s="82">
        <v>0</v>
      </c>
      <c r="K73" s="5">
        <f t="shared" si="16"/>
        <v>0</v>
      </c>
      <c r="L73" s="5">
        <f t="shared" si="21"/>
        <v>0</v>
      </c>
      <c r="M73" s="5">
        <f t="shared" si="22"/>
        <v>0</v>
      </c>
      <c r="N73" s="5">
        <f t="shared" si="17"/>
        <v>0</v>
      </c>
      <c r="O73" s="12">
        <f t="shared" si="18"/>
      </c>
      <c r="P73" s="12">
        <f t="shared" si="23"/>
      </c>
      <c r="Q73" s="12">
        <f t="shared" si="19"/>
      </c>
    </row>
    <row r="74" spans="1:17" s="7" customFormat="1" ht="15.75" customHeight="1">
      <c r="A74" s="124"/>
      <c r="B74" s="124"/>
      <c r="C74" s="96"/>
      <c r="D74" s="102" t="s">
        <v>98</v>
      </c>
      <c r="E74" s="55">
        <f>SUM(E66:E73)</f>
        <v>1055.8799999999999</v>
      </c>
      <c r="F74" s="60">
        <f>SUM(F66:F73)</f>
        <v>110141.8</v>
      </c>
      <c r="G74" s="60">
        <f t="shared" si="20"/>
        <v>4014.7</v>
      </c>
      <c r="H74" s="60">
        <f>SUM(H66:H73)</f>
        <v>4014.7</v>
      </c>
      <c r="I74" s="60">
        <f>SUM(I66:I73)</f>
        <v>454.3700000000003</v>
      </c>
      <c r="J74" s="60">
        <f>SUM(J66:J73)</f>
        <v>454.3700000000003</v>
      </c>
      <c r="K74" s="60">
        <f t="shared" si="16"/>
        <v>-601.5099999999995</v>
      </c>
      <c r="L74" s="60">
        <f t="shared" si="21"/>
        <v>-3560.3299999999995</v>
      </c>
      <c r="M74" s="60">
        <f t="shared" si="22"/>
        <v>-109687.43000000001</v>
      </c>
      <c r="N74" s="60">
        <f t="shared" si="17"/>
        <v>-3560.3299999999995</v>
      </c>
      <c r="O74" s="57">
        <f t="shared" si="18"/>
        <v>0.43032352161230475</v>
      </c>
      <c r="P74" s="57">
        <f t="shared" si="23"/>
        <v>0.11317657608289544</v>
      </c>
      <c r="Q74" s="57">
        <f t="shared" si="19"/>
        <v>0.004125318453121343</v>
      </c>
    </row>
    <row r="75" spans="1:17" s="3" customFormat="1" ht="29.25" customHeight="1">
      <c r="A75" s="143" t="s">
        <v>99</v>
      </c>
      <c r="B75" s="143"/>
      <c r="C75" s="143"/>
      <c r="D75" s="143"/>
      <c r="E75" s="28">
        <f>E5+E24</f>
        <v>351015.14999999997</v>
      </c>
      <c r="F75" s="86">
        <f>F5+F24</f>
        <v>25311787.700000007</v>
      </c>
      <c r="G75" s="86">
        <f t="shared" si="20"/>
        <v>368256.5</v>
      </c>
      <c r="H75" s="86">
        <f>H5+H24</f>
        <v>368256.5</v>
      </c>
      <c r="I75" s="86">
        <f>I5+I24</f>
        <v>219925.34000000003</v>
      </c>
      <c r="J75" s="86">
        <f>J5+J24</f>
        <v>219925.34000000003</v>
      </c>
      <c r="K75" s="86">
        <f t="shared" si="16"/>
        <v>-131089.80999999994</v>
      </c>
      <c r="L75" s="86">
        <f t="shared" si="21"/>
        <v>-148331.15999999997</v>
      </c>
      <c r="M75" s="86">
        <f t="shared" si="22"/>
        <v>-25091862.360000007</v>
      </c>
      <c r="N75" s="86">
        <f t="shared" si="17"/>
        <v>-148331.15999999997</v>
      </c>
      <c r="O75" s="29">
        <f t="shared" si="18"/>
        <v>0.6265408772242453</v>
      </c>
      <c r="P75" s="29">
        <f t="shared" si="23"/>
        <v>0.5972069467884478</v>
      </c>
      <c r="Q75" s="29">
        <f t="shared" si="19"/>
        <v>0.008688652994667775</v>
      </c>
    </row>
    <row r="76" spans="1:17" s="3" customFormat="1" ht="15.75" customHeight="1">
      <c r="A76" s="150" t="s">
        <v>120</v>
      </c>
      <c r="B76" s="151"/>
      <c r="C76" s="151"/>
      <c r="D76" s="152"/>
      <c r="E76" s="28">
        <f>E75-E55-E53-E54</f>
        <v>250245.82999999996</v>
      </c>
      <c r="F76" s="28">
        <f>F75-F55-F53-F54</f>
        <v>20909447.60000001</v>
      </c>
      <c r="G76" s="28">
        <f t="shared" si="20"/>
        <v>70200.7</v>
      </c>
      <c r="H76" s="28">
        <f>H75-H55-H53-H54</f>
        <v>70200.7</v>
      </c>
      <c r="I76" s="28">
        <f>I75-I55-I53-I54</f>
        <v>106548.75000000001</v>
      </c>
      <c r="J76" s="28">
        <f>J75-J55-J53-J54</f>
        <v>106548.75000000001</v>
      </c>
      <c r="K76" s="28">
        <f t="shared" si="16"/>
        <v>-143697.07999999996</v>
      </c>
      <c r="L76" s="28">
        <f t="shared" si="21"/>
        <v>36348.05000000002</v>
      </c>
      <c r="M76" s="28">
        <f t="shared" si="22"/>
        <v>-20802898.85000001</v>
      </c>
      <c r="N76" s="28">
        <f t="shared" si="17"/>
        <v>36348.05000000002</v>
      </c>
      <c r="O76" s="29">
        <f t="shared" si="18"/>
        <v>0.42577632562348805</v>
      </c>
      <c r="P76" s="29">
        <f t="shared" si="23"/>
        <v>1.5177733270465967</v>
      </c>
      <c r="Q76" s="29">
        <f t="shared" si="19"/>
        <v>0.005095722854007868</v>
      </c>
    </row>
    <row r="77" spans="1:17" s="3" customFormat="1" ht="24.75" customHeight="1">
      <c r="A77" s="144"/>
      <c r="B77" s="110"/>
      <c r="C77" s="91"/>
      <c r="D77" s="101" t="s">
        <v>100</v>
      </c>
      <c r="E77" s="107">
        <f>E87</f>
        <v>484381.69999999995</v>
      </c>
      <c r="F77" s="86">
        <f>F87</f>
        <v>22352525.499999996</v>
      </c>
      <c r="G77" s="86">
        <f t="shared" si="20"/>
        <v>258324</v>
      </c>
      <c r="H77" s="86">
        <f>H87</f>
        <v>258324</v>
      </c>
      <c r="I77" s="86">
        <f>I87</f>
        <v>1010501.0599999998</v>
      </c>
      <c r="J77" s="86">
        <f>J87</f>
        <v>1010501.0599999998</v>
      </c>
      <c r="K77" s="86">
        <f t="shared" si="16"/>
        <v>526119.3599999999</v>
      </c>
      <c r="L77" s="86">
        <f t="shared" si="21"/>
        <v>752177.0599999998</v>
      </c>
      <c r="M77" s="86">
        <f t="shared" si="22"/>
        <v>-21342024.439999998</v>
      </c>
      <c r="N77" s="86">
        <f t="shared" si="17"/>
        <v>752177.0599999998</v>
      </c>
      <c r="O77" s="29">
        <f t="shared" si="18"/>
        <v>2.086166880375538</v>
      </c>
      <c r="P77" s="29">
        <f t="shared" si="23"/>
        <v>3.911758334494665</v>
      </c>
      <c r="Q77" s="29">
        <f t="shared" si="19"/>
        <v>0.045207467048857634</v>
      </c>
    </row>
    <row r="78" spans="1:17" s="13" customFormat="1" ht="32.25" customHeight="1">
      <c r="A78" s="144"/>
      <c r="B78" s="110"/>
      <c r="C78" s="40" t="s">
        <v>144</v>
      </c>
      <c r="D78" s="30" t="s">
        <v>101</v>
      </c>
      <c r="E78" s="72"/>
      <c r="F78" s="11">
        <v>384548</v>
      </c>
      <c r="G78" s="11">
        <f t="shared" si="20"/>
        <v>258324</v>
      </c>
      <c r="H78" s="11">
        <v>258324</v>
      </c>
      <c r="I78" s="25">
        <v>0</v>
      </c>
      <c r="J78" s="25">
        <v>0</v>
      </c>
      <c r="K78" s="5">
        <f>I78-E78</f>
        <v>0</v>
      </c>
      <c r="L78" s="5">
        <f aca="true" t="shared" si="24" ref="L78:L83">I78-G78</f>
        <v>-258324</v>
      </c>
      <c r="M78" s="5">
        <f t="shared" si="22"/>
        <v>-384548</v>
      </c>
      <c r="N78" s="5">
        <f t="shared" si="17"/>
        <v>-258324</v>
      </c>
      <c r="O78" s="31">
        <f t="shared" si="18"/>
      </c>
      <c r="P78" s="31">
        <f t="shared" si="23"/>
        <v>0</v>
      </c>
      <c r="Q78" s="31">
        <f t="shared" si="19"/>
        <v>0</v>
      </c>
    </row>
    <row r="79" spans="1:17" ht="18.75" customHeight="1">
      <c r="A79" s="144"/>
      <c r="B79" s="110"/>
      <c r="C79" s="40" t="s">
        <v>145</v>
      </c>
      <c r="D79" s="32" t="s">
        <v>102</v>
      </c>
      <c r="E79" s="72"/>
      <c r="F79" s="11">
        <v>5309242.5</v>
      </c>
      <c r="G79" s="11">
        <f t="shared" si="20"/>
        <v>0</v>
      </c>
      <c r="H79" s="11"/>
      <c r="I79" s="25">
        <v>0</v>
      </c>
      <c r="J79" s="25">
        <v>0</v>
      </c>
      <c r="K79" s="5">
        <f>I79-E79</f>
        <v>0</v>
      </c>
      <c r="L79" s="5">
        <f>I79-G79</f>
        <v>0</v>
      </c>
      <c r="M79" s="5">
        <f>I79-F79</f>
        <v>-5309242.5</v>
      </c>
      <c r="N79" s="5">
        <f t="shared" si="17"/>
        <v>0</v>
      </c>
      <c r="O79" s="31">
        <f t="shared" si="18"/>
      </c>
      <c r="P79" s="31">
        <f t="shared" si="23"/>
      </c>
      <c r="Q79" s="31">
        <f t="shared" si="19"/>
        <v>0</v>
      </c>
    </row>
    <row r="80" spans="1:17" ht="16.5" customHeight="1">
      <c r="A80" s="144"/>
      <c r="B80" s="110"/>
      <c r="C80" s="40" t="s">
        <v>146</v>
      </c>
      <c r="D80" s="32" t="s">
        <v>103</v>
      </c>
      <c r="E80" s="72">
        <v>279597.6699999999</v>
      </c>
      <c r="F80" s="11">
        <v>11808776.699999997</v>
      </c>
      <c r="G80" s="11">
        <f t="shared" si="20"/>
        <v>0</v>
      </c>
      <c r="H80" s="11"/>
      <c r="I80" s="25">
        <v>595678.7799999999</v>
      </c>
      <c r="J80" s="25">
        <v>595678.7799999999</v>
      </c>
      <c r="K80" s="5">
        <f t="shared" si="16"/>
        <v>316081.11</v>
      </c>
      <c r="L80" s="5">
        <f t="shared" si="24"/>
        <v>595678.7799999999</v>
      </c>
      <c r="M80" s="5">
        <f t="shared" si="22"/>
        <v>-11213097.919999998</v>
      </c>
      <c r="N80" s="5">
        <f t="shared" si="17"/>
        <v>595678.7799999999</v>
      </c>
      <c r="O80" s="31">
        <f t="shared" si="18"/>
        <v>2.130485493673821</v>
      </c>
      <c r="P80" s="31">
        <f t="shared" si="23"/>
      </c>
      <c r="Q80" s="31">
        <f t="shared" si="19"/>
        <v>0.05044373309218389</v>
      </c>
    </row>
    <row r="81" spans="1:17" ht="15.75" customHeight="1">
      <c r="A81" s="144"/>
      <c r="B81" s="110"/>
      <c r="C81" s="40" t="s">
        <v>147</v>
      </c>
      <c r="D81" s="14" t="s">
        <v>104</v>
      </c>
      <c r="E81" s="72"/>
      <c r="F81" s="11">
        <v>4849958.3</v>
      </c>
      <c r="G81" s="11">
        <f t="shared" si="20"/>
        <v>0</v>
      </c>
      <c r="H81" s="11"/>
      <c r="I81" s="82">
        <v>0</v>
      </c>
      <c r="J81" s="82">
        <v>0</v>
      </c>
      <c r="K81" s="5">
        <f>I81-E81</f>
        <v>0</v>
      </c>
      <c r="L81" s="5">
        <f t="shared" si="24"/>
        <v>0</v>
      </c>
      <c r="M81" s="5">
        <f t="shared" si="22"/>
        <v>-4849958.3</v>
      </c>
      <c r="N81" s="5">
        <f t="shared" si="17"/>
        <v>0</v>
      </c>
      <c r="O81" s="31">
        <f t="shared" si="18"/>
      </c>
      <c r="P81" s="31">
        <f t="shared" si="23"/>
      </c>
      <c r="Q81" s="31">
        <f t="shared" si="19"/>
        <v>0</v>
      </c>
    </row>
    <row r="82" spans="1:17" ht="33" customHeight="1" hidden="1">
      <c r="A82" s="145"/>
      <c r="B82" s="147"/>
      <c r="C82" s="40" t="s">
        <v>143</v>
      </c>
      <c r="D82" s="14" t="s">
        <v>142</v>
      </c>
      <c r="E82" s="72"/>
      <c r="F82" s="11"/>
      <c r="G82" s="11">
        <f t="shared" si="20"/>
        <v>0</v>
      </c>
      <c r="H82" s="11"/>
      <c r="I82" s="82">
        <v>0</v>
      </c>
      <c r="J82" s="82">
        <v>0</v>
      </c>
      <c r="K82" s="5">
        <f>I82-E82</f>
        <v>0</v>
      </c>
      <c r="L82" s="5">
        <f t="shared" si="24"/>
        <v>0</v>
      </c>
      <c r="M82" s="5">
        <f t="shared" si="22"/>
        <v>0</v>
      </c>
      <c r="N82" s="5">
        <f t="shared" si="17"/>
        <v>0</v>
      </c>
      <c r="O82" s="31">
        <f t="shared" si="18"/>
      </c>
      <c r="P82" s="31">
        <f t="shared" si="23"/>
      </c>
      <c r="Q82" s="31">
        <f t="shared" si="19"/>
      </c>
    </row>
    <row r="83" spans="1:17" ht="25.5" customHeight="1" hidden="1">
      <c r="A83" s="144"/>
      <c r="B83" s="110"/>
      <c r="C83" s="40" t="s">
        <v>105</v>
      </c>
      <c r="D83" s="14" t="s">
        <v>106</v>
      </c>
      <c r="E83" s="72"/>
      <c r="F83" s="11"/>
      <c r="G83" s="11">
        <f t="shared" si="20"/>
        <v>0</v>
      </c>
      <c r="H83" s="11"/>
      <c r="I83" s="82">
        <v>0</v>
      </c>
      <c r="J83" s="82">
        <v>0</v>
      </c>
      <c r="K83" s="5">
        <f>I83-E83</f>
        <v>0</v>
      </c>
      <c r="L83" s="5">
        <f t="shared" si="24"/>
        <v>0</v>
      </c>
      <c r="M83" s="5">
        <f>I83-F83</f>
        <v>0</v>
      </c>
      <c r="N83" s="5">
        <f t="shared" si="17"/>
        <v>0</v>
      </c>
      <c r="O83" s="31">
        <f t="shared" si="18"/>
      </c>
      <c r="P83" s="31">
        <f t="shared" si="23"/>
      </c>
      <c r="Q83" s="31">
        <f t="shared" si="19"/>
      </c>
    </row>
    <row r="84" spans="1:17" ht="78.75" hidden="1">
      <c r="A84" s="146"/>
      <c r="B84" s="148"/>
      <c r="C84" s="65" t="s">
        <v>155</v>
      </c>
      <c r="D84" s="66" t="s">
        <v>156</v>
      </c>
      <c r="E84" s="72"/>
      <c r="F84" s="74"/>
      <c r="G84" s="74">
        <f t="shared" si="20"/>
        <v>0</v>
      </c>
      <c r="H84" s="74"/>
      <c r="I84" s="82">
        <v>0</v>
      </c>
      <c r="J84" s="82">
        <v>0</v>
      </c>
      <c r="K84" s="5">
        <f>I84-E84</f>
        <v>0</v>
      </c>
      <c r="L84" s="5">
        <f>I84-G84</f>
        <v>0</v>
      </c>
      <c r="M84" s="5">
        <f>I84-F84</f>
        <v>0</v>
      </c>
      <c r="N84" s="5">
        <f t="shared" si="17"/>
        <v>0</v>
      </c>
      <c r="O84" s="31">
        <f t="shared" si="18"/>
      </c>
      <c r="P84" s="31">
        <f t="shared" si="23"/>
      </c>
      <c r="Q84" s="31">
        <f t="shared" si="19"/>
      </c>
    </row>
    <row r="85" spans="1:17" ht="31.5" customHeight="1">
      <c r="A85" s="144"/>
      <c r="B85" s="110"/>
      <c r="C85" s="40" t="s">
        <v>107</v>
      </c>
      <c r="D85" s="10" t="s">
        <v>108</v>
      </c>
      <c r="E85" s="72">
        <v>204886.2</v>
      </c>
      <c r="F85" s="11"/>
      <c r="G85" s="11">
        <f t="shared" si="20"/>
        <v>0</v>
      </c>
      <c r="H85" s="11"/>
      <c r="I85" s="82">
        <v>414918.70999999996</v>
      </c>
      <c r="J85" s="82">
        <v>414918.70999999996</v>
      </c>
      <c r="K85" s="5">
        <f t="shared" si="16"/>
        <v>210032.50999999995</v>
      </c>
      <c r="L85" s="5">
        <f t="shared" si="21"/>
        <v>414918.70999999996</v>
      </c>
      <c r="M85" s="5">
        <f t="shared" si="22"/>
        <v>414918.70999999996</v>
      </c>
      <c r="N85" s="5">
        <f t="shared" si="17"/>
        <v>414918.70999999996</v>
      </c>
      <c r="O85" s="31">
        <f t="shared" si="18"/>
        <v>2.0251178947142363</v>
      </c>
      <c r="P85" s="31">
        <f t="shared" si="23"/>
      </c>
      <c r="Q85" s="31">
        <f t="shared" si="19"/>
      </c>
    </row>
    <row r="86" spans="1:17" ht="15.75" customHeight="1">
      <c r="A86" s="144"/>
      <c r="B86" s="110"/>
      <c r="C86" s="40" t="s">
        <v>109</v>
      </c>
      <c r="D86" s="10" t="s">
        <v>110</v>
      </c>
      <c r="E86" s="72">
        <v>-102.17</v>
      </c>
      <c r="F86" s="11"/>
      <c r="G86" s="11">
        <f t="shared" si="20"/>
        <v>0</v>
      </c>
      <c r="H86" s="11"/>
      <c r="I86" s="82">
        <v>-96.43</v>
      </c>
      <c r="J86" s="82">
        <v>-96.43</v>
      </c>
      <c r="K86" s="5">
        <f t="shared" si="16"/>
        <v>5.739999999999995</v>
      </c>
      <c r="L86" s="5">
        <f t="shared" si="21"/>
        <v>-96.43</v>
      </c>
      <c r="M86" s="5">
        <f t="shared" si="22"/>
        <v>-96.43</v>
      </c>
      <c r="N86" s="5">
        <f t="shared" si="17"/>
        <v>-96.43</v>
      </c>
      <c r="O86" s="31">
        <f t="shared" si="18"/>
        <v>0.9438191249877655</v>
      </c>
      <c r="P86" s="31">
        <f t="shared" si="23"/>
      </c>
      <c r="Q86" s="31">
        <f t="shared" si="19"/>
      </c>
    </row>
    <row r="87" spans="1:17" s="7" customFormat="1" ht="15.75" customHeight="1">
      <c r="A87" s="123"/>
      <c r="B87" s="124"/>
      <c r="C87" s="42"/>
      <c r="D87" s="102" t="s">
        <v>118</v>
      </c>
      <c r="E87" s="98">
        <f>SUM(E78:E86)</f>
        <v>484381.69999999995</v>
      </c>
      <c r="F87" s="54">
        <f>SUM(F78:F86)</f>
        <v>22352525.499999996</v>
      </c>
      <c r="G87" s="54">
        <f t="shared" si="20"/>
        <v>258324</v>
      </c>
      <c r="H87" s="54">
        <f>SUM(H78:H86)</f>
        <v>258324</v>
      </c>
      <c r="I87" s="54">
        <f>SUM(I78:I86)</f>
        <v>1010501.0599999998</v>
      </c>
      <c r="J87" s="54">
        <f>SUM(J78:J86)</f>
        <v>1010501.0599999998</v>
      </c>
      <c r="K87" s="54">
        <f t="shared" si="16"/>
        <v>526119.3599999999</v>
      </c>
      <c r="L87" s="54">
        <f t="shared" si="21"/>
        <v>752177.0599999998</v>
      </c>
      <c r="M87" s="59">
        <f t="shared" si="22"/>
        <v>-21342024.439999998</v>
      </c>
      <c r="N87" s="59">
        <f t="shared" si="17"/>
        <v>752177.0599999998</v>
      </c>
      <c r="O87" s="61">
        <f t="shared" si="18"/>
        <v>2.086166880375538</v>
      </c>
      <c r="P87" s="31">
        <f t="shared" si="23"/>
        <v>3.911758334494665</v>
      </c>
      <c r="Q87" s="31">
        <f t="shared" si="19"/>
        <v>0.045207467048857634</v>
      </c>
    </row>
    <row r="88" spans="1:17" s="3" customFormat="1" ht="23.25" customHeight="1">
      <c r="A88" s="149" t="s">
        <v>111</v>
      </c>
      <c r="B88" s="149"/>
      <c r="C88" s="149"/>
      <c r="D88" s="149"/>
      <c r="E88" s="87">
        <f>E75+E77</f>
        <v>835396.8499999999</v>
      </c>
      <c r="F88" s="87">
        <f>F75+F77</f>
        <v>47664313.2</v>
      </c>
      <c r="G88" s="87">
        <f t="shared" si="20"/>
        <v>626580.5</v>
      </c>
      <c r="H88" s="87">
        <f>H75+H77</f>
        <v>626580.5</v>
      </c>
      <c r="I88" s="87">
        <f>I75+I77</f>
        <v>1230426.4</v>
      </c>
      <c r="J88" s="87">
        <f>J75+J77</f>
        <v>1230426.4</v>
      </c>
      <c r="K88" s="87">
        <f t="shared" si="16"/>
        <v>395029.55000000005</v>
      </c>
      <c r="L88" s="87">
        <f t="shared" si="21"/>
        <v>603845.8999999999</v>
      </c>
      <c r="M88" s="87">
        <f t="shared" si="22"/>
        <v>-46433886.800000004</v>
      </c>
      <c r="N88" s="87">
        <f t="shared" si="17"/>
        <v>603845.8999999999</v>
      </c>
      <c r="O88" s="29">
        <f t="shared" si="18"/>
        <v>1.4728645433604401</v>
      </c>
      <c r="P88" s="29">
        <f t="shared" si="23"/>
        <v>1.9637163939828959</v>
      </c>
      <c r="Q88" s="29">
        <f t="shared" si="19"/>
        <v>0.025814415804904536</v>
      </c>
    </row>
    <row r="89" spans="1:17" s="13" customFormat="1" ht="15.75" customHeight="1">
      <c r="A89" s="142" t="s">
        <v>120</v>
      </c>
      <c r="B89" s="142"/>
      <c r="C89" s="142"/>
      <c r="D89" s="142"/>
      <c r="E89" s="88">
        <f>E88-E55-E54-E53</f>
        <v>734627.5299999998</v>
      </c>
      <c r="F89" s="87">
        <f>F88-F55-F54-F53</f>
        <v>43261973.1</v>
      </c>
      <c r="G89" s="87">
        <f t="shared" si="20"/>
        <v>328524.7</v>
      </c>
      <c r="H89" s="87">
        <f>H88-H55-H54-H53</f>
        <v>328524.7</v>
      </c>
      <c r="I89" s="87">
        <f>I88-I55-I54-I53</f>
        <v>1117049.81</v>
      </c>
      <c r="J89" s="87">
        <f>J88-J55-J54-J53</f>
        <v>1117049.81</v>
      </c>
      <c r="K89" s="87">
        <f t="shared" si="16"/>
        <v>382422.28000000026</v>
      </c>
      <c r="L89" s="87">
        <f t="shared" si="21"/>
        <v>788525.1100000001</v>
      </c>
      <c r="M89" s="87">
        <f t="shared" si="22"/>
        <v>-42144923.29</v>
      </c>
      <c r="N89" s="87">
        <f>I89-H89</f>
        <v>788525.1100000001</v>
      </c>
      <c r="O89" s="29">
        <f>I89/E89</f>
        <v>1.5205662249003933</v>
      </c>
      <c r="P89" s="31">
        <f t="shared" si="23"/>
        <v>3.4002003806715293</v>
      </c>
      <c r="Q89" s="31">
        <f t="shared" si="19"/>
        <v>0.025820593235956684</v>
      </c>
    </row>
    <row r="90" spans="1:14" ht="15.75" customHeight="1">
      <c r="A90" s="33" t="s">
        <v>112</v>
      </c>
      <c r="B90" s="34"/>
      <c r="D90" s="35"/>
      <c r="E90" s="49"/>
      <c r="F90" s="36"/>
      <c r="G90" s="36"/>
      <c r="H90" s="36"/>
      <c r="I90" s="36"/>
      <c r="J90" s="36"/>
      <c r="K90" s="36"/>
      <c r="L90" s="36"/>
      <c r="M90" s="36"/>
      <c r="N90" s="36"/>
    </row>
    <row r="91" ht="12.75">
      <c r="K91" s="67"/>
    </row>
    <row r="98" ht="12.75">
      <c r="E98" s="50" t="s">
        <v>117</v>
      </c>
    </row>
  </sheetData>
  <sheetProtection/>
  <mergeCells count="42">
    <mergeCell ref="A89:D89"/>
    <mergeCell ref="A75:D75"/>
    <mergeCell ref="A77:A87"/>
    <mergeCell ref="B77:B87"/>
    <mergeCell ref="A88:D88"/>
    <mergeCell ref="A76:D76"/>
    <mergeCell ref="A62:A63"/>
    <mergeCell ref="B62:B63"/>
    <mergeCell ref="A64:A65"/>
    <mergeCell ref="B64:B65"/>
    <mergeCell ref="A66:A74"/>
    <mergeCell ref="B66:B74"/>
    <mergeCell ref="A50:A51"/>
    <mergeCell ref="B50:B51"/>
    <mergeCell ref="A52:A57"/>
    <mergeCell ref="B52:B57"/>
    <mergeCell ref="A58:A61"/>
    <mergeCell ref="B58:B61"/>
    <mergeCell ref="A29:A31"/>
    <mergeCell ref="B29:B31"/>
    <mergeCell ref="A32:A39"/>
    <mergeCell ref="B32:B39"/>
    <mergeCell ref="A40:A49"/>
    <mergeCell ref="B40:B49"/>
    <mergeCell ref="A6:A7"/>
    <mergeCell ref="B6:B7"/>
    <mergeCell ref="A8:A19"/>
    <mergeCell ref="A24:C24"/>
    <mergeCell ref="A25:A28"/>
    <mergeCell ref="B25:B28"/>
    <mergeCell ref="A1:Q1"/>
    <mergeCell ref="A3:A4"/>
    <mergeCell ref="B3:B4"/>
    <mergeCell ref="C3:C4"/>
    <mergeCell ref="D3:D4"/>
    <mergeCell ref="E3:E4"/>
    <mergeCell ref="F3:H3"/>
    <mergeCell ref="I3:J3"/>
    <mergeCell ref="K3:N3"/>
    <mergeCell ref="O3:O4"/>
    <mergeCell ref="P3:P4"/>
    <mergeCell ref="Q3:Q4"/>
  </mergeCells>
  <printOptions horizontalCentered="1" verticalCentered="1"/>
  <pageMargins left="0" right="0" top="0.3937007874015748" bottom="0" header="0.1968503937007874" footer="0.15748031496062992"/>
  <pageSetup fitToHeight="2" horizontalDpi="600" verticalDpi="600" orientation="landscape" paperSize="9" scale="54" r:id="rId1"/>
  <rowBreaks count="1" manualBreakCount="1">
    <brk id="4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Юрьева Ольга Ивановна</cp:lastModifiedBy>
  <cp:lastPrinted>2023-01-13T09:49:31Z</cp:lastPrinted>
  <dcterms:created xsi:type="dcterms:W3CDTF">2015-02-26T11:08:47Z</dcterms:created>
  <dcterms:modified xsi:type="dcterms:W3CDTF">2023-01-16T04:34:19Z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