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tabRatio="730" activeTab="0"/>
  </bookViews>
  <sheets>
    <sheet name="17.07.2023" sheetId="1" r:id="rId1"/>
  </sheets>
  <definedNames>
    <definedName name="_xlfn.IFERROR" hidden="1">#NAME?</definedName>
    <definedName name="_xlnm._FilterDatabase" localSheetId="0" hidden="1">'17.07.2023'!$A$4:$Q$83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'17.07.2023'!$3:$4</definedName>
    <definedName name="о">#REF!</definedName>
    <definedName name="_xlnm.Print_Area" localSheetId="0">'17.07.2023'!$A$1:$Q$82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<sst xmlns="http://schemas.openxmlformats.org/spreadsheetml/2006/main" count="197" uniqueCount="164">
  <si>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</si>
  <si>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</si>
  <si>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</si>
  <si>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</si>
  <si>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</si>
  <si>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</si>
  <si>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</si>
  <si>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</si>
  <si>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</si>
  <si>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</si>
  <si>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</si>
  <si>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</si>
  <si>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</si>
  <si>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</si>
  <si>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</si>
  <si>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</si>
  <si>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</si>
  <si>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</si>
  <si>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</si>
  <si>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</si>
  <si>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</si>
  <si>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</si>
  <si>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</si>
  <si>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</si>
  <si>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</si>
  <si>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</si>
  <si>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</si>
  <si>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</si>
  <si>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</si>
  <si>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</si>
  <si>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</si>
  <si>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</si>
  <si>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</si>
  <si>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</si>
  <si>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</si>
  <si>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</si>
  <si>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</si>
  <si>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</si>
  <si>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</si>
  <si>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</si>
  <si>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</si>
  <si>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</si>
  <si>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</si>
  <si>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</si>
  <si>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</si>
  <si>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</si>
  <si>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</si>
  <si>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</si>
  <si>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</si>
  <si>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</si>
  <si>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</si>
  <si>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</si>
  <si>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</si>
  <si>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</si>
  <si>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</si>
  <si>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</si>
  <si>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</si>
  <si>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</si>
  <si>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</si>
  <si>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</si>
  <si>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</si>
  <si>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</si>
  <si>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</si>
  <si>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</si>
  <si>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</si>
  <si>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</si>
  <si>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</si>
  <si>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</si>
  <si>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</si>
  <si>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</si>
  <si>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</si>
  <si>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</si>
  <si>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</si>
  <si>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</si>
  <si>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</si>
  <si>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</si>
  <si>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</si>
  <si>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</si>
  <si>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</si>
  <si>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Плата за право заключения договоров о РЗТ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</si>
  <si>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</si>
  <si>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</si>
  <si>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</si>
  <si>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</si>
  <si>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</si>
  <si>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</si>
  <si>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</si>
  <si>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</si>
  <si>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</si>
  <si>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</si>
  <si>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</si>
  <si>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</si>
  <si>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</si>
  <si>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</si>
  <si>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</si>
  <si>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</si>
  <si>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</si>
  <si>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</si>
  <si>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</si>
  <si>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</si>
  <si>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</si>
  <si>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</si>
  <si>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</si>
  <si>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</si>
  <si>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</si>
  <si>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</si>
  <si>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</si>
  <si>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</si>
  <si>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</si>
  <si>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</si>
  <si>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</si>
  <si>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</si>
  <si>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</si>
  <si>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</si>
  <si>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</si>
  <si>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</si>
  <si>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</si>
  <si>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</si>
  <si>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</si>
  <si>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</si>
  <si>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</si>
  <si>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</si>
  <si>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</si>
  <si>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</si>
  <si>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</si>
  <si>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</si>
  <si>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</si>
  <si>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</si>
  <si>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</si>
  <si>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</si>
  <si>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</si>
  <si>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</si>
  <si>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</si>
  <si>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</si>
  <si>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</si>
  <si>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>2 08 04 00 0 04 0 000 150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</si>
  <si>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</si>
  <si>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</si>
  <si>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</si>
  <si>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</si>
  <si>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</si>
  <si>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</si>
  <si>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</si>
  <si>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</si>
  <si>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</si>
  <si>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</si>
  <si>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</si>
  <si>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</si>
  <si>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</si>
  <si>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</si>
  <si>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</si>
  <si>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</si>
  <si>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</si>
  <si>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</si>
  <si>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</si>
  <si>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</si>
  <si>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1 11 05400 00 0000 120</t>
  </si>
  <si>
    <t>январь-июль</t>
  </si>
  <si>
    <t>июль</t>
  </si>
  <si>
    <t>факта за июля от плана июля</t>
  </si>
  <si>
    <t>Факт с нач. 2022 года      (по 14.07.22 вкл.)</t>
  </si>
  <si>
    <t>с нач. года на 17.07.2023 (по 14.07.2023 вкл.)</t>
  </si>
  <si>
    <t>111 0501204 1020 120,       111 0501204 1020 120</t>
  </si>
  <si>
    <t>11705,  11109,  11402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</si>
</sst>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45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6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7" fontId="5" fillId="0" borderId="12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wrapText="1"/>
    </xf>
    <xf numFmtId="167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7" fontId="6" fillId="0" borderId="11" xfId="0" applyNumberFormat="1" applyFont="1" applyFill="1" applyBorder="1" applyAlignment="1">
      <alignment wrapText="1"/>
    </xf>
    <xf numFmtId="167" fontId="3" fillId="0" borderId="11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top" wrapText="1"/>
    </xf>
    <xf numFmtId="167" fontId="4" fillId="0" borderId="13" xfId="0" applyNumberFormat="1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9" fontId="4" fillId="0" borderId="11" xfId="146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wrapText="1"/>
    </xf>
    <xf numFmtId="166" fontId="8" fillId="0" borderId="11" xfId="0" applyNumberFormat="1" applyFont="1" applyFill="1" applyBorder="1" applyAlignment="1">
      <alignment horizontal="left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8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</cellXfs>
  <cellStyles count="14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9" xfId="141"/>
    <cellStyle name="Плохой" xfId="142"/>
    <cellStyle name="Пояснение" xfId="143"/>
    <cellStyle name="Примечание" xfId="144"/>
    <cellStyle name="Percent" xfId="145"/>
    <cellStyle name="Процентный 2" xfId="146"/>
    <cellStyle name="Процентный 2 2" xfId="147"/>
    <cellStyle name="Связанная ячейка" xfId="148"/>
    <cellStyle name="Текст предупреждения" xfId="149"/>
    <cellStyle name="Comma" xfId="150"/>
    <cellStyle name="Comma [0]" xfId="151"/>
    <cellStyle name="Финансовый 2" xfId="152"/>
    <cellStyle name="Финансовый 3" xfId="153"/>
    <cellStyle name="Хороший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zoomScalePageLayoutView="0" workbookViewId="0" topLeftCell="A1">
      <pane xSplit="4" ySplit="4" topLeftCell="E6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69" sqref="I69:J69"/>
    </sheetView>
  </sheetViews>
  <sheetFormatPr defaultColWidth="9.00390625" defaultRowHeight="12.75"/>
  <cols>
    <col min="1" max="2" width="9.125" style="37" customWidth="1"/>
    <col min="3" max="3" width="20.75390625" style="78" hidden="1" customWidth="1"/>
    <col min="4" max="4" width="67.625" style="37" customWidth="1"/>
    <col min="5" max="5" width="14.625" style="40" customWidth="1"/>
    <col min="6" max="6" width="15.625" style="37" customWidth="1"/>
    <col min="7" max="7" width="13.875" style="37" customWidth="1"/>
    <col min="8" max="8" width="13.00390625" style="37" customWidth="1"/>
    <col min="9" max="9" width="16.25390625" style="55" customWidth="1"/>
    <col min="10" max="10" width="13.875" style="55" customWidth="1"/>
    <col min="11" max="11" width="15.125" style="37" customWidth="1"/>
    <col min="12" max="12" width="14.375" style="37" customWidth="1"/>
    <col min="13" max="13" width="15.625" style="37" customWidth="1"/>
    <col min="14" max="14" width="13.75390625" style="37" customWidth="1"/>
    <col min="15" max="15" width="13.125" style="37" customWidth="1"/>
    <col min="16" max="16" width="11.125" style="37" customWidth="1"/>
    <col min="17" max="17" width="11.875" style="37" customWidth="1"/>
    <col min="18" max="16384" width="9.125" style="37" customWidth="1"/>
  </cols>
  <sheetData>
    <row r="1" spans="1:17" ht="20.25">
      <c r="A1" s="100" t="s">
        <v>138</v>
      </c>
      <c r="B1" s="100"/>
      <c r="C1" s="10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20.25" customHeight="1">
      <c r="A2" s="26"/>
      <c r="B2" s="27"/>
      <c r="C2" s="67"/>
      <c r="D2" s="24"/>
      <c r="E2" s="42"/>
      <c r="F2" s="24"/>
      <c r="G2" s="24"/>
      <c r="H2" s="42"/>
      <c r="I2" s="47"/>
      <c r="J2" s="47"/>
      <c r="K2" s="24"/>
      <c r="L2" s="24"/>
      <c r="M2" s="24"/>
      <c r="N2" s="24"/>
      <c r="O2" s="24"/>
      <c r="P2" s="23"/>
      <c r="Q2" s="23" t="s">
        <v>0</v>
      </c>
    </row>
    <row r="3" spans="1:17" ht="20.25" customHeight="1">
      <c r="A3" s="102" t="s">
        <v>1</v>
      </c>
      <c r="B3" s="89" t="s">
        <v>2</v>
      </c>
      <c r="C3" s="103" t="s">
        <v>3</v>
      </c>
      <c r="D3" s="105" t="s">
        <v>4</v>
      </c>
      <c r="E3" s="107" t="s">
        <v>160</v>
      </c>
      <c r="F3" s="86" t="s">
        <v>137</v>
      </c>
      <c r="G3" s="87"/>
      <c r="H3" s="88"/>
      <c r="I3" s="84" t="s">
        <v>139</v>
      </c>
      <c r="J3" s="85"/>
      <c r="K3" s="86" t="s">
        <v>5</v>
      </c>
      <c r="L3" s="87"/>
      <c r="M3" s="87"/>
      <c r="N3" s="88"/>
      <c r="O3" s="89" t="s">
        <v>154</v>
      </c>
      <c r="P3" s="109" t="s">
        <v>152</v>
      </c>
      <c r="Q3" s="89" t="s">
        <v>153</v>
      </c>
    </row>
    <row r="4" spans="1:17" ht="63">
      <c r="A4" s="102"/>
      <c r="B4" s="89"/>
      <c r="C4" s="104"/>
      <c r="D4" s="106"/>
      <c r="E4" s="108"/>
      <c r="F4" s="1" t="s">
        <v>132</v>
      </c>
      <c r="G4" s="1" t="s">
        <v>157</v>
      </c>
      <c r="H4" s="1" t="s">
        <v>158</v>
      </c>
      <c r="I4" s="48" t="s">
        <v>161</v>
      </c>
      <c r="J4" s="48" t="s">
        <v>158</v>
      </c>
      <c r="K4" s="1" t="s">
        <v>140</v>
      </c>
      <c r="L4" s="1" t="s">
        <v>6</v>
      </c>
      <c r="M4" s="1" t="s">
        <v>141</v>
      </c>
      <c r="N4" s="1" t="s">
        <v>159</v>
      </c>
      <c r="O4" s="89"/>
      <c r="P4" s="109"/>
      <c r="Q4" s="89"/>
    </row>
    <row r="5" spans="1:17" ht="25.5" customHeight="1">
      <c r="A5" s="56"/>
      <c r="B5" s="57"/>
      <c r="C5" s="68"/>
      <c r="D5" s="58" t="s">
        <v>7</v>
      </c>
      <c r="E5" s="33">
        <f aca="true" t="shared" si="0" ref="E5:J5">E17+E19+E21+E18+E20</f>
        <v>7929305.7299999995</v>
      </c>
      <c r="F5" s="33">
        <f t="shared" si="0"/>
        <v>20002935.000000004</v>
      </c>
      <c r="G5" s="33">
        <f t="shared" si="0"/>
        <v>7871508.6</v>
      </c>
      <c r="H5" s="33">
        <f t="shared" si="0"/>
        <v>97469.6</v>
      </c>
      <c r="I5" s="33">
        <f t="shared" si="0"/>
        <v>7316401.689999998</v>
      </c>
      <c r="J5" s="33">
        <f t="shared" si="0"/>
        <v>55530.57</v>
      </c>
      <c r="K5" s="33">
        <f>I5-E5</f>
        <v>-612904.0400000019</v>
      </c>
      <c r="L5" s="33">
        <f>I5-G5</f>
        <v>-555106.910000002</v>
      </c>
      <c r="M5" s="33">
        <f>I5-F5</f>
        <v>-12686533.310000006</v>
      </c>
      <c r="N5" s="33">
        <f>J5-H5</f>
        <v>-41939.030000000006</v>
      </c>
      <c r="O5" s="59">
        <f aca="true" t="shared" si="1" ref="O5:O36">_xlfn.IFERROR(I5/E5,"")</f>
        <v>0.9227039464904071</v>
      </c>
      <c r="P5" s="59">
        <f aca="true" t="shared" si="2" ref="P5:P36">_xlfn.IFERROR(I5/G5,"")</f>
        <v>0.9294789679833416</v>
      </c>
      <c r="Q5" s="59">
        <f aca="true" t="shared" si="3" ref="Q5:Q36">_xlfn.IFERROR(I5/F5,"")</f>
        <v>0.3657664082795848</v>
      </c>
    </row>
    <row r="6" spans="1:18" ht="18" customHeight="1">
      <c r="A6" s="90" t="s">
        <v>12</v>
      </c>
      <c r="B6" s="43" t="s">
        <v>13</v>
      </c>
      <c r="C6" s="68" t="s">
        <v>14</v>
      </c>
      <c r="D6" s="4" t="s">
        <v>15</v>
      </c>
      <c r="E6" s="5">
        <v>6056484.5</v>
      </c>
      <c r="F6" s="5">
        <f>14235121.9+613644.6</f>
        <v>14848766.5</v>
      </c>
      <c r="G6" s="5">
        <v>5839946.1</v>
      </c>
      <c r="H6" s="5">
        <v>24288.6</v>
      </c>
      <c r="I6" s="5">
        <v>5536726.42</v>
      </c>
      <c r="J6" s="5">
        <v>21877.28</v>
      </c>
      <c r="K6" s="5">
        <f aca="true" t="shared" si="4" ref="K6:K59">I6-E6</f>
        <v>-519758.0800000001</v>
      </c>
      <c r="L6" s="5">
        <f aca="true" t="shared" si="5" ref="L6:L66">I6-G6</f>
        <v>-303219.6799999997</v>
      </c>
      <c r="M6" s="5">
        <f aca="true" t="shared" si="6" ref="M6:M66">I6-F6</f>
        <v>-9312040.08</v>
      </c>
      <c r="N6" s="5">
        <f>J6-H6</f>
        <v>-2411.3199999999997</v>
      </c>
      <c r="O6" s="29">
        <f t="shared" si="1"/>
        <v>0.9141815553230591</v>
      </c>
      <c r="P6" s="29">
        <f t="shared" si="2"/>
        <v>0.9480783427093616</v>
      </c>
      <c r="Q6" s="29">
        <f t="shared" si="3"/>
        <v>0.37287450240395387</v>
      </c>
      <c r="R6" s="41"/>
    </row>
    <row r="7" spans="1:18" ht="18" customHeight="1">
      <c r="A7" s="91"/>
      <c r="B7" s="43" t="s">
        <v>8</v>
      </c>
      <c r="C7" s="68" t="s">
        <v>9</v>
      </c>
      <c r="D7" s="2" t="s">
        <v>10</v>
      </c>
      <c r="E7" s="3">
        <v>35264.86</v>
      </c>
      <c r="F7" s="3">
        <v>80057.5</v>
      </c>
      <c r="G7" s="3">
        <v>44330</v>
      </c>
      <c r="H7" s="3">
        <v>6820</v>
      </c>
      <c r="I7" s="5">
        <v>37354.56</v>
      </c>
      <c r="J7" s="5">
        <v>0.01</v>
      </c>
      <c r="K7" s="3">
        <f>I7-E7</f>
        <v>2089.699999999997</v>
      </c>
      <c r="L7" s="3">
        <f>I7-G7</f>
        <v>-6975.440000000002</v>
      </c>
      <c r="M7" s="3">
        <f>I7-F7</f>
        <v>-42702.94</v>
      </c>
      <c r="N7" s="3">
        <f>J7-H7</f>
        <v>-6819.99</v>
      </c>
      <c r="O7" s="29">
        <f t="shared" si="1"/>
        <v>1.0592572889839913</v>
      </c>
      <c r="P7" s="29">
        <f t="shared" si="2"/>
        <v>0.8426474170990299</v>
      </c>
      <c r="Q7" s="29">
        <f t="shared" si="3"/>
        <v>0.46659663366955</v>
      </c>
      <c r="R7" s="41"/>
    </row>
    <row r="8" spans="1:18" ht="18" customHeight="1">
      <c r="A8" s="91"/>
      <c r="B8" s="43" t="s">
        <v>13</v>
      </c>
      <c r="C8" s="68" t="s">
        <v>143</v>
      </c>
      <c r="D8" s="4" t="s">
        <v>142</v>
      </c>
      <c r="E8" s="5"/>
      <c r="F8" s="5">
        <v>1204375.9</v>
      </c>
      <c r="G8" s="5">
        <v>648721.5</v>
      </c>
      <c r="H8" s="5">
        <v>0</v>
      </c>
      <c r="I8" s="5">
        <v>550687.2199999997</v>
      </c>
      <c r="J8" s="5">
        <v>2543.24</v>
      </c>
      <c r="K8" s="5">
        <f>I8-E8</f>
        <v>550687.2199999997</v>
      </c>
      <c r="L8" s="5">
        <f>I8-G8</f>
        <v>-98034.28000000026</v>
      </c>
      <c r="M8" s="5">
        <f>I8-F8</f>
        <v>-653688.6800000002</v>
      </c>
      <c r="N8" s="5">
        <f aca="true" t="shared" si="7" ref="N8:N66">J8-H8</f>
        <v>2543.24</v>
      </c>
      <c r="O8" s="29">
        <f t="shared" si="1"/>
      </c>
      <c r="P8" s="29">
        <f t="shared" si="2"/>
        <v>0.8488807909095039</v>
      </c>
      <c r="Q8" s="29">
        <f t="shared" si="3"/>
        <v>0.4572386577977854</v>
      </c>
      <c r="R8" s="41"/>
    </row>
    <row r="9" spans="1:18" ht="18" customHeight="1">
      <c r="A9" s="91"/>
      <c r="B9" s="43" t="s">
        <v>13</v>
      </c>
      <c r="C9" s="68" t="s">
        <v>16</v>
      </c>
      <c r="D9" s="4" t="s">
        <v>17</v>
      </c>
      <c r="E9" s="5">
        <v>384.11</v>
      </c>
      <c r="F9" s="5"/>
      <c r="G9" s="5"/>
      <c r="H9" s="5"/>
      <c r="I9" s="5">
        <v>-1962.38</v>
      </c>
      <c r="J9" s="5">
        <v>13.2</v>
      </c>
      <c r="K9" s="5">
        <f t="shared" si="4"/>
        <v>-2346.4900000000002</v>
      </c>
      <c r="L9" s="5">
        <f>I9-G9</f>
        <v>-1962.38</v>
      </c>
      <c r="M9" s="5">
        <f t="shared" si="6"/>
        <v>-1962.38</v>
      </c>
      <c r="N9" s="5">
        <f t="shared" si="7"/>
        <v>13.2</v>
      </c>
      <c r="O9" s="29">
        <f t="shared" si="1"/>
        <v>-5.108901096040197</v>
      </c>
      <c r="P9" s="29">
        <f t="shared" si="2"/>
      </c>
      <c r="Q9" s="29">
        <f t="shared" si="3"/>
      </c>
      <c r="R9" s="41"/>
    </row>
    <row r="10" spans="1:18" ht="18" customHeight="1">
      <c r="A10" s="91"/>
      <c r="B10" s="43" t="s">
        <v>13</v>
      </c>
      <c r="C10" s="68" t="s">
        <v>18</v>
      </c>
      <c r="D10" s="4" t="s">
        <v>19</v>
      </c>
      <c r="E10" s="5">
        <v>2179.04</v>
      </c>
      <c r="F10" s="5">
        <v>4690.3</v>
      </c>
      <c r="G10" s="5">
        <v>2720.4</v>
      </c>
      <c r="H10" s="5">
        <v>0</v>
      </c>
      <c r="I10" s="5">
        <v>-1457.88</v>
      </c>
      <c r="J10" s="5">
        <v>0</v>
      </c>
      <c r="K10" s="5">
        <f t="shared" si="4"/>
        <v>-3636.92</v>
      </c>
      <c r="L10" s="5">
        <f t="shared" si="5"/>
        <v>-4178.280000000001</v>
      </c>
      <c r="M10" s="5">
        <f t="shared" si="6"/>
        <v>-6148.18</v>
      </c>
      <c r="N10" s="5">
        <f t="shared" si="7"/>
        <v>0</v>
      </c>
      <c r="O10" s="29">
        <f t="shared" si="1"/>
        <v>-0.6690469197444747</v>
      </c>
      <c r="P10" s="29">
        <f t="shared" si="2"/>
        <v>-0.5359064843405382</v>
      </c>
      <c r="Q10" s="29">
        <f t="shared" si="3"/>
        <v>-0.31082873163763514</v>
      </c>
      <c r="R10" s="41"/>
    </row>
    <row r="11" spans="1:18" ht="18" customHeight="1">
      <c r="A11" s="91"/>
      <c r="B11" s="43" t="s">
        <v>13</v>
      </c>
      <c r="C11" s="68" t="s">
        <v>20</v>
      </c>
      <c r="D11" s="4" t="s">
        <v>145</v>
      </c>
      <c r="E11" s="5">
        <v>125927.88999999998</v>
      </c>
      <c r="F11" s="5">
        <v>314766.5</v>
      </c>
      <c r="G11" s="5">
        <v>156403</v>
      </c>
      <c r="H11" s="5">
        <v>30756</v>
      </c>
      <c r="I11" s="5">
        <v>121632.77</v>
      </c>
      <c r="J11" s="5">
        <v>17282.34</v>
      </c>
      <c r="K11" s="5">
        <f t="shared" si="4"/>
        <v>-4295.119999999981</v>
      </c>
      <c r="L11" s="5">
        <f t="shared" si="5"/>
        <v>-34770.229999999996</v>
      </c>
      <c r="M11" s="5">
        <f t="shared" si="6"/>
        <v>-193133.72999999998</v>
      </c>
      <c r="N11" s="5">
        <f t="shared" si="7"/>
        <v>-13473.66</v>
      </c>
      <c r="O11" s="29">
        <f t="shared" si="1"/>
        <v>0.965892226098603</v>
      </c>
      <c r="P11" s="29">
        <f t="shared" si="2"/>
        <v>0.7776882156991873</v>
      </c>
      <c r="Q11" s="29">
        <f t="shared" si="3"/>
        <v>0.3864222209161394</v>
      </c>
      <c r="R11" s="41"/>
    </row>
    <row r="12" spans="1:18" ht="18" customHeight="1">
      <c r="A12" s="91"/>
      <c r="B12" s="43" t="s">
        <v>21</v>
      </c>
      <c r="C12" s="68" t="s">
        <v>22</v>
      </c>
      <c r="D12" s="4" t="s">
        <v>23</v>
      </c>
      <c r="E12" s="5">
        <v>59091.43</v>
      </c>
      <c r="F12" s="5">
        <v>1083466.2</v>
      </c>
      <c r="G12" s="5">
        <v>77100</v>
      </c>
      <c r="H12" s="5">
        <v>9200</v>
      </c>
      <c r="I12" s="5">
        <v>39572.02</v>
      </c>
      <c r="J12" s="5">
        <v>1021.43</v>
      </c>
      <c r="K12" s="5">
        <f t="shared" si="4"/>
        <v>-19519.410000000003</v>
      </c>
      <c r="L12" s="5">
        <f t="shared" si="5"/>
        <v>-37527.98</v>
      </c>
      <c r="M12" s="5">
        <f t="shared" si="6"/>
        <v>-1043894.1799999999</v>
      </c>
      <c r="N12" s="5">
        <f t="shared" si="7"/>
        <v>-8178.57</v>
      </c>
      <c r="O12" s="29">
        <f t="shared" si="1"/>
        <v>0.6696744350238266</v>
      </c>
      <c r="P12" s="29">
        <f t="shared" si="2"/>
        <v>0.5132557717250323</v>
      </c>
      <c r="Q12" s="29">
        <f t="shared" si="3"/>
        <v>0.03652353898995649</v>
      </c>
      <c r="R12" s="41"/>
    </row>
    <row r="13" spans="1:18" ht="18" customHeight="1">
      <c r="A13" s="91"/>
      <c r="B13" s="43" t="s">
        <v>106</v>
      </c>
      <c r="C13" s="68" t="s">
        <v>149</v>
      </c>
      <c r="D13" s="4" t="s">
        <v>148</v>
      </c>
      <c r="E13" s="5">
        <v>358226.01000000007</v>
      </c>
      <c r="F13" s="5"/>
      <c r="G13" s="5"/>
      <c r="H13" s="5"/>
      <c r="I13" s="5">
        <v>0</v>
      </c>
      <c r="J13" s="5">
        <v>0</v>
      </c>
      <c r="K13" s="5">
        <f t="shared" si="4"/>
        <v>-358226.01000000007</v>
      </c>
      <c r="L13" s="5">
        <f t="shared" si="5"/>
        <v>0</v>
      </c>
      <c r="M13" s="5">
        <f t="shared" si="6"/>
        <v>0</v>
      </c>
      <c r="N13" s="5">
        <f t="shared" si="7"/>
        <v>0</v>
      </c>
      <c r="O13" s="29">
        <f t="shared" si="1"/>
        <v>0</v>
      </c>
      <c r="P13" s="29">
        <f t="shared" si="2"/>
      </c>
      <c r="Q13" s="29">
        <f t="shared" si="3"/>
      </c>
      <c r="R13" s="41"/>
    </row>
    <row r="14" spans="1:18" ht="18" customHeight="1">
      <c r="A14" s="91"/>
      <c r="B14" s="43" t="s">
        <v>21</v>
      </c>
      <c r="C14" s="68" t="s">
        <v>24</v>
      </c>
      <c r="D14" s="4" t="s">
        <v>25</v>
      </c>
      <c r="E14" s="5">
        <v>1176778.64</v>
      </c>
      <c r="F14" s="5">
        <v>2237196.9</v>
      </c>
      <c r="G14" s="5">
        <v>975000</v>
      </c>
      <c r="H14" s="5">
        <v>7200</v>
      </c>
      <c r="I14" s="5">
        <v>929955.85</v>
      </c>
      <c r="J14" s="5">
        <v>4686.49</v>
      </c>
      <c r="K14" s="5">
        <f t="shared" si="4"/>
        <v>-246822.78999999992</v>
      </c>
      <c r="L14" s="5">
        <f t="shared" si="5"/>
        <v>-45044.15000000002</v>
      </c>
      <c r="M14" s="5">
        <f t="shared" si="6"/>
        <v>-1307241.0499999998</v>
      </c>
      <c r="N14" s="5">
        <f t="shared" si="7"/>
        <v>-2513.51</v>
      </c>
      <c r="O14" s="29">
        <f t="shared" si="1"/>
        <v>0.7902555488260732</v>
      </c>
      <c r="P14" s="29">
        <f t="shared" si="2"/>
        <v>0.9538008717948717</v>
      </c>
      <c r="Q14" s="29">
        <f t="shared" si="3"/>
        <v>0.4156790356718267</v>
      </c>
      <c r="R14" s="41"/>
    </row>
    <row r="15" spans="1:18" ht="18" customHeight="1">
      <c r="A15" s="91"/>
      <c r="B15" s="43" t="s">
        <v>26</v>
      </c>
      <c r="C15" s="68" t="s">
        <v>27</v>
      </c>
      <c r="D15" s="4" t="s">
        <v>28</v>
      </c>
      <c r="E15" s="5">
        <v>114235.59</v>
      </c>
      <c r="F15" s="5">
        <v>228385.6</v>
      </c>
      <c r="G15" s="5">
        <v>126580.6</v>
      </c>
      <c r="H15" s="5">
        <v>19110</v>
      </c>
      <c r="I15" s="5">
        <v>103727.89</v>
      </c>
      <c r="J15" s="5">
        <v>8080.98</v>
      </c>
      <c r="K15" s="5">
        <f t="shared" si="4"/>
        <v>-10507.699999999997</v>
      </c>
      <c r="L15" s="5">
        <f t="shared" si="5"/>
        <v>-22852.710000000006</v>
      </c>
      <c r="M15" s="5">
        <f t="shared" si="6"/>
        <v>-124657.71</v>
      </c>
      <c r="N15" s="5">
        <f t="shared" si="7"/>
        <v>-11029.02</v>
      </c>
      <c r="O15" s="29">
        <f t="shared" si="1"/>
        <v>0.9080172825299017</v>
      </c>
      <c r="P15" s="29">
        <f t="shared" si="2"/>
        <v>0.8194611970554729</v>
      </c>
      <c r="Q15" s="29">
        <f t="shared" si="3"/>
        <v>0.45417876608682856</v>
      </c>
      <c r="R15" s="41"/>
    </row>
    <row r="16" spans="1:18" ht="18" customHeight="1">
      <c r="A16" s="91"/>
      <c r="B16" s="43" t="s">
        <v>21</v>
      </c>
      <c r="C16" s="68" t="s">
        <v>29</v>
      </c>
      <c r="D16" s="4" t="s">
        <v>30</v>
      </c>
      <c r="E16" s="5">
        <v>18.06</v>
      </c>
      <c r="F16" s="5"/>
      <c r="G16" s="5"/>
      <c r="H16" s="5"/>
      <c r="I16" s="5">
        <v>-0.1</v>
      </c>
      <c r="J16" s="5">
        <v>0</v>
      </c>
      <c r="K16" s="5">
        <f t="shared" si="4"/>
        <v>-18.16</v>
      </c>
      <c r="L16" s="5">
        <f t="shared" si="5"/>
        <v>-0.1</v>
      </c>
      <c r="M16" s="5">
        <f t="shared" si="6"/>
        <v>-0.1</v>
      </c>
      <c r="N16" s="5">
        <f t="shared" si="7"/>
        <v>0</v>
      </c>
      <c r="O16" s="29">
        <f t="shared" si="1"/>
        <v>-0.005537098560354375</v>
      </c>
      <c r="P16" s="29">
        <f t="shared" si="2"/>
      </c>
      <c r="Q16" s="29">
        <f t="shared" si="3"/>
      </c>
      <c r="R16" s="41"/>
    </row>
    <row r="17" spans="1:18" ht="18" customHeight="1">
      <c r="A17" s="92"/>
      <c r="B17" s="60"/>
      <c r="C17" s="69"/>
      <c r="D17" s="61" t="s">
        <v>11</v>
      </c>
      <c r="E17" s="25">
        <f aca="true" t="shared" si="8" ref="E17:J17">SUM(E6:E16)</f>
        <v>7928590.129999999</v>
      </c>
      <c r="F17" s="25">
        <f t="shared" si="8"/>
        <v>20001705.400000002</v>
      </c>
      <c r="G17" s="25">
        <f t="shared" si="8"/>
        <v>7870801.6</v>
      </c>
      <c r="H17" s="25">
        <f t="shared" si="8"/>
        <v>97374.6</v>
      </c>
      <c r="I17" s="25">
        <f t="shared" si="8"/>
        <v>7316236.369999998</v>
      </c>
      <c r="J17" s="25">
        <f t="shared" si="8"/>
        <v>55504.97</v>
      </c>
      <c r="K17" s="25">
        <f t="shared" si="4"/>
        <v>-612353.7600000007</v>
      </c>
      <c r="L17" s="25">
        <f t="shared" si="5"/>
        <v>-554565.2300000014</v>
      </c>
      <c r="M17" s="25">
        <f t="shared" si="6"/>
        <v>-12685469.030000005</v>
      </c>
      <c r="N17" s="25">
        <f>J17-H17</f>
        <v>-41869.630000000005</v>
      </c>
      <c r="O17" s="62">
        <f t="shared" si="1"/>
        <v>0.9227663746063764</v>
      </c>
      <c r="P17" s="62">
        <f t="shared" si="2"/>
        <v>0.9295414548373317</v>
      </c>
      <c r="Q17" s="62">
        <f t="shared" si="3"/>
        <v>0.36578062838581743</v>
      </c>
      <c r="R17" s="41"/>
    </row>
    <row r="18" spans="1:18" ht="18" customHeight="1">
      <c r="A18" s="44" t="s">
        <v>103</v>
      </c>
      <c r="B18" s="43" t="s">
        <v>32</v>
      </c>
      <c r="C18" s="68" t="s">
        <v>34</v>
      </c>
      <c r="D18" s="4" t="s">
        <v>35</v>
      </c>
      <c r="E18" s="5">
        <v>32</v>
      </c>
      <c r="F18" s="5">
        <v>140</v>
      </c>
      <c r="G18" s="5">
        <v>80</v>
      </c>
      <c r="H18" s="5">
        <v>10</v>
      </c>
      <c r="I18" s="5">
        <v>32</v>
      </c>
      <c r="J18" s="5">
        <v>0</v>
      </c>
      <c r="K18" s="5">
        <f t="shared" si="4"/>
        <v>0</v>
      </c>
      <c r="L18" s="5">
        <f t="shared" si="5"/>
        <v>-48</v>
      </c>
      <c r="M18" s="5">
        <f t="shared" si="6"/>
        <v>-108</v>
      </c>
      <c r="N18" s="5">
        <f t="shared" si="7"/>
        <v>-10</v>
      </c>
      <c r="O18" s="29">
        <f t="shared" si="1"/>
        <v>1</v>
      </c>
      <c r="P18" s="29">
        <f t="shared" si="2"/>
        <v>0.4</v>
      </c>
      <c r="Q18" s="29">
        <f t="shared" si="3"/>
        <v>0.22857142857142856</v>
      </c>
      <c r="R18" s="41"/>
    </row>
    <row r="19" spans="1:18" ht="18" customHeight="1">
      <c r="A19" s="44" t="s">
        <v>31</v>
      </c>
      <c r="B19" s="43" t="s">
        <v>32</v>
      </c>
      <c r="C19" s="68" t="s">
        <v>33</v>
      </c>
      <c r="D19" s="4" t="s">
        <v>144</v>
      </c>
      <c r="E19" s="5">
        <v>130.2</v>
      </c>
      <c r="F19" s="5"/>
      <c r="G19" s="5"/>
      <c r="H19" s="5"/>
      <c r="I19" s="5">
        <v>60.8</v>
      </c>
      <c r="J19" s="5">
        <v>5.6</v>
      </c>
      <c r="K19" s="5">
        <f t="shared" si="4"/>
        <v>-69.39999999999999</v>
      </c>
      <c r="L19" s="5">
        <f t="shared" si="5"/>
        <v>60.8</v>
      </c>
      <c r="M19" s="5">
        <f t="shared" si="6"/>
        <v>60.8</v>
      </c>
      <c r="N19" s="5">
        <f t="shared" si="7"/>
        <v>5.6</v>
      </c>
      <c r="O19" s="29">
        <f t="shared" si="1"/>
        <v>0.46697388632872505</v>
      </c>
      <c r="P19" s="29">
        <f t="shared" si="2"/>
      </c>
      <c r="Q19" s="29">
        <f t="shared" si="3"/>
      </c>
      <c r="R19" s="41"/>
    </row>
    <row r="20" spans="1:18" ht="31.5">
      <c r="A20" s="45" t="s">
        <v>38</v>
      </c>
      <c r="B20" s="46" t="s">
        <v>105</v>
      </c>
      <c r="C20" s="68" t="s">
        <v>39</v>
      </c>
      <c r="D20" s="4" t="s">
        <v>40</v>
      </c>
      <c r="E20" s="5">
        <v>518.4</v>
      </c>
      <c r="F20" s="5">
        <v>969.6</v>
      </c>
      <c r="G20" s="5">
        <v>572</v>
      </c>
      <c r="H20" s="5">
        <v>70</v>
      </c>
      <c r="I20" s="5">
        <v>-2.48</v>
      </c>
      <c r="J20" s="5">
        <v>0</v>
      </c>
      <c r="K20" s="5">
        <f t="shared" si="4"/>
        <v>-520.88</v>
      </c>
      <c r="L20" s="5">
        <f t="shared" si="5"/>
        <v>-574.48</v>
      </c>
      <c r="M20" s="5">
        <f t="shared" si="6"/>
        <v>-972.08</v>
      </c>
      <c r="N20" s="5">
        <f t="shared" si="7"/>
        <v>-70</v>
      </c>
      <c r="O20" s="29">
        <f t="shared" si="1"/>
        <v>-0.004783950617283951</v>
      </c>
      <c r="P20" s="29">
        <f t="shared" si="2"/>
        <v>-0.004335664335664335</v>
      </c>
      <c r="Q20" s="29">
        <f t="shared" si="3"/>
        <v>-0.0025577557755775576</v>
      </c>
      <c r="R20" s="41"/>
    </row>
    <row r="21" spans="1:18" ht="18" customHeight="1">
      <c r="A21" s="44" t="s">
        <v>36</v>
      </c>
      <c r="B21" s="43" t="s">
        <v>13</v>
      </c>
      <c r="C21" s="68" t="s">
        <v>37</v>
      </c>
      <c r="D21" s="4" t="s">
        <v>107</v>
      </c>
      <c r="E21" s="5">
        <v>35</v>
      </c>
      <c r="F21" s="5">
        <v>120</v>
      </c>
      <c r="G21" s="5">
        <v>55</v>
      </c>
      <c r="H21" s="5">
        <v>15</v>
      </c>
      <c r="I21" s="5">
        <v>75</v>
      </c>
      <c r="J21" s="5">
        <v>20</v>
      </c>
      <c r="K21" s="5">
        <f t="shared" si="4"/>
        <v>40</v>
      </c>
      <c r="L21" s="5">
        <f t="shared" si="5"/>
        <v>20</v>
      </c>
      <c r="M21" s="5">
        <f t="shared" si="6"/>
        <v>-45</v>
      </c>
      <c r="N21" s="5">
        <f t="shared" si="7"/>
        <v>5</v>
      </c>
      <c r="O21" s="29">
        <f t="shared" si="1"/>
        <v>2.142857142857143</v>
      </c>
      <c r="P21" s="29">
        <f t="shared" si="2"/>
        <v>1.3636363636363635</v>
      </c>
      <c r="Q21" s="29">
        <f t="shared" si="3"/>
        <v>0.625</v>
      </c>
      <c r="R21" s="41"/>
    </row>
    <row r="22" spans="1:18" ht="28.5" customHeight="1">
      <c r="A22" s="96"/>
      <c r="B22" s="96"/>
      <c r="C22" s="97"/>
      <c r="D22" s="34" t="s">
        <v>41</v>
      </c>
      <c r="E22" s="33">
        <f aca="true" t="shared" si="9" ref="E22:J22">E26+E29+E37+E47+E49+E54+E58+E60+E69</f>
        <v>2943703.6199999987</v>
      </c>
      <c r="F22" s="33">
        <f t="shared" si="9"/>
        <v>6567862.88</v>
      </c>
      <c r="G22" s="33">
        <f t="shared" si="9"/>
        <v>3577608.11</v>
      </c>
      <c r="H22" s="33">
        <f t="shared" si="9"/>
        <v>471004.5</v>
      </c>
      <c r="I22" s="33">
        <f t="shared" si="9"/>
        <v>3722671.0799999987</v>
      </c>
      <c r="J22" s="33">
        <f t="shared" si="9"/>
        <v>266698.3400000001</v>
      </c>
      <c r="K22" s="33">
        <f t="shared" si="4"/>
        <v>778967.46</v>
      </c>
      <c r="L22" s="33">
        <f t="shared" si="5"/>
        <v>145062.9699999988</v>
      </c>
      <c r="M22" s="33">
        <f t="shared" si="6"/>
        <v>-2845191.800000001</v>
      </c>
      <c r="N22" s="33">
        <f t="shared" si="7"/>
        <v>-204306.15999999992</v>
      </c>
      <c r="O22" s="59">
        <f t="shared" si="1"/>
        <v>1.2646215654006636</v>
      </c>
      <c r="P22" s="59">
        <f t="shared" si="2"/>
        <v>1.040547473490605</v>
      </c>
      <c r="Q22" s="59">
        <f t="shared" si="3"/>
        <v>0.566800974383314</v>
      </c>
      <c r="R22" s="41"/>
    </row>
    <row r="23" spans="1:17" ht="18" customHeight="1">
      <c r="A23" s="90" t="s">
        <v>38</v>
      </c>
      <c r="B23" s="93" t="s">
        <v>105</v>
      </c>
      <c r="C23" s="70" t="s">
        <v>72</v>
      </c>
      <c r="D23" s="6" t="s">
        <v>146</v>
      </c>
      <c r="E23" s="5">
        <v>59612.58</v>
      </c>
      <c r="F23" s="5">
        <f>135475.5+25225.6</f>
        <v>160701.1</v>
      </c>
      <c r="G23" s="5">
        <v>87650</v>
      </c>
      <c r="H23" s="5">
        <v>13600</v>
      </c>
      <c r="I23" s="5">
        <v>85589.07999999999</v>
      </c>
      <c r="J23" s="5">
        <v>7154.030000000001</v>
      </c>
      <c r="K23" s="7">
        <f t="shared" si="4"/>
        <v>25976.499999999985</v>
      </c>
      <c r="L23" s="7">
        <f t="shared" si="5"/>
        <v>-2060.920000000013</v>
      </c>
      <c r="M23" s="7">
        <f t="shared" si="6"/>
        <v>-75112.02000000002</v>
      </c>
      <c r="N23" s="7">
        <f t="shared" si="7"/>
        <v>-6445.969999999999</v>
      </c>
      <c r="O23" s="30">
        <f t="shared" si="1"/>
        <v>1.4357553388898783</v>
      </c>
      <c r="P23" s="30">
        <f t="shared" si="2"/>
        <v>0.976486936679977</v>
      </c>
      <c r="Q23" s="30">
        <f t="shared" si="3"/>
        <v>0.5325979722603018</v>
      </c>
    </row>
    <row r="24" spans="1:17" ht="18" customHeight="1">
      <c r="A24" s="91"/>
      <c r="B24" s="94"/>
      <c r="C24" s="68" t="s">
        <v>42</v>
      </c>
      <c r="D24" s="6" t="s">
        <v>43</v>
      </c>
      <c r="E24" s="3">
        <v>3971.23</v>
      </c>
      <c r="F24" s="5">
        <v>39519.1</v>
      </c>
      <c r="G24" s="5">
        <v>39519.1</v>
      </c>
      <c r="H24" s="5">
        <v>0</v>
      </c>
      <c r="I24" s="5">
        <v>39519.14</v>
      </c>
      <c r="J24" s="5">
        <v>0</v>
      </c>
      <c r="K24" s="5">
        <f t="shared" si="4"/>
        <v>35547.909999999996</v>
      </c>
      <c r="L24" s="5">
        <f t="shared" si="5"/>
        <v>0.040000000000873115</v>
      </c>
      <c r="M24" s="5">
        <f t="shared" si="6"/>
        <v>0.040000000000873115</v>
      </c>
      <c r="N24" s="5">
        <f t="shared" si="7"/>
        <v>0</v>
      </c>
      <c r="O24" s="30">
        <f t="shared" si="1"/>
        <v>9.951360157935953</v>
      </c>
      <c r="P24" s="30">
        <f t="shared" si="2"/>
        <v>1.0000010121687994</v>
      </c>
      <c r="Q24" s="30">
        <f t="shared" si="3"/>
        <v>1.0000010121687994</v>
      </c>
    </row>
    <row r="25" spans="1:17" ht="18" customHeight="1">
      <c r="A25" s="91"/>
      <c r="B25" s="94"/>
      <c r="C25" s="68" t="s">
        <v>73</v>
      </c>
      <c r="D25" s="6" t="s">
        <v>74</v>
      </c>
      <c r="E25" s="3">
        <v>43060.73</v>
      </c>
      <c r="F25" s="5">
        <f>110819.4+14383.9-8662.9</f>
        <v>116540.4</v>
      </c>
      <c r="G25" s="5">
        <v>57150</v>
      </c>
      <c r="H25" s="5">
        <v>9000</v>
      </c>
      <c r="I25" s="5">
        <v>60667.89999999999</v>
      </c>
      <c r="J25" s="5">
        <v>3866.4100000000003</v>
      </c>
      <c r="K25" s="7">
        <f t="shared" si="4"/>
        <v>17607.169999999984</v>
      </c>
      <c r="L25" s="7">
        <f t="shared" si="5"/>
        <v>3517.899999999987</v>
      </c>
      <c r="M25" s="7">
        <f t="shared" si="6"/>
        <v>-55872.50000000001</v>
      </c>
      <c r="N25" s="7">
        <f t="shared" si="7"/>
        <v>-5133.59</v>
      </c>
      <c r="O25" s="30">
        <f t="shared" si="1"/>
        <v>1.408891581726552</v>
      </c>
      <c r="P25" s="30">
        <f t="shared" si="2"/>
        <v>1.0615555555555554</v>
      </c>
      <c r="Q25" s="30">
        <f t="shared" si="3"/>
        <v>0.5205739812116655</v>
      </c>
    </row>
    <row r="26" spans="1:17" ht="18" customHeight="1">
      <c r="A26" s="92"/>
      <c r="B26" s="95"/>
      <c r="C26" s="69"/>
      <c r="D26" s="61" t="s">
        <v>11</v>
      </c>
      <c r="E26" s="25">
        <f aca="true" t="shared" si="10" ref="E26:J26">SUM(E23:E25)</f>
        <v>106644.54000000001</v>
      </c>
      <c r="F26" s="25">
        <f t="shared" si="10"/>
        <v>316760.6</v>
      </c>
      <c r="G26" s="25">
        <f t="shared" si="10"/>
        <v>184319.1</v>
      </c>
      <c r="H26" s="25">
        <f t="shared" si="10"/>
        <v>22600</v>
      </c>
      <c r="I26" s="25">
        <f t="shared" si="10"/>
        <v>185776.11999999997</v>
      </c>
      <c r="J26" s="25">
        <f t="shared" si="10"/>
        <v>11020.44</v>
      </c>
      <c r="K26" s="25">
        <f t="shared" si="4"/>
        <v>79131.57999999996</v>
      </c>
      <c r="L26" s="25">
        <f t="shared" si="5"/>
        <v>1457.0199999999604</v>
      </c>
      <c r="M26" s="25">
        <f t="shared" si="6"/>
        <v>-130984.48000000001</v>
      </c>
      <c r="N26" s="25">
        <f t="shared" si="7"/>
        <v>-11579.56</v>
      </c>
      <c r="O26" s="63">
        <f t="shared" si="1"/>
        <v>1.74201248371459</v>
      </c>
      <c r="P26" s="63">
        <f t="shared" si="2"/>
        <v>1.007904878007759</v>
      </c>
      <c r="Q26" s="63">
        <f t="shared" si="3"/>
        <v>0.5864874608773945</v>
      </c>
    </row>
    <row r="27" spans="1:17" ht="18" customHeight="1">
      <c r="A27" s="83">
        <v>951</v>
      </c>
      <c r="B27" s="83" t="s">
        <v>13</v>
      </c>
      <c r="C27" s="70" t="s">
        <v>119</v>
      </c>
      <c r="D27" s="8" t="s">
        <v>45</v>
      </c>
      <c r="E27" s="5">
        <v>43652.65</v>
      </c>
      <c r="F27" s="5">
        <v>91712.1</v>
      </c>
      <c r="G27" s="5">
        <v>47723</v>
      </c>
      <c r="H27" s="5">
        <v>5900</v>
      </c>
      <c r="I27" s="5">
        <v>58968.020000000004</v>
      </c>
      <c r="J27" s="5">
        <v>6007.09</v>
      </c>
      <c r="K27" s="5">
        <f t="shared" si="4"/>
        <v>15315.370000000003</v>
      </c>
      <c r="L27" s="5">
        <f t="shared" si="5"/>
        <v>11245.020000000004</v>
      </c>
      <c r="M27" s="5">
        <f t="shared" si="6"/>
        <v>-32744.08</v>
      </c>
      <c r="N27" s="5">
        <f t="shared" si="7"/>
        <v>107.09000000000015</v>
      </c>
      <c r="O27" s="30">
        <f t="shared" si="1"/>
        <v>1.3508462831007968</v>
      </c>
      <c r="P27" s="30">
        <f t="shared" si="2"/>
        <v>1.235631037445257</v>
      </c>
      <c r="Q27" s="30">
        <f t="shared" si="3"/>
        <v>0.642968812185088</v>
      </c>
    </row>
    <row r="28" spans="1:17" ht="18" customHeight="1">
      <c r="A28" s="83"/>
      <c r="B28" s="83"/>
      <c r="C28" s="68" t="s">
        <v>118</v>
      </c>
      <c r="D28" s="6" t="s">
        <v>47</v>
      </c>
      <c r="E28" s="5">
        <v>4591.24</v>
      </c>
      <c r="F28" s="5">
        <v>14224.9</v>
      </c>
      <c r="G28" s="5">
        <v>4466.6</v>
      </c>
      <c r="H28" s="5">
        <v>1557</v>
      </c>
      <c r="I28" s="5">
        <v>11017.29</v>
      </c>
      <c r="J28" s="5">
        <v>6343.39</v>
      </c>
      <c r="K28" s="5">
        <f t="shared" si="4"/>
        <v>6426.050000000001</v>
      </c>
      <c r="L28" s="5">
        <f t="shared" si="5"/>
        <v>6550.6900000000005</v>
      </c>
      <c r="M28" s="5">
        <f t="shared" si="6"/>
        <v>-3207.6099999999988</v>
      </c>
      <c r="N28" s="5">
        <f t="shared" si="7"/>
        <v>4786.39</v>
      </c>
      <c r="O28" s="30">
        <f t="shared" si="1"/>
        <v>2.399632778944251</v>
      </c>
      <c r="P28" s="30">
        <f t="shared" si="2"/>
        <v>2.4665942775265304</v>
      </c>
      <c r="Q28" s="30">
        <f t="shared" si="3"/>
        <v>0.7745073779077534</v>
      </c>
    </row>
    <row r="29" spans="1:17" ht="15.75">
      <c r="A29" s="83"/>
      <c r="B29" s="83"/>
      <c r="C29" s="69"/>
      <c r="D29" s="64" t="s">
        <v>11</v>
      </c>
      <c r="E29" s="25">
        <f aca="true" t="shared" si="11" ref="E29:J29">E27+E28</f>
        <v>48243.89</v>
      </c>
      <c r="F29" s="25">
        <f t="shared" si="11"/>
        <v>105937</v>
      </c>
      <c r="G29" s="25">
        <f t="shared" si="11"/>
        <v>52189.6</v>
      </c>
      <c r="H29" s="25">
        <f t="shared" si="11"/>
        <v>7457</v>
      </c>
      <c r="I29" s="25">
        <f t="shared" si="11"/>
        <v>69985.31</v>
      </c>
      <c r="J29" s="25">
        <f t="shared" si="11"/>
        <v>12350.48</v>
      </c>
      <c r="K29" s="25">
        <f t="shared" si="4"/>
        <v>21741.42</v>
      </c>
      <c r="L29" s="25">
        <f t="shared" si="5"/>
        <v>17795.71</v>
      </c>
      <c r="M29" s="25">
        <f t="shared" si="6"/>
        <v>-35951.69</v>
      </c>
      <c r="N29" s="25">
        <f t="shared" si="7"/>
        <v>4893.48</v>
      </c>
      <c r="O29" s="63">
        <f t="shared" si="1"/>
        <v>1.4506564458214293</v>
      </c>
      <c r="P29" s="63">
        <f t="shared" si="2"/>
        <v>1.340981919769456</v>
      </c>
      <c r="Q29" s="63">
        <f t="shared" si="3"/>
        <v>0.6606314130096189</v>
      </c>
    </row>
    <row r="30" spans="1:17" ht="18.75" customHeight="1">
      <c r="A30" s="98" t="s">
        <v>48</v>
      </c>
      <c r="B30" s="83" t="s">
        <v>49</v>
      </c>
      <c r="C30" s="68" t="s">
        <v>50</v>
      </c>
      <c r="D30" s="6" t="s">
        <v>51</v>
      </c>
      <c r="E30" s="3">
        <v>1336</v>
      </c>
      <c r="F30" s="3">
        <v>496</v>
      </c>
      <c r="G30" s="3">
        <f>H30</f>
        <v>0</v>
      </c>
      <c r="H30" s="3">
        <v>0</v>
      </c>
      <c r="I30" s="49">
        <v>3566.51</v>
      </c>
      <c r="J30" s="49">
        <v>0</v>
      </c>
      <c r="K30" s="3">
        <f t="shared" si="4"/>
        <v>2230.51</v>
      </c>
      <c r="L30" s="3">
        <f t="shared" si="5"/>
        <v>3566.51</v>
      </c>
      <c r="M30" s="3">
        <f t="shared" si="6"/>
        <v>3070.51</v>
      </c>
      <c r="N30" s="3">
        <f t="shared" si="7"/>
        <v>0</v>
      </c>
      <c r="O30" s="30">
        <f t="shared" si="1"/>
        <v>2.669543413173653</v>
      </c>
      <c r="P30" s="30">
        <f t="shared" si="2"/>
      </c>
      <c r="Q30" s="30">
        <f t="shared" si="3"/>
        <v>7.1905443548387105</v>
      </c>
    </row>
    <row r="31" spans="1:17" ht="17.25" customHeight="1">
      <c r="A31" s="98"/>
      <c r="B31" s="83"/>
      <c r="C31" s="68" t="s">
        <v>52</v>
      </c>
      <c r="D31" s="9" t="s">
        <v>53</v>
      </c>
      <c r="E31" s="3">
        <v>36439.85</v>
      </c>
      <c r="F31" s="3">
        <v>100081.7</v>
      </c>
      <c r="G31" s="3">
        <v>54500</v>
      </c>
      <c r="H31" s="3">
        <v>7500</v>
      </c>
      <c r="I31" s="5">
        <v>45335.66</v>
      </c>
      <c r="J31" s="5">
        <v>1688.6399999999999</v>
      </c>
      <c r="K31" s="3">
        <f t="shared" si="4"/>
        <v>8895.810000000005</v>
      </c>
      <c r="L31" s="3">
        <f t="shared" si="5"/>
        <v>-9164.339999999997</v>
      </c>
      <c r="M31" s="3">
        <f t="shared" si="6"/>
        <v>-54746.03999999999</v>
      </c>
      <c r="N31" s="3">
        <f t="shared" si="7"/>
        <v>-5811.360000000001</v>
      </c>
      <c r="O31" s="30">
        <f t="shared" si="1"/>
        <v>1.2441231234486423</v>
      </c>
      <c r="P31" s="30">
        <f t="shared" si="2"/>
        <v>0.8318469724770643</v>
      </c>
      <c r="Q31" s="30">
        <f t="shared" si="3"/>
        <v>0.4529865100213126</v>
      </c>
    </row>
    <row r="32" spans="1:17" ht="15.75">
      <c r="A32" s="98"/>
      <c r="B32" s="83"/>
      <c r="C32" s="70" t="s">
        <v>44</v>
      </c>
      <c r="D32" s="8" t="s">
        <v>54</v>
      </c>
      <c r="E32" s="3">
        <v>1312.59</v>
      </c>
      <c r="F32" s="3">
        <v>557</v>
      </c>
      <c r="G32" s="3">
        <v>324.9</v>
      </c>
      <c r="H32" s="3">
        <v>46.4</v>
      </c>
      <c r="I32" s="5">
        <v>4857.64</v>
      </c>
      <c r="J32" s="5">
        <v>502.02</v>
      </c>
      <c r="K32" s="3">
        <f t="shared" si="4"/>
        <v>3545.05</v>
      </c>
      <c r="L32" s="3">
        <f t="shared" si="5"/>
        <v>4532.740000000001</v>
      </c>
      <c r="M32" s="3">
        <f t="shared" si="6"/>
        <v>4300.64</v>
      </c>
      <c r="N32" s="3">
        <f t="shared" si="7"/>
        <v>455.62</v>
      </c>
      <c r="O32" s="30">
        <f t="shared" si="1"/>
        <v>3.700805278114263</v>
      </c>
      <c r="P32" s="30">
        <f t="shared" si="2"/>
        <v>14.951184979993846</v>
      </c>
      <c r="Q32" s="30">
        <f t="shared" si="3"/>
        <v>8.721077199281869</v>
      </c>
    </row>
    <row r="33" spans="1:17" ht="15.75">
      <c r="A33" s="98"/>
      <c r="B33" s="83"/>
      <c r="C33" s="71" t="s">
        <v>55</v>
      </c>
      <c r="D33" s="8" t="s">
        <v>56</v>
      </c>
      <c r="E33" s="5">
        <f>E34+E36+E35</f>
        <v>32639.850000000002</v>
      </c>
      <c r="F33" s="5">
        <f>F34+F36+F35</f>
        <v>200264</v>
      </c>
      <c r="G33" s="5">
        <f>G34+G36+G35</f>
        <v>160521.9</v>
      </c>
      <c r="H33" s="5">
        <f>H34+H36+H35</f>
        <v>5437.5</v>
      </c>
      <c r="I33" s="5">
        <v>157882.57999999996</v>
      </c>
      <c r="J33" s="5">
        <v>2077.83</v>
      </c>
      <c r="K33" s="10">
        <f t="shared" si="4"/>
        <v>125242.72999999995</v>
      </c>
      <c r="L33" s="10">
        <f t="shared" si="5"/>
        <v>-2639.320000000036</v>
      </c>
      <c r="M33" s="10">
        <f t="shared" si="6"/>
        <v>-42381.42000000004</v>
      </c>
      <c r="N33" s="10">
        <f t="shared" si="7"/>
        <v>-3359.67</v>
      </c>
      <c r="O33" s="30">
        <f t="shared" si="1"/>
        <v>4.837111077409975</v>
      </c>
      <c r="P33" s="30">
        <f t="shared" si="2"/>
        <v>0.9835578821332165</v>
      </c>
      <c r="Q33" s="30">
        <f t="shared" si="3"/>
        <v>0.7883722486318058</v>
      </c>
    </row>
    <row r="34" spans="1:17" ht="15.75">
      <c r="A34" s="98"/>
      <c r="B34" s="83"/>
      <c r="C34" s="72" t="s">
        <v>121</v>
      </c>
      <c r="D34" s="11" t="s">
        <v>57</v>
      </c>
      <c r="E34" s="12">
        <v>13680.88</v>
      </c>
      <c r="F34" s="12">
        <f>48594.6+85630.3+29092.9</f>
        <v>163317.8</v>
      </c>
      <c r="G34" s="12">
        <v>140250.80000000002</v>
      </c>
      <c r="H34" s="12">
        <v>2893.1</v>
      </c>
      <c r="I34" s="50">
        <v>134916.61</v>
      </c>
      <c r="J34" s="50">
        <v>520</v>
      </c>
      <c r="K34" s="12">
        <f t="shared" si="4"/>
        <v>121235.72999999998</v>
      </c>
      <c r="L34" s="12">
        <f t="shared" si="5"/>
        <v>-5334.190000000031</v>
      </c>
      <c r="M34" s="12">
        <f t="shared" si="6"/>
        <v>-28401.190000000002</v>
      </c>
      <c r="N34" s="12">
        <f t="shared" si="7"/>
        <v>-2373.1</v>
      </c>
      <c r="O34" s="30">
        <f t="shared" si="1"/>
        <v>9.861690914619526</v>
      </c>
      <c r="P34" s="30">
        <f t="shared" si="2"/>
        <v>0.9619667766600972</v>
      </c>
      <c r="Q34" s="30">
        <f t="shared" si="3"/>
        <v>0.8260986248896324</v>
      </c>
    </row>
    <row r="35" spans="1:17" ht="15.75">
      <c r="A35" s="98"/>
      <c r="B35" s="83"/>
      <c r="C35" s="72" t="s">
        <v>122</v>
      </c>
      <c r="D35" s="11" t="s">
        <v>58</v>
      </c>
      <c r="E35" s="12">
        <v>1307.34</v>
      </c>
      <c r="F35" s="51">
        <v>1867.8</v>
      </c>
      <c r="G35" s="51">
        <v>160.3</v>
      </c>
      <c r="H35" s="51">
        <v>0</v>
      </c>
      <c r="I35" s="50">
        <v>918.33</v>
      </c>
      <c r="J35" s="50">
        <v>0</v>
      </c>
      <c r="K35" s="12">
        <f t="shared" si="4"/>
        <v>-389.0099999999999</v>
      </c>
      <c r="L35" s="12">
        <f t="shared" si="5"/>
        <v>758.03</v>
      </c>
      <c r="M35" s="12">
        <f t="shared" si="6"/>
        <v>-949.4699999999999</v>
      </c>
      <c r="N35" s="12">
        <f t="shared" si="7"/>
        <v>0</v>
      </c>
      <c r="O35" s="30">
        <f t="shared" si="1"/>
        <v>0.7024415989719583</v>
      </c>
      <c r="P35" s="30">
        <f t="shared" si="2"/>
        <v>5.72882096069869</v>
      </c>
      <c r="Q35" s="30">
        <f t="shared" si="3"/>
        <v>0.4916639897205269</v>
      </c>
    </row>
    <row r="36" spans="1:17" ht="15.75">
      <c r="A36" s="98"/>
      <c r="B36" s="83"/>
      <c r="C36" s="72" t="s">
        <v>120</v>
      </c>
      <c r="D36" s="11" t="s">
        <v>59</v>
      </c>
      <c r="E36" s="25">
        <v>17651.63</v>
      </c>
      <c r="F36" s="51">
        <f>35078.4+85630.3-85630.3</f>
        <v>35078.40000000001</v>
      </c>
      <c r="G36" s="51">
        <v>20110.8</v>
      </c>
      <c r="H36" s="51">
        <v>2544.4</v>
      </c>
      <c r="I36" s="52">
        <v>22047.640000000003</v>
      </c>
      <c r="J36" s="50">
        <v>1557.83</v>
      </c>
      <c r="K36" s="12">
        <f t="shared" si="4"/>
        <v>4396.010000000002</v>
      </c>
      <c r="L36" s="12">
        <f t="shared" si="5"/>
        <v>1936.8400000000038</v>
      </c>
      <c r="M36" s="12">
        <f t="shared" si="6"/>
        <v>-13030.760000000006</v>
      </c>
      <c r="N36" s="12">
        <f t="shared" si="7"/>
        <v>-986.5700000000002</v>
      </c>
      <c r="O36" s="30">
        <f t="shared" si="1"/>
        <v>1.249042722966661</v>
      </c>
      <c r="P36" s="30">
        <f t="shared" si="2"/>
        <v>1.0963084511804604</v>
      </c>
      <c r="Q36" s="30">
        <f t="shared" si="3"/>
        <v>0.6285246761539864</v>
      </c>
    </row>
    <row r="37" spans="1:17" ht="15.75">
      <c r="A37" s="98"/>
      <c r="B37" s="98"/>
      <c r="C37" s="69"/>
      <c r="D37" s="64" t="s">
        <v>11</v>
      </c>
      <c r="E37" s="25">
        <f aca="true" t="shared" si="12" ref="E37:J37">SUM(E30:E33)</f>
        <v>71728.29</v>
      </c>
      <c r="F37" s="25">
        <f t="shared" si="12"/>
        <v>301398.7</v>
      </c>
      <c r="G37" s="25">
        <f t="shared" si="12"/>
        <v>215346.8</v>
      </c>
      <c r="H37" s="25">
        <f t="shared" si="12"/>
        <v>12983.9</v>
      </c>
      <c r="I37" s="25">
        <f t="shared" si="12"/>
        <v>211642.38999999996</v>
      </c>
      <c r="J37" s="25">
        <f t="shared" si="12"/>
        <v>4268.49</v>
      </c>
      <c r="K37" s="25">
        <f t="shared" si="4"/>
        <v>139914.09999999998</v>
      </c>
      <c r="L37" s="25">
        <f t="shared" si="5"/>
        <v>-3704.4100000000326</v>
      </c>
      <c r="M37" s="25">
        <f t="shared" si="6"/>
        <v>-89756.31000000006</v>
      </c>
      <c r="N37" s="25">
        <f t="shared" si="7"/>
        <v>-8715.41</v>
      </c>
      <c r="O37" s="63">
        <f aca="true" t="shared" si="13" ref="O37:O68">_xlfn.IFERROR(I37/E37,"")</f>
        <v>2.9506125128592915</v>
      </c>
      <c r="P37" s="63">
        <f aca="true" t="shared" si="14" ref="P37:P68">_xlfn.IFERROR(I37/G37,"")</f>
        <v>0.9827979333800175</v>
      </c>
      <c r="Q37" s="63">
        <f aca="true" t="shared" si="15" ref="Q37:Q68">_xlfn.IFERROR(I37/F37,"")</f>
        <v>0.7022007394192474</v>
      </c>
    </row>
    <row r="38" spans="1:17" ht="31.5">
      <c r="A38" s="98" t="s">
        <v>104</v>
      </c>
      <c r="B38" s="83" t="s">
        <v>21</v>
      </c>
      <c r="C38" s="70" t="s">
        <v>131</v>
      </c>
      <c r="D38" s="8" t="s">
        <v>61</v>
      </c>
      <c r="E38" s="5">
        <v>175918.7</v>
      </c>
      <c r="F38" s="5">
        <v>326627.4</v>
      </c>
      <c r="G38" s="5">
        <v>179400.5</v>
      </c>
      <c r="H38" s="5">
        <v>22400</v>
      </c>
      <c r="I38" s="5">
        <v>163575.11000000002</v>
      </c>
      <c r="J38" s="5">
        <v>4925.03</v>
      </c>
      <c r="K38" s="10">
        <f t="shared" si="4"/>
        <v>-12343.589999999997</v>
      </c>
      <c r="L38" s="10">
        <f t="shared" si="5"/>
        <v>-15825.389999999985</v>
      </c>
      <c r="M38" s="10">
        <f t="shared" si="6"/>
        <v>-163052.29</v>
      </c>
      <c r="N38" s="10">
        <f t="shared" si="7"/>
        <v>-17474.97</v>
      </c>
      <c r="O38" s="30">
        <f t="shared" si="13"/>
        <v>0.9298335537950201</v>
      </c>
      <c r="P38" s="30">
        <f t="shared" si="14"/>
        <v>0.9117873696004193</v>
      </c>
      <c r="Q38" s="30">
        <f t="shared" si="15"/>
        <v>0.500800330896918</v>
      </c>
    </row>
    <row r="39" spans="1:17" ht="18" customHeight="1">
      <c r="A39" s="98"/>
      <c r="B39" s="83"/>
      <c r="C39" s="73" t="s">
        <v>162</v>
      </c>
      <c r="D39" s="8" t="s">
        <v>62</v>
      </c>
      <c r="E39" s="5">
        <v>50188.68</v>
      </c>
      <c r="F39" s="5">
        <f>245061.4+9204.6</f>
        <v>254266</v>
      </c>
      <c r="G39" s="5">
        <v>114104.6</v>
      </c>
      <c r="H39" s="5">
        <v>3600</v>
      </c>
      <c r="I39" s="5">
        <v>163406.68</v>
      </c>
      <c r="J39" s="5">
        <v>3764.3599999999997</v>
      </c>
      <c r="K39" s="10">
        <f t="shared" si="4"/>
        <v>113218</v>
      </c>
      <c r="L39" s="10">
        <f t="shared" si="5"/>
        <v>49302.07999999999</v>
      </c>
      <c r="M39" s="10">
        <f t="shared" si="6"/>
        <v>-90859.32</v>
      </c>
      <c r="N39" s="10">
        <f t="shared" si="7"/>
        <v>164.35999999999967</v>
      </c>
      <c r="O39" s="30">
        <f t="shared" si="13"/>
        <v>3.255847334498536</v>
      </c>
      <c r="P39" s="30">
        <f t="shared" si="14"/>
        <v>1.4320779355082967</v>
      </c>
      <c r="Q39" s="30">
        <f t="shared" si="15"/>
        <v>0.6426603635562756</v>
      </c>
    </row>
    <row r="40" spans="1:17" ht="31.5">
      <c r="A40" s="98"/>
      <c r="B40" s="83"/>
      <c r="C40" s="68" t="s">
        <v>134</v>
      </c>
      <c r="D40" s="6" t="s">
        <v>63</v>
      </c>
      <c r="E40" s="5">
        <v>28881.43</v>
      </c>
      <c r="F40" s="5">
        <f>48566.2-5534.7</f>
        <v>43031.5</v>
      </c>
      <c r="G40" s="5">
        <v>24026</v>
      </c>
      <c r="H40" s="5">
        <v>3500</v>
      </c>
      <c r="I40" s="5">
        <v>24263.32</v>
      </c>
      <c r="J40" s="5">
        <v>404.27</v>
      </c>
      <c r="K40" s="5">
        <f t="shared" si="4"/>
        <v>-4618.110000000001</v>
      </c>
      <c r="L40" s="5">
        <f t="shared" si="5"/>
        <v>237.3199999999997</v>
      </c>
      <c r="M40" s="5">
        <f t="shared" si="6"/>
        <v>-18768.18</v>
      </c>
      <c r="N40" s="5">
        <f t="shared" si="7"/>
        <v>-3095.73</v>
      </c>
      <c r="O40" s="30">
        <f t="shared" si="13"/>
        <v>0.8401010614779115</v>
      </c>
      <c r="P40" s="30">
        <f t="shared" si="14"/>
        <v>1.0098776325647216</v>
      </c>
      <c r="Q40" s="30">
        <f t="shared" si="15"/>
        <v>0.5638502027584444</v>
      </c>
    </row>
    <row r="41" spans="1:17" ht="31.5">
      <c r="A41" s="98"/>
      <c r="B41" s="83"/>
      <c r="C41" s="68" t="s">
        <v>109</v>
      </c>
      <c r="D41" s="6" t="s">
        <v>110</v>
      </c>
      <c r="E41" s="5">
        <v>2042.4499999999998</v>
      </c>
      <c r="F41" s="5">
        <v>2948.3</v>
      </c>
      <c r="G41" s="5">
        <v>1689</v>
      </c>
      <c r="H41" s="5">
        <v>0</v>
      </c>
      <c r="I41" s="5">
        <v>1920.45</v>
      </c>
      <c r="J41" s="5">
        <v>64.66000000000001</v>
      </c>
      <c r="K41" s="5">
        <f t="shared" si="4"/>
        <v>-121.99999999999977</v>
      </c>
      <c r="L41" s="5">
        <f t="shared" si="5"/>
        <v>231.45000000000005</v>
      </c>
      <c r="M41" s="5">
        <f t="shared" si="6"/>
        <v>-1027.8500000000001</v>
      </c>
      <c r="N41" s="5">
        <f t="shared" si="7"/>
        <v>64.66000000000001</v>
      </c>
      <c r="O41" s="30">
        <f t="shared" si="13"/>
        <v>0.9402678156136014</v>
      </c>
      <c r="P41" s="30">
        <f t="shared" si="14"/>
        <v>1.1370337477797514</v>
      </c>
      <c r="Q41" s="30">
        <f t="shared" si="15"/>
        <v>0.6513753688566292</v>
      </c>
    </row>
    <row r="42" spans="1:17" ht="18" customHeight="1">
      <c r="A42" s="98"/>
      <c r="B42" s="83"/>
      <c r="C42" s="68" t="s">
        <v>156</v>
      </c>
      <c r="D42" s="13" t="s">
        <v>123</v>
      </c>
      <c r="E42" s="5">
        <v>64.59</v>
      </c>
      <c r="F42" s="5">
        <v>0</v>
      </c>
      <c r="G42" s="5">
        <v>0</v>
      </c>
      <c r="H42" s="5">
        <v>0</v>
      </c>
      <c r="I42" s="5">
        <v>197.93</v>
      </c>
      <c r="J42" s="5">
        <v>47.59</v>
      </c>
      <c r="K42" s="5">
        <f t="shared" si="4"/>
        <v>133.34</v>
      </c>
      <c r="L42" s="5">
        <f t="shared" si="5"/>
        <v>197.93</v>
      </c>
      <c r="M42" s="5">
        <f t="shared" si="6"/>
        <v>197.93</v>
      </c>
      <c r="N42" s="5">
        <f t="shared" si="7"/>
        <v>47.59</v>
      </c>
      <c r="O42" s="30">
        <f t="shared" si="13"/>
        <v>3.06440625483821</v>
      </c>
      <c r="P42" s="30">
        <f t="shared" si="14"/>
      </c>
      <c r="Q42" s="30">
        <f t="shared" si="15"/>
      </c>
    </row>
    <row r="43" spans="1:17" ht="31.5">
      <c r="A43" s="98"/>
      <c r="B43" s="83"/>
      <c r="C43" s="70" t="s">
        <v>64</v>
      </c>
      <c r="D43" s="8" t="s">
        <v>65</v>
      </c>
      <c r="E43" s="5">
        <v>83552.8</v>
      </c>
      <c r="F43" s="3">
        <v>104142</v>
      </c>
      <c r="G43" s="15">
        <v>53740</v>
      </c>
      <c r="H43" s="3">
        <v>9300</v>
      </c>
      <c r="I43" s="5">
        <v>108582.68000000001</v>
      </c>
      <c r="J43" s="5">
        <v>13165.72</v>
      </c>
      <c r="K43" s="3">
        <f t="shared" si="4"/>
        <v>25029.880000000005</v>
      </c>
      <c r="L43" s="3">
        <f t="shared" si="5"/>
        <v>54842.68000000001</v>
      </c>
      <c r="M43" s="3">
        <f t="shared" si="6"/>
        <v>4440.680000000008</v>
      </c>
      <c r="N43" s="3">
        <f t="shared" si="7"/>
        <v>3865.7199999999993</v>
      </c>
      <c r="O43" s="30">
        <f t="shared" si="13"/>
        <v>1.299569613465976</v>
      </c>
      <c r="P43" s="30">
        <f t="shared" si="14"/>
        <v>2.020518794194269</v>
      </c>
      <c r="Q43" s="30">
        <f t="shared" si="15"/>
        <v>1.042640625300071</v>
      </c>
    </row>
    <row r="44" spans="1:17" ht="31.5">
      <c r="A44" s="98"/>
      <c r="B44" s="83"/>
      <c r="C44" s="70" t="s">
        <v>66</v>
      </c>
      <c r="D44" s="8" t="s">
        <v>67</v>
      </c>
      <c r="E44" s="5">
        <v>28200.22</v>
      </c>
      <c r="F44" s="3">
        <v>45272.2</v>
      </c>
      <c r="G44" s="3">
        <v>18300</v>
      </c>
      <c r="H44" s="3">
        <v>5500</v>
      </c>
      <c r="I44" s="5">
        <v>44103.16</v>
      </c>
      <c r="J44" s="5">
        <v>173.19</v>
      </c>
      <c r="K44" s="3">
        <v>5230.72</v>
      </c>
      <c r="L44" s="3">
        <f t="shared" si="5"/>
        <v>25803.160000000003</v>
      </c>
      <c r="M44" s="3">
        <f t="shared" si="6"/>
        <v>-1169.0399999999936</v>
      </c>
      <c r="N44" s="3">
        <f t="shared" si="7"/>
        <v>-5326.81</v>
      </c>
      <c r="O44" s="30">
        <f t="shared" si="13"/>
        <v>1.563929643102075</v>
      </c>
      <c r="P44" s="30">
        <f t="shared" si="14"/>
        <v>2.4100087431693993</v>
      </c>
      <c r="Q44" s="30">
        <f t="shared" si="15"/>
        <v>0.9741775305816817</v>
      </c>
    </row>
    <row r="45" spans="1:17" ht="18" customHeight="1">
      <c r="A45" s="98"/>
      <c r="B45" s="83"/>
      <c r="C45" s="68" t="s">
        <v>73</v>
      </c>
      <c r="D45" s="6" t="s">
        <v>74</v>
      </c>
      <c r="E45" s="5">
        <v>7812.06</v>
      </c>
      <c r="F45" s="3">
        <v>14007.9</v>
      </c>
      <c r="G45" s="3">
        <v>5563.8</v>
      </c>
      <c r="H45" s="3">
        <v>0</v>
      </c>
      <c r="I45" s="5">
        <v>6377.9</v>
      </c>
      <c r="J45" s="5">
        <v>786.07</v>
      </c>
      <c r="K45" s="3">
        <v>5230.72</v>
      </c>
      <c r="L45" s="3">
        <f t="shared" si="5"/>
        <v>814.0999999999995</v>
      </c>
      <c r="M45" s="3">
        <f t="shared" si="6"/>
        <v>-7630</v>
      </c>
      <c r="N45" s="3">
        <f t="shared" si="7"/>
        <v>786.07</v>
      </c>
      <c r="O45" s="30">
        <f t="shared" si="13"/>
        <v>0.8164171806156122</v>
      </c>
      <c r="P45" s="30">
        <f t="shared" si="14"/>
        <v>1.1463208598439913</v>
      </c>
      <c r="Q45" s="30">
        <f t="shared" si="15"/>
        <v>0.4553073622741453</v>
      </c>
    </row>
    <row r="46" spans="1:17" ht="18" customHeight="1">
      <c r="A46" s="98"/>
      <c r="B46" s="83"/>
      <c r="C46" s="68" t="s">
        <v>46</v>
      </c>
      <c r="D46" s="6" t="s">
        <v>155</v>
      </c>
      <c r="E46" s="5">
        <v>-0.69</v>
      </c>
      <c r="F46" s="3">
        <v>0</v>
      </c>
      <c r="G46" s="3">
        <v>0</v>
      </c>
      <c r="H46" s="3">
        <v>0</v>
      </c>
      <c r="I46" s="5">
        <v>21830.18</v>
      </c>
      <c r="J46" s="5">
        <v>1155.73</v>
      </c>
      <c r="K46" s="3">
        <v>5230.72</v>
      </c>
      <c r="L46" s="3">
        <f t="shared" si="5"/>
        <v>21830.18</v>
      </c>
      <c r="M46" s="3">
        <f t="shared" si="6"/>
        <v>21830.18</v>
      </c>
      <c r="N46" s="3">
        <f t="shared" si="7"/>
        <v>1155.73</v>
      </c>
      <c r="O46" s="30">
        <f t="shared" si="13"/>
        <v>-31637.94202898551</v>
      </c>
      <c r="P46" s="30">
        <f t="shared" si="14"/>
      </c>
      <c r="Q46" s="30">
        <f t="shared" si="15"/>
      </c>
    </row>
    <row r="47" spans="1:17" ht="18" customHeight="1">
      <c r="A47" s="98"/>
      <c r="B47" s="98"/>
      <c r="C47" s="74"/>
      <c r="D47" s="64" t="s">
        <v>11</v>
      </c>
      <c r="E47" s="25">
        <f aca="true" t="shared" si="16" ref="E47:J47">SUM(E38:E46)</f>
        <v>376660.24</v>
      </c>
      <c r="F47" s="25">
        <f t="shared" si="16"/>
        <v>790295.3</v>
      </c>
      <c r="G47" s="25">
        <f t="shared" si="16"/>
        <v>396823.89999999997</v>
      </c>
      <c r="H47" s="25">
        <f t="shared" si="16"/>
        <v>44300</v>
      </c>
      <c r="I47" s="25">
        <f t="shared" si="16"/>
        <v>534257.4100000001</v>
      </c>
      <c r="J47" s="25">
        <f t="shared" si="16"/>
        <v>24486.619999999995</v>
      </c>
      <c r="K47" s="25">
        <f t="shared" si="4"/>
        <v>157597.17000000016</v>
      </c>
      <c r="L47" s="25">
        <f t="shared" si="5"/>
        <v>137433.51000000018</v>
      </c>
      <c r="M47" s="25">
        <f t="shared" si="6"/>
        <v>-256037.8899999999</v>
      </c>
      <c r="N47" s="25">
        <f t="shared" si="7"/>
        <v>-19813.380000000005</v>
      </c>
      <c r="O47" s="30">
        <f t="shared" si="13"/>
        <v>1.4184067052046698</v>
      </c>
      <c r="P47" s="30">
        <f t="shared" si="14"/>
        <v>1.3463337515709115</v>
      </c>
      <c r="Q47" s="30">
        <f t="shared" si="15"/>
        <v>0.6760225070299674</v>
      </c>
    </row>
    <row r="48" spans="1:17" ht="18" customHeight="1">
      <c r="A48" s="98" t="s">
        <v>68</v>
      </c>
      <c r="B48" s="83" t="s">
        <v>69</v>
      </c>
      <c r="C48" s="68" t="s">
        <v>42</v>
      </c>
      <c r="D48" s="6" t="s">
        <v>43</v>
      </c>
      <c r="E48" s="3">
        <v>8187.13</v>
      </c>
      <c r="F48" s="3">
        <v>2731.1</v>
      </c>
      <c r="G48" s="3">
        <v>2731.1</v>
      </c>
      <c r="H48" s="3">
        <v>0</v>
      </c>
      <c r="I48" s="5">
        <v>2731.14</v>
      </c>
      <c r="J48" s="5">
        <v>0</v>
      </c>
      <c r="K48" s="7">
        <f t="shared" si="4"/>
        <v>-5455.99</v>
      </c>
      <c r="L48" s="7">
        <f t="shared" si="5"/>
        <v>0.03999999999996362</v>
      </c>
      <c r="M48" s="7">
        <f t="shared" si="6"/>
        <v>0.03999999999996362</v>
      </c>
      <c r="N48" s="7">
        <f t="shared" si="7"/>
        <v>0</v>
      </c>
      <c r="O48" s="30">
        <f t="shared" si="13"/>
        <v>0.3335894263313273</v>
      </c>
      <c r="P48" s="30">
        <f t="shared" si="14"/>
        <v>1.0000146461132877</v>
      </c>
      <c r="Q48" s="30">
        <f t="shared" si="15"/>
        <v>1.0000146461132877</v>
      </c>
    </row>
    <row r="49" spans="1:17" ht="18" customHeight="1">
      <c r="A49" s="98"/>
      <c r="B49" s="83"/>
      <c r="C49" s="74"/>
      <c r="D49" s="64" t="s">
        <v>11</v>
      </c>
      <c r="E49" s="25">
        <f>E48</f>
        <v>8187.13</v>
      </c>
      <c r="F49" s="25">
        <f>SUM(F48:F48)</f>
        <v>2731.1</v>
      </c>
      <c r="G49" s="25">
        <f>SUM(G48:G48)</f>
        <v>2731.1</v>
      </c>
      <c r="H49" s="25">
        <f>SUM(H48:H48)</f>
        <v>0</v>
      </c>
      <c r="I49" s="25">
        <f>SUM(I48:I48)</f>
        <v>2731.14</v>
      </c>
      <c r="J49" s="25">
        <f>SUM(J48:J48)</f>
        <v>0</v>
      </c>
      <c r="K49" s="65">
        <f t="shared" si="4"/>
        <v>-5455.99</v>
      </c>
      <c r="L49" s="65">
        <f t="shared" si="5"/>
        <v>0.03999999999996362</v>
      </c>
      <c r="M49" s="65">
        <f t="shared" si="6"/>
        <v>0.03999999999996362</v>
      </c>
      <c r="N49" s="65">
        <f t="shared" si="7"/>
        <v>0</v>
      </c>
      <c r="O49" s="30">
        <f t="shared" si="13"/>
        <v>0.3335894263313273</v>
      </c>
      <c r="P49" s="30">
        <f t="shared" si="14"/>
        <v>1.0000146461132877</v>
      </c>
      <c r="Q49" s="30">
        <f t="shared" si="15"/>
        <v>1.0000146461132877</v>
      </c>
    </row>
    <row r="50" spans="1:17" ht="18" customHeight="1">
      <c r="A50" s="90" t="s">
        <v>71</v>
      </c>
      <c r="B50" s="93" t="s">
        <v>106</v>
      </c>
      <c r="C50" s="75" t="s">
        <v>114</v>
      </c>
      <c r="D50" s="14" t="s">
        <v>133</v>
      </c>
      <c r="E50" s="3">
        <v>196811.75</v>
      </c>
      <c r="F50" s="3">
        <v>636054.38</v>
      </c>
      <c r="G50" s="3">
        <v>310979.06000000006</v>
      </c>
      <c r="H50" s="3">
        <v>46441.8</v>
      </c>
      <c r="I50" s="5">
        <v>284748.89999999997</v>
      </c>
      <c r="J50" s="5">
        <v>10362.59</v>
      </c>
      <c r="K50" s="7">
        <f t="shared" si="4"/>
        <v>87937.14999999997</v>
      </c>
      <c r="L50" s="7">
        <f t="shared" si="5"/>
        <v>-26230.16000000009</v>
      </c>
      <c r="M50" s="7">
        <f t="shared" si="6"/>
        <v>-351305.48000000004</v>
      </c>
      <c r="N50" s="7">
        <f t="shared" si="7"/>
        <v>-36079.21000000001</v>
      </c>
      <c r="O50" s="30">
        <f t="shared" si="13"/>
        <v>1.4468084349638677</v>
      </c>
      <c r="P50" s="30">
        <f t="shared" si="14"/>
        <v>0.9156529703318285</v>
      </c>
      <c r="Q50" s="30">
        <f t="shared" si="15"/>
        <v>0.4476801181685125</v>
      </c>
    </row>
    <row r="51" spans="1:17" ht="18" customHeight="1">
      <c r="A51" s="91"/>
      <c r="B51" s="94"/>
      <c r="C51" s="75" t="s">
        <v>115</v>
      </c>
      <c r="D51" s="14" t="s">
        <v>111</v>
      </c>
      <c r="E51" s="3">
        <v>133365.33</v>
      </c>
      <c r="F51" s="3">
        <v>415818.14</v>
      </c>
      <c r="G51" s="3">
        <v>207499.3</v>
      </c>
      <c r="H51" s="3">
        <v>32039.5</v>
      </c>
      <c r="I51" s="5">
        <v>178417.16</v>
      </c>
      <c r="J51" s="5">
        <v>10440.220000000001</v>
      </c>
      <c r="K51" s="7">
        <f t="shared" si="4"/>
        <v>45051.830000000016</v>
      </c>
      <c r="L51" s="7">
        <f t="shared" si="5"/>
        <v>-29082.139999999985</v>
      </c>
      <c r="M51" s="7">
        <f t="shared" si="6"/>
        <v>-237400.98</v>
      </c>
      <c r="N51" s="7">
        <f t="shared" si="7"/>
        <v>-21599.28</v>
      </c>
      <c r="O51" s="30">
        <f t="shared" si="13"/>
        <v>1.337807659606886</v>
      </c>
      <c r="P51" s="30">
        <f t="shared" si="14"/>
        <v>0.8598446356204575</v>
      </c>
      <c r="Q51" s="30">
        <f t="shared" si="15"/>
        <v>0.4290749797495607</v>
      </c>
    </row>
    <row r="52" spans="1:17" ht="18" customHeight="1">
      <c r="A52" s="91"/>
      <c r="B52" s="94"/>
      <c r="C52" s="75" t="s">
        <v>116</v>
      </c>
      <c r="D52" s="14" t="s">
        <v>112</v>
      </c>
      <c r="E52" s="3">
        <v>1889131.74</v>
      </c>
      <c r="F52" s="5">
        <v>3830717.66</v>
      </c>
      <c r="G52" s="5">
        <v>2114295.65</v>
      </c>
      <c r="H52" s="5">
        <v>290287.9</v>
      </c>
      <c r="I52" s="5">
        <v>2043932.7</v>
      </c>
      <c r="J52" s="5">
        <v>145680.97</v>
      </c>
      <c r="K52" s="7">
        <f t="shared" si="4"/>
        <v>154800.95999999996</v>
      </c>
      <c r="L52" s="7">
        <f t="shared" si="5"/>
        <v>-70362.94999999995</v>
      </c>
      <c r="M52" s="7">
        <f t="shared" si="6"/>
        <v>-1786784.9600000002</v>
      </c>
      <c r="N52" s="7">
        <f t="shared" si="7"/>
        <v>-144606.93000000002</v>
      </c>
      <c r="O52" s="30">
        <f t="shared" si="13"/>
        <v>1.0819429141558967</v>
      </c>
      <c r="P52" s="30">
        <f t="shared" si="14"/>
        <v>0.9667203827430663</v>
      </c>
      <c r="Q52" s="30">
        <f t="shared" si="15"/>
        <v>0.5335639118858997</v>
      </c>
    </row>
    <row r="53" spans="1:17" ht="18" customHeight="1">
      <c r="A53" s="91"/>
      <c r="B53" s="94"/>
      <c r="C53" s="75" t="s">
        <v>130</v>
      </c>
      <c r="D53" s="14" t="s">
        <v>113</v>
      </c>
      <c r="E53" s="3">
        <v>1257.83</v>
      </c>
      <c r="F53" s="3">
        <v>0</v>
      </c>
      <c r="G53" s="3">
        <v>0</v>
      </c>
      <c r="H53" s="3">
        <v>0</v>
      </c>
      <c r="I53" s="5">
        <v>665.94</v>
      </c>
      <c r="J53" s="5">
        <v>74.54</v>
      </c>
      <c r="K53" s="7">
        <f t="shared" si="4"/>
        <v>-591.8899999999999</v>
      </c>
      <c r="L53" s="7">
        <f t="shared" si="5"/>
        <v>665.94</v>
      </c>
      <c r="M53" s="7">
        <f t="shared" si="6"/>
        <v>665.94</v>
      </c>
      <c r="N53" s="7">
        <f t="shared" si="7"/>
        <v>74.54</v>
      </c>
      <c r="O53" s="30">
        <f t="shared" si="13"/>
        <v>0.529435615305725</v>
      </c>
      <c r="P53" s="30">
        <f t="shared" si="14"/>
      </c>
      <c r="Q53" s="30">
        <f t="shared" si="15"/>
      </c>
    </row>
    <row r="54" spans="1:17" ht="18" customHeight="1">
      <c r="A54" s="92"/>
      <c r="B54" s="95"/>
      <c r="C54" s="76"/>
      <c r="D54" s="66" t="s">
        <v>11</v>
      </c>
      <c r="E54" s="25">
        <f aca="true" t="shared" si="17" ref="E54:J54">SUM(E50:E53)</f>
        <v>2220566.65</v>
      </c>
      <c r="F54" s="25">
        <f t="shared" si="17"/>
        <v>4882590.18</v>
      </c>
      <c r="G54" s="25">
        <f t="shared" si="17"/>
        <v>2632774.01</v>
      </c>
      <c r="H54" s="25">
        <f t="shared" si="17"/>
        <v>368769.2</v>
      </c>
      <c r="I54" s="25">
        <f t="shared" si="17"/>
        <v>2507764.6999999997</v>
      </c>
      <c r="J54" s="25">
        <f t="shared" si="17"/>
        <v>166558.32</v>
      </c>
      <c r="K54" s="25">
        <f t="shared" si="4"/>
        <v>287198.0499999998</v>
      </c>
      <c r="L54" s="25">
        <f t="shared" si="5"/>
        <v>-125009.31000000006</v>
      </c>
      <c r="M54" s="25">
        <f t="shared" si="6"/>
        <v>-2374825.48</v>
      </c>
      <c r="N54" s="25">
        <f t="shared" si="7"/>
        <v>-202210.88</v>
      </c>
      <c r="O54" s="30">
        <f t="shared" si="13"/>
        <v>1.1293354784014251</v>
      </c>
      <c r="P54" s="30">
        <f t="shared" si="14"/>
        <v>0.9525180248949662</v>
      </c>
      <c r="Q54" s="30">
        <f t="shared" si="15"/>
        <v>0.5136135959704895</v>
      </c>
    </row>
    <row r="55" spans="1:17" ht="18" customHeight="1">
      <c r="A55" s="99">
        <v>991</v>
      </c>
      <c r="B55" s="99" t="s">
        <v>75</v>
      </c>
      <c r="C55" s="70" t="s">
        <v>44</v>
      </c>
      <c r="D55" s="8" t="s">
        <v>76</v>
      </c>
      <c r="E55" s="5">
        <v>28289.27</v>
      </c>
      <c r="F55" s="5">
        <v>54298.2</v>
      </c>
      <c r="G55" s="5">
        <v>30200</v>
      </c>
      <c r="H55" s="5">
        <v>4500</v>
      </c>
      <c r="I55" s="5">
        <v>28896.35</v>
      </c>
      <c r="J55" s="5">
        <v>2098.2200000000003</v>
      </c>
      <c r="K55" s="5">
        <f t="shared" si="4"/>
        <v>607.0799999999981</v>
      </c>
      <c r="L55" s="5">
        <f t="shared" si="5"/>
        <v>-1303.6500000000015</v>
      </c>
      <c r="M55" s="5">
        <f t="shared" si="6"/>
        <v>-25401.85</v>
      </c>
      <c r="N55" s="5">
        <f t="shared" si="7"/>
        <v>-2401.7799999999997</v>
      </c>
      <c r="O55" s="30">
        <f t="shared" si="13"/>
        <v>1.0214597266030547</v>
      </c>
      <c r="P55" s="30">
        <f t="shared" si="14"/>
        <v>0.9568327814569536</v>
      </c>
      <c r="Q55" s="30">
        <f t="shared" si="15"/>
        <v>0.5321787830904156</v>
      </c>
    </row>
    <row r="56" spans="1:17" ht="18" customHeight="1">
      <c r="A56" s="99"/>
      <c r="B56" s="99"/>
      <c r="C56" s="68" t="s">
        <v>77</v>
      </c>
      <c r="D56" s="6" t="s">
        <v>78</v>
      </c>
      <c r="E56" s="5">
        <v>3553.5</v>
      </c>
      <c r="F56" s="5">
        <v>0</v>
      </c>
      <c r="G56" s="5">
        <v>0</v>
      </c>
      <c r="H56" s="5">
        <v>0</v>
      </c>
      <c r="I56" s="5">
        <v>3644.32</v>
      </c>
      <c r="J56" s="5">
        <v>37.13</v>
      </c>
      <c r="K56" s="5">
        <f t="shared" si="4"/>
        <v>90.82000000000016</v>
      </c>
      <c r="L56" s="5">
        <f t="shared" si="5"/>
        <v>3644.32</v>
      </c>
      <c r="M56" s="5">
        <f t="shared" si="6"/>
        <v>3644.32</v>
      </c>
      <c r="N56" s="5">
        <f t="shared" si="7"/>
        <v>37.13</v>
      </c>
      <c r="O56" s="30">
        <f t="shared" si="13"/>
        <v>1.0255579006613198</v>
      </c>
      <c r="P56" s="30">
        <f t="shared" si="14"/>
      </c>
      <c r="Q56" s="30">
        <f t="shared" si="15"/>
      </c>
    </row>
    <row r="57" spans="1:17" ht="15.75">
      <c r="A57" s="99"/>
      <c r="B57" s="99"/>
      <c r="C57" s="68" t="s">
        <v>46</v>
      </c>
      <c r="D57" s="6" t="s">
        <v>79</v>
      </c>
      <c r="E57" s="5">
        <v>0</v>
      </c>
      <c r="F57" s="3">
        <v>0</v>
      </c>
      <c r="G57" s="3">
        <v>0</v>
      </c>
      <c r="H57" s="3">
        <v>0</v>
      </c>
      <c r="I57" s="5">
        <v>0</v>
      </c>
      <c r="J57" s="5">
        <v>0</v>
      </c>
      <c r="K57" s="3">
        <f t="shared" si="4"/>
        <v>0</v>
      </c>
      <c r="L57" s="3">
        <f t="shared" si="5"/>
        <v>0</v>
      </c>
      <c r="M57" s="3">
        <f t="shared" si="6"/>
        <v>0</v>
      </c>
      <c r="N57" s="3">
        <f t="shared" si="7"/>
        <v>0</v>
      </c>
      <c r="O57" s="30">
        <f t="shared" si="13"/>
      </c>
      <c r="P57" s="30">
        <f t="shared" si="14"/>
      </c>
      <c r="Q57" s="30">
        <f t="shared" si="15"/>
      </c>
    </row>
    <row r="58" spans="1:17" ht="18" customHeight="1">
      <c r="A58" s="99"/>
      <c r="B58" s="99"/>
      <c r="C58" s="74"/>
      <c r="D58" s="64" t="s">
        <v>11</v>
      </c>
      <c r="E58" s="25">
        <f aca="true" t="shared" si="18" ref="E58:J58">SUM(E55:E57)</f>
        <v>31842.77</v>
      </c>
      <c r="F58" s="25">
        <f t="shared" si="18"/>
        <v>54298.2</v>
      </c>
      <c r="G58" s="25">
        <f t="shared" si="18"/>
        <v>30200</v>
      </c>
      <c r="H58" s="25">
        <f t="shared" si="18"/>
        <v>4500</v>
      </c>
      <c r="I58" s="25">
        <f t="shared" si="18"/>
        <v>32540.67</v>
      </c>
      <c r="J58" s="25">
        <f t="shared" si="18"/>
        <v>2135.3500000000004</v>
      </c>
      <c r="K58" s="25">
        <f t="shared" si="4"/>
        <v>697.8999999999978</v>
      </c>
      <c r="L58" s="25">
        <f t="shared" si="5"/>
        <v>2340.6699999999983</v>
      </c>
      <c r="M58" s="25">
        <f t="shared" si="6"/>
        <v>-21757.53</v>
      </c>
      <c r="N58" s="25">
        <f t="shared" si="7"/>
        <v>-2364.6499999999996</v>
      </c>
      <c r="O58" s="63">
        <f t="shared" si="13"/>
        <v>1.0219170631198227</v>
      </c>
      <c r="P58" s="30">
        <f t="shared" si="14"/>
        <v>1.0775056291390728</v>
      </c>
      <c r="Q58" s="63">
        <f t="shared" si="15"/>
        <v>0.5992955567587875</v>
      </c>
    </row>
    <row r="59" spans="1:17" ht="18" customHeight="1">
      <c r="A59" s="98" t="s">
        <v>80</v>
      </c>
      <c r="B59" s="83" t="s">
        <v>81</v>
      </c>
      <c r="C59" s="68" t="s">
        <v>82</v>
      </c>
      <c r="D59" s="6" t="s">
        <v>83</v>
      </c>
      <c r="E59" s="5">
        <v>1712.19</v>
      </c>
      <c r="F59" s="5">
        <v>7767.5</v>
      </c>
      <c r="G59" s="5">
        <v>5456.4</v>
      </c>
      <c r="H59" s="5">
        <v>1561.4</v>
      </c>
      <c r="I59" s="5">
        <v>6950.32</v>
      </c>
      <c r="J59" s="5">
        <v>160.70000000000002</v>
      </c>
      <c r="K59" s="5">
        <f t="shared" si="4"/>
        <v>5238.129999999999</v>
      </c>
      <c r="L59" s="5">
        <f t="shared" si="5"/>
        <v>1493.92</v>
      </c>
      <c r="M59" s="5">
        <f t="shared" si="6"/>
        <v>-817.1800000000003</v>
      </c>
      <c r="N59" s="5">
        <f t="shared" si="7"/>
        <v>-1400.7</v>
      </c>
      <c r="O59" s="30">
        <f t="shared" si="13"/>
        <v>4.059315846956237</v>
      </c>
      <c r="P59" s="30">
        <f t="shared" si="14"/>
        <v>1.2737922439703835</v>
      </c>
      <c r="Q59" s="30">
        <f t="shared" si="15"/>
        <v>0.8947949790794979</v>
      </c>
    </row>
    <row r="60" spans="1:17" ht="18" customHeight="1">
      <c r="A60" s="98"/>
      <c r="B60" s="83"/>
      <c r="C60" s="69"/>
      <c r="D60" s="64" t="s">
        <v>11</v>
      </c>
      <c r="E60" s="25">
        <f aca="true" t="shared" si="19" ref="E60:K60">E59</f>
        <v>1712.19</v>
      </c>
      <c r="F60" s="25">
        <f t="shared" si="19"/>
        <v>7767.5</v>
      </c>
      <c r="G60" s="25">
        <f t="shared" si="19"/>
        <v>5456.4</v>
      </c>
      <c r="H60" s="25">
        <f t="shared" si="19"/>
        <v>1561.4</v>
      </c>
      <c r="I60" s="25">
        <f t="shared" si="19"/>
        <v>6950.32</v>
      </c>
      <c r="J60" s="25">
        <f t="shared" si="19"/>
        <v>160.70000000000002</v>
      </c>
      <c r="K60" s="65">
        <f t="shared" si="19"/>
        <v>5238.129999999999</v>
      </c>
      <c r="L60" s="65">
        <f t="shared" si="5"/>
        <v>1493.92</v>
      </c>
      <c r="M60" s="65">
        <f t="shared" si="6"/>
        <v>-817.1800000000003</v>
      </c>
      <c r="N60" s="65">
        <f t="shared" si="7"/>
        <v>-1400.7</v>
      </c>
      <c r="O60" s="63">
        <f t="shared" si="13"/>
        <v>4.059315846956237</v>
      </c>
      <c r="P60" s="63">
        <f t="shared" si="14"/>
        <v>1.2737922439703835</v>
      </c>
      <c r="Q60" s="63">
        <f t="shared" si="15"/>
        <v>0.8947949790794979</v>
      </c>
    </row>
    <row r="61" spans="1:17" ht="18" customHeight="1">
      <c r="A61" s="83"/>
      <c r="B61" s="83" t="s">
        <v>84</v>
      </c>
      <c r="C61" s="68" t="s">
        <v>108</v>
      </c>
      <c r="D61" s="9" t="s">
        <v>85</v>
      </c>
      <c r="E61" s="5">
        <v>580.97</v>
      </c>
      <c r="F61" s="5">
        <v>41.2</v>
      </c>
      <c r="G61" s="5">
        <v>41.2</v>
      </c>
      <c r="H61" s="5">
        <v>0</v>
      </c>
      <c r="I61" s="53">
        <v>133.68</v>
      </c>
      <c r="J61" s="53">
        <v>10</v>
      </c>
      <c r="K61" s="5">
        <f aca="true" t="shared" si="20" ref="K61:K80">I61-E61</f>
        <v>-447.29</v>
      </c>
      <c r="L61" s="5">
        <f t="shared" si="5"/>
        <v>92.48</v>
      </c>
      <c r="M61" s="5">
        <f t="shared" si="6"/>
        <v>92.48</v>
      </c>
      <c r="N61" s="5">
        <f t="shared" si="7"/>
        <v>10</v>
      </c>
      <c r="O61" s="30">
        <f t="shared" si="13"/>
        <v>0.23009793965264988</v>
      </c>
      <c r="P61" s="30">
        <f t="shared" si="14"/>
        <v>3.2446601941747573</v>
      </c>
      <c r="Q61" s="30">
        <f t="shared" si="15"/>
        <v>3.2446601941747573</v>
      </c>
    </row>
    <row r="62" spans="1:17" ht="18" customHeight="1">
      <c r="A62" s="83"/>
      <c r="B62" s="83"/>
      <c r="C62" s="68" t="s">
        <v>109</v>
      </c>
      <c r="D62" s="6" t="s">
        <v>147</v>
      </c>
      <c r="E62" s="5">
        <v>81.43</v>
      </c>
      <c r="F62" s="5">
        <v>47.1</v>
      </c>
      <c r="G62" s="5">
        <v>47.1</v>
      </c>
      <c r="H62" s="5">
        <v>0</v>
      </c>
      <c r="I62" s="5">
        <v>272.04</v>
      </c>
      <c r="J62" s="5">
        <v>0</v>
      </c>
      <c r="K62" s="5">
        <f t="shared" si="20"/>
        <v>190.61</v>
      </c>
      <c r="L62" s="5">
        <f t="shared" si="5"/>
        <v>224.94000000000003</v>
      </c>
      <c r="M62" s="5">
        <f t="shared" si="6"/>
        <v>224.94000000000003</v>
      </c>
      <c r="N62" s="5">
        <f t="shared" si="7"/>
        <v>0</v>
      </c>
      <c r="O62" s="30">
        <f t="shared" si="13"/>
        <v>3.340783495026403</v>
      </c>
      <c r="P62" s="30">
        <f t="shared" si="14"/>
        <v>5.775796178343949</v>
      </c>
      <c r="Q62" s="30">
        <f t="shared" si="15"/>
        <v>5.775796178343949</v>
      </c>
    </row>
    <row r="63" spans="1:17" ht="18" customHeight="1">
      <c r="A63" s="83"/>
      <c r="B63" s="83"/>
      <c r="C63" s="68" t="s">
        <v>42</v>
      </c>
      <c r="D63" s="6" t="s">
        <v>43</v>
      </c>
      <c r="E63" s="5">
        <v>9531</v>
      </c>
      <c r="F63" s="5">
        <v>7387.5</v>
      </c>
      <c r="G63" s="5">
        <v>7387.5</v>
      </c>
      <c r="H63" s="5">
        <v>0</v>
      </c>
      <c r="I63" s="5">
        <v>7387.5</v>
      </c>
      <c r="J63" s="5">
        <v>0</v>
      </c>
      <c r="K63" s="5">
        <f t="shared" si="20"/>
        <v>-2143.5</v>
      </c>
      <c r="L63" s="5">
        <f t="shared" si="5"/>
        <v>0</v>
      </c>
      <c r="M63" s="5">
        <f t="shared" si="6"/>
        <v>0</v>
      </c>
      <c r="N63" s="5">
        <f t="shared" si="7"/>
        <v>0</v>
      </c>
      <c r="O63" s="30">
        <f t="shared" si="13"/>
        <v>0.7751022977651872</v>
      </c>
      <c r="P63" s="30">
        <f t="shared" si="14"/>
        <v>1</v>
      </c>
      <c r="Q63" s="30">
        <f t="shared" si="15"/>
        <v>1</v>
      </c>
    </row>
    <row r="64" spans="1:17" ht="17.25" customHeight="1">
      <c r="A64" s="83"/>
      <c r="B64" s="83"/>
      <c r="C64" s="68" t="s">
        <v>117</v>
      </c>
      <c r="D64" s="6" t="s">
        <v>70</v>
      </c>
      <c r="E64" s="5">
        <v>7891.199999999097</v>
      </c>
      <c r="F64" s="3">
        <v>680.5</v>
      </c>
      <c r="G64" s="3">
        <v>380</v>
      </c>
      <c r="H64" s="3">
        <v>40</v>
      </c>
      <c r="I64" s="5">
        <v>68845.31999999919</v>
      </c>
      <c r="J64" s="5">
        <v>36151.950000000026</v>
      </c>
      <c r="K64" s="3">
        <f t="shared" si="20"/>
        <v>60954.1200000001</v>
      </c>
      <c r="L64" s="3">
        <f t="shared" si="5"/>
        <v>68465.31999999919</v>
      </c>
      <c r="M64" s="3">
        <f t="shared" si="6"/>
        <v>68164.81999999919</v>
      </c>
      <c r="N64" s="3">
        <f t="shared" si="7"/>
        <v>36111.950000000026</v>
      </c>
      <c r="O64" s="30">
        <f t="shared" si="13"/>
        <v>8.724315693431553</v>
      </c>
      <c r="P64" s="30">
        <f t="shared" si="14"/>
        <v>181.17189473684</v>
      </c>
      <c r="Q64" s="30">
        <f t="shared" si="15"/>
        <v>101.16872887582541</v>
      </c>
    </row>
    <row r="65" spans="1:17" ht="18" customHeight="1">
      <c r="A65" s="83"/>
      <c r="B65" s="83"/>
      <c r="C65" s="68" t="s">
        <v>73</v>
      </c>
      <c r="D65" s="6" t="s">
        <v>74</v>
      </c>
      <c r="E65" s="3">
        <v>45376.21000000004</v>
      </c>
      <c r="F65" s="3">
        <v>81594.89999999997</v>
      </c>
      <c r="G65" s="3">
        <v>43961.4</v>
      </c>
      <c r="H65" s="3">
        <v>6793</v>
      </c>
      <c r="I65" s="5">
        <v>55728.7</v>
      </c>
      <c r="J65" s="5">
        <v>5793.860000000001</v>
      </c>
      <c r="K65" s="3">
        <f t="shared" si="20"/>
        <v>10352.489999999954</v>
      </c>
      <c r="L65" s="3">
        <f t="shared" si="5"/>
        <v>11767.299999999996</v>
      </c>
      <c r="M65" s="3">
        <f t="shared" si="6"/>
        <v>-25866.199999999968</v>
      </c>
      <c r="N65" s="3">
        <f t="shared" si="7"/>
        <v>-999.1399999999994</v>
      </c>
      <c r="O65" s="30">
        <f t="shared" si="13"/>
        <v>1.2281479656410252</v>
      </c>
      <c r="P65" s="30">
        <f t="shared" si="14"/>
        <v>1.2676734589890222</v>
      </c>
      <c r="Q65" s="30">
        <f t="shared" si="15"/>
        <v>0.6829924419295816</v>
      </c>
    </row>
    <row r="66" spans="1:17" ht="18" customHeight="1">
      <c r="A66" s="83"/>
      <c r="B66" s="83"/>
      <c r="C66" s="68" t="s">
        <v>86</v>
      </c>
      <c r="D66" s="6" t="s">
        <v>87</v>
      </c>
      <c r="E66" s="3">
        <v>346.51</v>
      </c>
      <c r="F66" s="3">
        <v>0</v>
      </c>
      <c r="G66" s="3">
        <v>0</v>
      </c>
      <c r="H66" s="3">
        <v>0</v>
      </c>
      <c r="I66" s="5">
        <v>-4655.41</v>
      </c>
      <c r="J66" s="5">
        <v>378.18999999999994</v>
      </c>
      <c r="K66" s="3">
        <f t="shared" si="20"/>
        <v>-5001.92</v>
      </c>
      <c r="L66" s="3">
        <f t="shared" si="5"/>
        <v>-4655.41</v>
      </c>
      <c r="M66" s="3">
        <f t="shared" si="6"/>
        <v>-4655.41</v>
      </c>
      <c r="N66" s="3">
        <f t="shared" si="7"/>
        <v>378.18999999999994</v>
      </c>
      <c r="O66" s="30">
        <f t="shared" si="13"/>
        <v>-13.435138957028657</v>
      </c>
      <c r="P66" s="30">
        <f t="shared" si="14"/>
      </c>
      <c r="Q66" s="30">
        <f t="shared" si="15"/>
      </c>
    </row>
    <row r="67" spans="1:17" ht="18" customHeight="1">
      <c r="A67" s="83"/>
      <c r="B67" s="83"/>
      <c r="C67" s="68" t="s">
        <v>163</v>
      </c>
      <c r="D67" s="6" t="s">
        <v>60</v>
      </c>
      <c r="E67" s="3">
        <f>12108.32+55.35</f>
        <v>12163.67</v>
      </c>
      <c r="F67" s="3">
        <v>16333.1</v>
      </c>
      <c r="G67" s="3">
        <v>5950</v>
      </c>
      <c r="H67" s="3">
        <v>2000</v>
      </c>
      <c r="I67" s="5">
        <v>42515.26</v>
      </c>
      <c r="J67" s="5">
        <v>3383.9399999999987</v>
      </c>
      <c r="K67" s="3">
        <f t="shared" si="20"/>
        <v>30351.590000000004</v>
      </c>
      <c r="L67" s="3">
        <f aca="true" t="shared" si="21" ref="L67:L80">I67-G67</f>
        <v>36565.26</v>
      </c>
      <c r="M67" s="3">
        <f aca="true" t="shared" si="22" ref="M67:M81">I67-F67</f>
        <v>26182.160000000003</v>
      </c>
      <c r="N67" s="3">
        <f aca="true" t="shared" si="23" ref="N67:N81">J67-H67</f>
        <v>1383.9399999999987</v>
      </c>
      <c r="O67" s="30">
        <f t="shared" si="13"/>
        <v>3.4952658202664164</v>
      </c>
      <c r="P67" s="30">
        <f t="shared" si="14"/>
        <v>7.145421848739496</v>
      </c>
      <c r="Q67" s="30">
        <f t="shared" si="15"/>
        <v>2.603012287930644</v>
      </c>
    </row>
    <row r="68" spans="1:17" ht="18" customHeight="1">
      <c r="A68" s="83"/>
      <c r="B68" s="83"/>
      <c r="C68" s="68" t="s">
        <v>151</v>
      </c>
      <c r="D68" s="6" t="s">
        <v>150</v>
      </c>
      <c r="E68" s="3">
        <v>2146.93</v>
      </c>
      <c r="F68" s="3">
        <v>0</v>
      </c>
      <c r="G68" s="3">
        <f>H68</f>
        <v>0</v>
      </c>
      <c r="H68" s="3">
        <v>0</v>
      </c>
      <c r="I68" s="5">
        <v>795.93</v>
      </c>
      <c r="J68" s="5">
        <v>0</v>
      </c>
      <c r="K68" s="3">
        <f t="shared" si="20"/>
        <v>-1351</v>
      </c>
      <c r="L68" s="3">
        <f t="shared" si="21"/>
        <v>795.93</v>
      </c>
      <c r="M68" s="3">
        <f t="shared" si="22"/>
        <v>795.93</v>
      </c>
      <c r="N68" s="3">
        <f t="shared" si="23"/>
        <v>0</v>
      </c>
      <c r="O68" s="30">
        <f t="shared" si="13"/>
        <v>0.3707293670496942</v>
      </c>
      <c r="P68" s="30">
        <f t="shared" si="14"/>
      </c>
      <c r="Q68" s="30">
        <f t="shared" si="15"/>
      </c>
    </row>
    <row r="69" spans="1:17" ht="15.75">
      <c r="A69" s="83"/>
      <c r="B69" s="83"/>
      <c r="C69" s="69"/>
      <c r="D69" s="64" t="s">
        <v>88</v>
      </c>
      <c r="E69" s="25">
        <f aca="true" t="shared" si="24" ref="E69:J69">SUM(E61:E68)</f>
        <v>78117.91999999914</v>
      </c>
      <c r="F69" s="25">
        <f t="shared" si="24"/>
        <v>106084.29999999997</v>
      </c>
      <c r="G69" s="25">
        <f t="shared" si="24"/>
        <v>57767.200000000004</v>
      </c>
      <c r="H69" s="25">
        <f t="shared" si="24"/>
        <v>8833</v>
      </c>
      <c r="I69" s="25">
        <f t="shared" si="24"/>
        <v>171023.01999999917</v>
      </c>
      <c r="J69" s="25">
        <f t="shared" si="24"/>
        <v>45717.94000000003</v>
      </c>
      <c r="K69" s="65">
        <f t="shared" si="20"/>
        <v>92905.10000000003</v>
      </c>
      <c r="L69" s="65">
        <f t="shared" si="21"/>
        <v>113255.81999999916</v>
      </c>
      <c r="M69" s="65">
        <f t="shared" si="22"/>
        <v>64938.7199999992</v>
      </c>
      <c r="N69" s="65">
        <f t="shared" si="23"/>
        <v>36884.94000000003</v>
      </c>
      <c r="O69" s="63">
        <f aca="true" t="shared" si="25" ref="O69:O81">_xlfn.IFERROR(I69/E69,"")</f>
        <v>2.1892930584941466</v>
      </c>
      <c r="P69" s="63">
        <f aca="true" t="shared" si="26" ref="P69:P81">_xlfn.IFERROR(I69/G69,"")</f>
        <v>2.960555817141893</v>
      </c>
      <c r="Q69" s="63">
        <f aca="true" t="shared" si="27" ref="Q69:Q81">_xlfn.IFERROR(I69/F69,"")</f>
        <v>1.6121426073415126</v>
      </c>
    </row>
    <row r="70" spans="1:17" s="79" customFormat="1" ht="23.25" customHeight="1">
      <c r="A70" s="112" t="s">
        <v>89</v>
      </c>
      <c r="B70" s="112"/>
      <c r="C70" s="113"/>
      <c r="D70" s="112"/>
      <c r="E70" s="33">
        <f aca="true" t="shared" si="28" ref="E70:J70">E5+E22</f>
        <v>10873009.349999998</v>
      </c>
      <c r="F70" s="33">
        <f t="shared" si="28"/>
        <v>26570797.880000003</v>
      </c>
      <c r="G70" s="33">
        <f t="shared" si="28"/>
        <v>11449116.709999999</v>
      </c>
      <c r="H70" s="33">
        <f t="shared" si="28"/>
        <v>568474.1</v>
      </c>
      <c r="I70" s="33">
        <f t="shared" si="28"/>
        <v>11039072.769999996</v>
      </c>
      <c r="J70" s="33">
        <f t="shared" si="28"/>
        <v>322228.9100000001</v>
      </c>
      <c r="K70" s="35">
        <f t="shared" si="20"/>
        <v>166063.41999999806</v>
      </c>
      <c r="L70" s="35">
        <f t="shared" si="21"/>
        <v>-410043.9400000032</v>
      </c>
      <c r="M70" s="35">
        <f t="shared" si="22"/>
        <v>-15531725.110000007</v>
      </c>
      <c r="N70" s="35">
        <f t="shared" si="23"/>
        <v>-246245.1899999999</v>
      </c>
      <c r="O70" s="36">
        <f t="shared" si="25"/>
        <v>1.015272995235675</v>
      </c>
      <c r="P70" s="36">
        <f t="shared" si="26"/>
        <v>0.9641855393401783</v>
      </c>
      <c r="Q70" s="36">
        <f t="shared" si="27"/>
        <v>0.41545883642091047</v>
      </c>
    </row>
    <row r="71" spans="1:17" ht="28.5" customHeight="1">
      <c r="A71" s="114"/>
      <c r="B71" s="89"/>
      <c r="C71" s="68"/>
      <c r="D71" s="34" t="s">
        <v>90</v>
      </c>
      <c r="E71" s="33">
        <f aca="true" t="shared" si="29" ref="E71:K71">SUM(E72:E80)</f>
        <v>10660205.07</v>
      </c>
      <c r="F71" s="33">
        <f t="shared" si="29"/>
        <v>28243736.583</v>
      </c>
      <c r="G71" s="33">
        <f t="shared" si="29"/>
        <v>12628782.733000001</v>
      </c>
      <c r="H71" s="33">
        <f t="shared" si="29"/>
        <v>1491021.6830000007</v>
      </c>
      <c r="I71" s="33">
        <f t="shared" si="29"/>
        <v>12732898.610000001</v>
      </c>
      <c r="J71" s="33">
        <f t="shared" si="29"/>
        <v>1228744.2800000003</v>
      </c>
      <c r="K71" s="33">
        <f t="shared" si="29"/>
        <v>2072693.54</v>
      </c>
      <c r="L71" s="35">
        <f t="shared" si="21"/>
        <v>104115.87700000033</v>
      </c>
      <c r="M71" s="35">
        <f t="shared" si="22"/>
        <v>-15510837.973</v>
      </c>
      <c r="N71" s="35">
        <f t="shared" si="23"/>
        <v>-262277.4030000004</v>
      </c>
      <c r="O71" s="36">
        <f t="shared" si="25"/>
        <v>1.1944328018447774</v>
      </c>
      <c r="P71" s="36">
        <f t="shared" si="26"/>
        <v>1.0082443319519574</v>
      </c>
      <c r="Q71" s="36">
        <f t="shared" si="27"/>
        <v>0.4508220281895695</v>
      </c>
    </row>
    <row r="72" spans="1:17" ht="31.5">
      <c r="A72" s="114"/>
      <c r="B72" s="89"/>
      <c r="C72" s="68" t="s">
        <v>126</v>
      </c>
      <c r="D72" s="15" t="s">
        <v>91</v>
      </c>
      <c r="E72" s="3">
        <v>539943.4</v>
      </c>
      <c r="F72" s="3">
        <v>384548</v>
      </c>
      <c r="G72" s="3">
        <v>320133.9</v>
      </c>
      <c r="H72" s="3">
        <v>0</v>
      </c>
      <c r="I72" s="80">
        <v>326643.7</v>
      </c>
      <c r="J72" s="80">
        <v>0</v>
      </c>
      <c r="K72" s="3">
        <f>I72-E72</f>
        <v>-213299.7</v>
      </c>
      <c r="L72" s="3">
        <f aca="true" t="shared" si="30" ref="L72:L78">I72-G72</f>
        <v>6509.799999999988</v>
      </c>
      <c r="M72" s="3">
        <f>I72-F72</f>
        <v>-57904.29999999999</v>
      </c>
      <c r="N72" s="3">
        <f>J72-H72</f>
        <v>0</v>
      </c>
      <c r="O72" s="31">
        <f t="shared" si="25"/>
        <v>0.6049591494219579</v>
      </c>
      <c r="P72" s="31">
        <f t="shared" si="26"/>
        <v>1.0203346162340194</v>
      </c>
      <c r="Q72" s="31">
        <f t="shared" si="27"/>
        <v>0.8494224388112798</v>
      </c>
    </row>
    <row r="73" spans="1:17" ht="18" customHeight="1">
      <c r="A73" s="114"/>
      <c r="B73" s="89"/>
      <c r="C73" s="68" t="s">
        <v>127</v>
      </c>
      <c r="D73" s="16" t="s">
        <v>92</v>
      </c>
      <c r="E73" s="3">
        <v>1670312.19</v>
      </c>
      <c r="F73" s="3">
        <v>9844322.13</v>
      </c>
      <c r="G73" s="3">
        <f>2001110.38</f>
        <v>2001110.38</v>
      </c>
      <c r="H73" s="3">
        <v>16541.1</v>
      </c>
      <c r="I73" s="81">
        <v>1991496.88</v>
      </c>
      <c r="J73" s="81">
        <v>6927.58</v>
      </c>
      <c r="K73" s="3">
        <f aca="true" t="shared" si="31" ref="K73:K78">I73-E73</f>
        <v>321184.68999999994</v>
      </c>
      <c r="L73" s="3">
        <f t="shared" si="30"/>
        <v>-9613.5</v>
      </c>
      <c r="M73" s="3">
        <f>I73-F73</f>
        <v>-7852825.250000001</v>
      </c>
      <c r="N73" s="3">
        <f>J73-H73</f>
        <v>-9613.519999999999</v>
      </c>
      <c r="O73" s="31">
        <f t="shared" si="25"/>
        <v>1.1922902149208405</v>
      </c>
      <c r="P73" s="31">
        <f t="shared" si="26"/>
        <v>0.9951959171787416</v>
      </c>
      <c r="Q73" s="31">
        <f t="shared" si="27"/>
        <v>0.20229903630754104</v>
      </c>
    </row>
    <row r="74" spans="1:17" ht="18" customHeight="1">
      <c r="A74" s="114"/>
      <c r="B74" s="89"/>
      <c r="C74" s="68" t="s">
        <v>128</v>
      </c>
      <c r="D74" s="16" t="s">
        <v>93</v>
      </c>
      <c r="E74" s="3">
        <v>6562276.880000002</v>
      </c>
      <c r="F74" s="3">
        <v>12307705.3</v>
      </c>
      <c r="G74" s="3">
        <v>7284638.330000002</v>
      </c>
      <c r="H74" s="3">
        <v>1078715.6700000004</v>
      </c>
      <c r="I74" s="81">
        <v>7284638.330000002</v>
      </c>
      <c r="J74" s="81">
        <v>1078715.6700000004</v>
      </c>
      <c r="K74" s="3">
        <f t="shared" si="31"/>
        <v>722361.4500000002</v>
      </c>
      <c r="L74" s="3">
        <f t="shared" si="30"/>
        <v>0</v>
      </c>
      <c r="M74" s="3">
        <f t="shared" si="22"/>
        <v>-5023066.969999999</v>
      </c>
      <c r="N74" s="3">
        <f>J74-H74</f>
        <v>0</v>
      </c>
      <c r="O74" s="31">
        <f t="shared" si="25"/>
        <v>1.1100778682779384</v>
      </c>
      <c r="P74" s="31">
        <f t="shared" si="26"/>
        <v>1</v>
      </c>
      <c r="Q74" s="31">
        <f t="shared" si="27"/>
        <v>0.5918762395131448</v>
      </c>
    </row>
    <row r="75" spans="1:17" ht="18" customHeight="1">
      <c r="A75" s="114"/>
      <c r="B75" s="89"/>
      <c r="C75" s="68" t="s">
        <v>129</v>
      </c>
      <c r="D75" s="8" t="s">
        <v>94</v>
      </c>
      <c r="E75" s="3">
        <v>1840485.54</v>
      </c>
      <c r="F75" s="3">
        <v>5484388.19</v>
      </c>
      <c r="G75" s="3">
        <v>2800127.16</v>
      </c>
      <c r="H75" s="3">
        <v>180998.82</v>
      </c>
      <c r="I75" s="80">
        <v>2796747.75</v>
      </c>
      <c r="J75" s="80">
        <v>177619.42</v>
      </c>
      <c r="K75" s="3">
        <f t="shared" si="31"/>
        <v>956262.21</v>
      </c>
      <c r="L75" s="3">
        <f t="shared" si="30"/>
        <v>-3379.410000000149</v>
      </c>
      <c r="M75" s="3">
        <f t="shared" si="22"/>
        <v>-2687640.4400000004</v>
      </c>
      <c r="N75" s="3">
        <f t="shared" si="23"/>
        <v>-3379.399999999994</v>
      </c>
      <c r="O75" s="31">
        <f t="shared" si="25"/>
        <v>1.5195706183054283</v>
      </c>
      <c r="P75" s="31">
        <f t="shared" si="26"/>
        <v>0.9987931226666148</v>
      </c>
      <c r="Q75" s="31">
        <f t="shared" si="27"/>
        <v>0.509947081262313</v>
      </c>
    </row>
    <row r="76" spans="1:17" ht="31.5">
      <c r="A76" s="114"/>
      <c r="B76" s="89"/>
      <c r="C76" s="68" t="s">
        <v>125</v>
      </c>
      <c r="D76" s="8" t="s">
        <v>124</v>
      </c>
      <c r="E76" s="3">
        <v>4.06</v>
      </c>
      <c r="F76" s="3">
        <v>0</v>
      </c>
      <c r="G76" s="3">
        <v>0</v>
      </c>
      <c r="H76" s="3">
        <v>0</v>
      </c>
      <c r="I76" s="80">
        <v>839.12</v>
      </c>
      <c r="J76" s="80">
        <v>51.23</v>
      </c>
      <c r="K76" s="3">
        <f t="shared" si="31"/>
        <v>835.0600000000001</v>
      </c>
      <c r="L76" s="3">
        <f t="shared" si="30"/>
        <v>839.12</v>
      </c>
      <c r="M76" s="3">
        <f t="shared" si="22"/>
        <v>839.12</v>
      </c>
      <c r="N76" s="3">
        <f t="shared" si="23"/>
        <v>51.23</v>
      </c>
      <c r="O76" s="31">
        <f t="shared" si="25"/>
        <v>206.67980295566505</v>
      </c>
      <c r="P76" s="31">
        <f t="shared" si="26"/>
      </c>
      <c r="Q76" s="31">
        <f t="shared" si="27"/>
      </c>
    </row>
    <row r="77" spans="1:17" ht="18" customHeight="1">
      <c r="A77" s="114"/>
      <c r="B77" s="89"/>
      <c r="C77" s="68" t="s">
        <v>95</v>
      </c>
      <c r="D77" s="28" t="s">
        <v>96</v>
      </c>
      <c r="E77" s="3">
        <v>62670.44</v>
      </c>
      <c r="F77" s="3">
        <v>214766.093</v>
      </c>
      <c r="G77" s="3">
        <v>214766.093</v>
      </c>
      <c r="H77" s="3">
        <v>214766.093</v>
      </c>
      <c r="I77" s="80">
        <v>450392.64</v>
      </c>
      <c r="J77" s="80">
        <v>0</v>
      </c>
      <c r="K77" s="3">
        <f t="shared" si="31"/>
        <v>387722.2</v>
      </c>
      <c r="L77" s="3">
        <f t="shared" si="30"/>
        <v>235626.54700000002</v>
      </c>
      <c r="M77" s="3">
        <f>I77-F77</f>
        <v>235626.54700000002</v>
      </c>
      <c r="N77" s="3">
        <f t="shared" si="23"/>
        <v>-214766.093</v>
      </c>
      <c r="O77" s="31">
        <f t="shared" si="25"/>
        <v>7.186683865631069</v>
      </c>
      <c r="P77" s="31">
        <f t="shared" si="26"/>
        <v>2.0971310401404937</v>
      </c>
      <c r="Q77" s="31">
        <f t="shared" si="27"/>
        <v>2.0971310401404937</v>
      </c>
    </row>
    <row r="78" spans="1:17" ht="95.25" customHeight="1" hidden="1">
      <c r="A78" s="114"/>
      <c r="B78" s="89"/>
      <c r="C78" s="68" t="s">
        <v>135</v>
      </c>
      <c r="D78" s="28" t="s">
        <v>136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f t="shared" si="31"/>
        <v>0</v>
      </c>
      <c r="L78" s="3">
        <f t="shared" si="30"/>
        <v>0</v>
      </c>
      <c r="M78" s="3">
        <f>I78-F78</f>
        <v>0</v>
      </c>
      <c r="N78" s="3">
        <f t="shared" si="23"/>
        <v>0</v>
      </c>
      <c r="O78" s="31">
        <f t="shared" si="25"/>
      </c>
      <c r="P78" s="31">
        <f t="shared" si="26"/>
      </c>
      <c r="Q78" s="31">
        <f t="shared" si="27"/>
      </c>
    </row>
    <row r="79" spans="1:17" ht="31.5">
      <c r="A79" s="114"/>
      <c r="B79" s="89"/>
      <c r="C79" s="68" t="s">
        <v>97</v>
      </c>
      <c r="D79" s="6" t="s">
        <v>98</v>
      </c>
      <c r="E79" s="3">
        <v>322720.02</v>
      </c>
      <c r="F79" s="5">
        <v>8006.87</v>
      </c>
      <c r="G79" s="5">
        <v>8006.87</v>
      </c>
      <c r="H79" s="5">
        <v>0</v>
      </c>
      <c r="I79" s="82">
        <v>159826.16</v>
      </c>
      <c r="J79" s="82">
        <v>-34569.62</v>
      </c>
      <c r="K79" s="3">
        <f t="shared" si="20"/>
        <v>-162893.86000000002</v>
      </c>
      <c r="L79" s="3">
        <f t="shared" si="21"/>
        <v>151819.29</v>
      </c>
      <c r="M79" s="3">
        <f t="shared" si="22"/>
        <v>151819.29</v>
      </c>
      <c r="N79" s="3">
        <f t="shared" si="23"/>
        <v>-34569.62</v>
      </c>
      <c r="O79" s="31">
        <f t="shared" si="25"/>
        <v>0.49524711853946957</v>
      </c>
      <c r="P79" s="31">
        <f t="shared" si="26"/>
        <v>19.961128381002816</v>
      </c>
      <c r="Q79" s="31">
        <f t="shared" si="27"/>
        <v>19.961128381002816</v>
      </c>
    </row>
    <row r="80" spans="1:17" ht="18" customHeight="1">
      <c r="A80" s="114"/>
      <c r="B80" s="89"/>
      <c r="C80" s="68" t="s">
        <v>99</v>
      </c>
      <c r="D80" s="6" t="s">
        <v>100</v>
      </c>
      <c r="E80" s="3">
        <v>-338207.46</v>
      </c>
      <c r="F80" s="3">
        <v>0</v>
      </c>
      <c r="G80" s="3">
        <v>0</v>
      </c>
      <c r="H80" s="3">
        <v>0</v>
      </c>
      <c r="I80" s="80">
        <v>-277685.97</v>
      </c>
      <c r="J80" s="80">
        <v>0</v>
      </c>
      <c r="K80" s="3">
        <f t="shared" si="20"/>
        <v>60521.49000000005</v>
      </c>
      <c r="L80" s="3">
        <f t="shared" si="21"/>
        <v>-277685.97</v>
      </c>
      <c r="M80" s="3">
        <f t="shared" si="22"/>
        <v>-277685.97</v>
      </c>
      <c r="N80" s="3">
        <f t="shared" si="23"/>
        <v>0</v>
      </c>
      <c r="O80" s="31">
        <f t="shared" si="25"/>
        <v>0.8210521731247441</v>
      </c>
      <c r="P80" s="31">
        <f t="shared" si="26"/>
      </c>
      <c r="Q80" s="31">
        <f t="shared" si="27"/>
      </c>
    </row>
    <row r="81" spans="1:17" ht="30" customHeight="1">
      <c r="A81" s="110" t="s">
        <v>101</v>
      </c>
      <c r="B81" s="110"/>
      <c r="C81" s="111"/>
      <c r="D81" s="110"/>
      <c r="E81" s="39">
        <f aca="true" t="shared" si="32" ref="E81:L81">E70+E71</f>
        <v>21533214.419999998</v>
      </c>
      <c r="F81" s="39">
        <f t="shared" si="32"/>
        <v>54814534.463</v>
      </c>
      <c r="G81" s="39">
        <f t="shared" si="32"/>
        <v>24077899.443</v>
      </c>
      <c r="H81" s="39">
        <f t="shared" si="32"/>
        <v>2059495.7830000008</v>
      </c>
      <c r="I81" s="39">
        <f t="shared" si="32"/>
        <v>23771971.379999995</v>
      </c>
      <c r="J81" s="39">
        <f t="shared" si="32"/>
        <v>1550973.1900000004</v>
      </c>
      <c r="K81" s="39">
        <f t="shared" si="32"/>
        <v>2238756.959999998</v>
      </c>
      <c r="L81" s="39">
        <f t="shared" si="32"/>
        <v>-305928.0630000029</v>
      </c>
      <c r="M81" s="32">
        <f t="shared" si="22"/>
        <v>-31042563.083000004</v>
      </c>
      <c r="N81" s="32">
        <f t="shared" si="23"/>
        <v>-508522.59300000034</v>
      </c>
      <c r="O81" s="38">
        <f t="shared" si="25"/>
        <v>1.1039676156254983</v>
      </c>
      <c r="P81" s="38">
        <f t="shared" si="26"/>
        <v>0.9872942378663789</v>
      </c>
      <c r="Q81" s="38">
        <f t="shared" si="27"/>
        <v>0.4336800743249249</v>
      </c>
    </row>
    <row r="82" spans="1:17" ht="15.75">
      <c r="A82" s="17" t="s">
        <v>102</v>
      </c>
      <c r="B82" s="18"/>
      <c r="C82" s="77"/>
      <c r="D82" s="19"/>
      <c r="E82" s="20"/>
      <c r="F82" s="20"/>
      <c r="G82" s="20"/>
      <c r="H82" s="20"/>
      <c r="I82" s="54"/>
      <c r="J82" s="54"/>
      <c r="K82" s="20"/>
      <c r="L82" s="20"/>
      <c r="M82" s="20"/>
      <c r="N82" s="20"/>
      <c r="O82" s="21"/>
      <c r="P82" s="22"/>
      <c r="Q82" s="21"/>
    </row>
  </sheetData>
  <sheetProtection/>
  <autoFilter ref="A4:Q83"/>
  <mergeCells count="36">
    <mergeCell ref="Q3:Q4"/>
    <mergeCell ref="A81:D81"/>
    <mergeCell ref="A61:A69"/>
    <mergeCell ref="B61:B69"/>
    <mergeCell ref="A70:D70"/>
    <mergeCell ref="A71:A80"/>
    <mergeCell ref="B71:B80"/>
    <mergeCell ref="B50:B54"/>
    <mergeCell ref="A50:A54"/>
    <mergeCell ref="A1:Q1"/>
    <mergeCell ref="A3:A4"/>
    <mergeCell ref="B3:B4"/>
    <mergeCell ref="C3:C4"/>
    <mergeCell ref="D3:D4"/>
    <mergeCell ref="E3:E4"/>
    <mergeCell ref="F3:H3"/>
    <mergeCell ref="P3:P4"/>
    <mergeCell ref="A59:A60"/>
    <mergeCell ref="B59:B60"/>
    <mergeCell ref="A30:A37"/>
    <mergeCell ref="B30:B37"/>
    <mergeCell ref="A38:A47"/>
    <mergeCell ref="B38:B47"/>
    <mergeCell ref="A48:A49"/>
    <mergeCell ref="B48:B49"/>
    <mergeCell ref="A55:A58"/>
    <mergeCell ref="B55:B58"/>
    <mergeCell ref="A27:A29"/>
    <mergeCell ref="B27:B29"/>
    <mergeCell ref="I3:J3"/>
    <mergeCell ref="K3:N3"/>
    <mergeCell ref="O3:O4"/>
    <mergeCell ref="A23:A26"/>
    <mergeCell ref="B23:B26"/>
    <mergeCell ref="A6:A17"/>
    <mergeCell ref="A22:C22"/>
  </mergeCells>
  <printOptions/>
  <pageMargins left="0" right="0" top="0.74" bottom="0.43" header="0.19" footer="0.31496062992125984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2023-07-17T07:15:16Z</cp:lastPrinted>
  <dcterms:created xsi:type="dcterms:W3CDTF">2015-02-26T11:08:47Z</dcterms:created>
  <dcterms:modified xsi:type="dcterms:W3CDTF">2023-07-17T09:10:20Z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