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по 08.09.2023" sheetId="1" r:id="rId1"/>
  </sheets>
  <definedNames>
    <definedName name="_xlfn.IFERROR" hidden="1">#NAME?</definedName>
    <definedName name="_xlnm._FilterDatabase" localSheetId="0" hidden="1">'по 08.09.2023'!$A$4:$Q$83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'по 08.09.2023'!$3:$4</definedName>
    <definedName name="о">#REF!</definedName>
    <definedName name="_xlnm.Print_Area" localSheetId="0">'по 08.09.2023'!$A$1:$Q$82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<sst xmlns="http://schemas.openxmlformats.org/spreadsheetml/2006/main" count="135" uniqueCount="109">
  <si>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</si>
  <si>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</si>
  <si>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</si>
  <si>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</si>
  <si>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</si>
  <si>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</si>
  <si>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</si>
  <si>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</si>
  <si>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</si>
  <si>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</si>
  <si>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</si>
  <si>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</si>
  <si>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</si>
  <si>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</si>
  <si>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</si>
  <si>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</si>
  <si>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</si>
  <si>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</si>
  <si>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</si>
  <si>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</si>
  <si>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</si>
  <si>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</si>
  <si>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</si>
  <si>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</si>
  <si>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</si>
  <si>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</si>
  <si>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</si>
  <si>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</si>
  <si>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</si>
  <si>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</si>
  <si>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</si>
  <si>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</si>
  <si>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</si>
  <si>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</si>
  <si>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</si>
  <si>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</si>
  <si>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</si>
  <si>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</si>
  <si>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</si>
  <si>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</si>
  <si>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</si>
  <si>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</si>
  <si>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</si>
  <si>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</si>
  <si>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</si>
  <si>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</si>
  <si>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</si>
  <si>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</si>
  <si>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</si>
  <si>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</si>
  <si>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</si>
  <si>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</si>
  <si>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</si>
  <si>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</si>
  <si>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</si>
  <si>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</si>
  <si>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</si>
  <si>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</si>
  <si>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</si>
  <si>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</si>
  <si>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</si>
  <si>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</si>
  <si>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</si>
  <si>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</si>
  <si>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</si>
  <si>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</si>
  <si>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</si>
  <si>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</si>
  <si>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</si>
  <si>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</si>
  <si>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</si>
  <si>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</si>
  <si>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</si>
  <si>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</si>
  <si>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</si>
  <si>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</si>
  <si>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</si>
  <si>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</si>
  <si>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</si>
  <si>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</si>
  <si>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</si>
  <si>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</si>
  <si>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</si>
  <si>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</si>
  <si>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</si>
  <si>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</si>
  <si>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</si>
  <si>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</si>
  <si>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</si>
  <si>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</si>
  <si>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</si>
  <si>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</si>
  <si>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</si>
  <si>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</si>
  <si>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</si>
  <si>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</si>
  <si>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</si>
  <si>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</si>
  <si>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</si>
  <si>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</si>
  <si>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</si>
  <si>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январь-сентябрь</t>
  </si>
  <si>
    <t>сентябрь</t>
  </si>
  <si>
    <t>Исполн. плана месяца</t>
  </si>
  <si>
    <t>факта за сентябрь от плана сентбря</t>
  </si>
  <si>
    <t>факта 2023г. от факта 2022г.</t>
  </si>
  <si>
    <t>факта 2023г. от плана 2023г.</t>
  </si>
  <si>
    <t>Факт с нач. 2022 года      (по 08.09.22 вкл.)</t>
  </si>
  <si>
    <t>с нач. года на 11.09.2023 (по 08.09.2023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</si>
</sst>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?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7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168" fontId="5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47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9" xfId="142"/>
    <cellStyle name="Плохой" xfId="143"/>
    <cellStyle name="Пояснение" xfId="144"/>
    <cellStyle name="Примечание" xfId="145"/>
    <cellStyle name="Percent" xfId="146"/>
    <cellStyle name="Процентный 2" xfId="147"/>
    <cellStyle name="Процентный 2 2" xfId="148"/>
    <cellStyle name="Связанная ячейка" xfId="149"/>
    <cellStyle name="Текст предупреждения" xfId="150"/>
    <cellStyle name="Comma" xfId="151"/>
    <cellStyle name="Comma [0]" xfId="152"/>
    <cellStyle name="Финансовый 2" xfId="153"/>
    <cellStyle name="Финансовый 3" xfId="154"/>
    <cellStyle name="Хороший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="89" zoomScaleNormal="89" zoomScalePageLayoutView="0" workbookViewId="0" topLeftCell="A1">
      <pane xSplit="3" ySplit="4" topLeftCell="D4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67" sqref="H67"/>
    </sheetView>
  </sheetViews>
  <sheetFormatPr defaultColWidth="9.00390625" defaultRowHeight="12.75"/>
  <cols>
    <col min="1" max="2" width="9.125" style="42" customWidth="1"/>
    <col min="3" max="3" width="65.75390625" style="42" customWidth="1"/>
    <col min="4" max="4" width="14.625" style="55" customWidth="1"/>
    <col min="5" max="5" width="14.375" style="42" customWidth="1"/>
    <col min="6" max="6" width="14.75390625" style="49" customWidth="1"/>
    <col min="7" max="7" width="13.375" style="49" customWidth="1"/>
    <col min="8" max="8" width="16.25390625" style="62" customWidth="1"/>
    <col min="9" max="9" width="13.875" style="62" customWidth="1"/>
    <col min="10" max="10" width="15.125" style="42" customWidth="1"/>
    <col min="11" max="11" width="14.375" style="42" customWidth="1"/>
    <col min="12" max="12" width="15.125" style="42" customWidth="1"/>
    <col min="13" max="13" width="13.75390625" style="42" customWidth="1"/>
    <col min="14" max="14" width="11.75390625" style="42" customWidth="1"/>
    <col min="15" max="15" width="10.00390625" style="42" customWidth="1"/>
    <col min="16" max="16" width="10.25390625" style="42" customWidth="1"/>
    <col min="17" max="17" width="10.125" style="42" customWidth="1"/>
    <col min="18" max="16384" width="9.125" style="42" customWidth="1"/>
  </cols>
  <sheetData>
    <row r="1" spans="1:17" ht="20.25">
      <c r="A1" s="119" t="s">
        <v>88</v>
      </c>
      <c r="B1" s="119"/>
      <c r="C1" s="119"/>
      <c r="D1" s="119"/>
      <c r="E1" s="119"/>
      <c r="F1" s="120"/>
      <c r="G1" s="120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0.25" customHeight="1">
      <c r="A2" s="28"/>
      <c r="B2" s="29"/>
      <c r="C2" s="27"/>
      <c r="D2" s="53"/>
      <c r="E2" s="27"/>
      <c r="F2" s="45"/>
      <c r="G2" s="45"/>
      <c r="H2" s="63"/>
      <c r="I2" s="63"/>
      <c r="J2" s="27"/>
      <c r="K2" s="27"/>
      <c r="L2" s="27"/>
      <c r="M2" s="27"/>
      <c r="N2" s="27"/>
      <c r="O2" s="51"/>
      <c r="P2" s="26"/>
      <c r="Q2" s="26" t="s">
        <v>0</v>
      </c>
    </row>
    <row r="3" spans="1:17" ht="20.25" customHeight="1">
      <c r="A3" s="121" t="s">
        <v>1</v>
      </c>
      <c r="B3" s="122" t="s">
        <v>2</v>
      </c>
      <c r="C3" s="123" t="s">
        <v>3</v>
      </c>
      <c r="D3" s="125" t="s">
        <v>107</v>
      </c>
      <c r="E3" s="95" t="s">
        <v>87</v>
      </c>
      <c r="F3" s="96"/>
      <c r="G3" s="97"/>
      <c r="H3" s="93" t="s">
        <v>89</v>
      </c>
      <c r="I3" s="94"/>
      <c r="J3" s="95" t="s">
        <v>4</v>
      </c>
      <c r="K3" s="96"/>
      <c r="L3" s="96"/>
      <c r="M3" s="97"/>
      <c r="N3" s="98" t="s">
        <v>99</v>
      </c>
      <c r="O3" s="127" t="s">
        <v>103</v>
      </c>
      <c r="P3" s="127" t="s">
        <v>97</v>
      </c>
      <c r="Q3" s="98" t="s">
        <v>98</v>
      </c>
    </row>
    <row r="4" spans="1:17" ht="66" customHeight="1">
      <c r="A4" s="121"/>
      <c r="B4" s="122"/>
      <c r="C4" s="124"/>
      <c r="D4" s="126"/>
      <c r="E4" s="1" t="s">
        <v>84</v>
      </c>
      <c r="F4" s="1" t="s">
        <v>101</v>
      </c>
      <c r="G4" s="1" t="s">
        <v>102</v>
      </c>
      <c r="H4" s="60" t="s">
        <v>108</v>
      </c>
      <c r="I4" s="61" t="s">
        <v>102</v>
      </c>
      <c r="J4" s="1" t="s">
        <v>105</v>
      </c>
      <c r="K4" s="1" t="s">
        <v>5</v>
      </c>
      <c r="L4" s="1" t="s">
        <v>106</v>
      </c>
      <c r="M4" s="1" t="s">
        <v>104</v>
      </c>
      <c r="N4" s="98"/>
      <c r="O4" s="127"/>
      <c r="P4" s="127"/>
      <c r="Q4" s="98"/>
    </row>
    <row r="5" spans="1:17" ht="25.5" customHeight="1">
      <c r="A5" s="77"/>
      <c r="B5" s="78"/>
      <c r="C5" s="79" t="s">
        <v>6</v>
      </c>
      <c r="D5" s="38">
        <f>D17+D19+D21+D18+D20</f>
        <v>10364812.05</v>
      </c>
      <c r="E5" s="38">
        <f>E17+E19+E21+E18+E20</f>
        <v>20002935.000000004</v>
      </c>
      <c r="F5" s="38">
        <f>F17+F19+F21+F18+F20</f>
        <v>12455957.000000002</v>
      </c>
      <c r="G5" s="38">
        <f>G17+G19+G21+G18+G20</f>
        <v>1226888</v>
      </c>
      <c r="H5" s="38">
        <f>H17+H19+H21+H18+H20</f>
        <v>11144972.03</v>
      </c>
      <c r="I5" s="38">
        <f>I17+I19+I21+I18+I20</f>
        <v>41311.05</v>
      </c>
      <c r="J5" s="80">
        <f>H5-D5</f>
        <v>780159.9799999986</v>
      </c>
      <c r="K5" s="80">
        <f>H5-F5</f>
        <v>-1310984.9700000025</v>
      </c>
      <c r="L5" s="80">
        <f>H5-E5</f>
        <v>-8857962.970000004</v>
      </c>
      <c r="M5" s="80">
        <f>I5-G5</f>
        <v>-1185576.95</v>
      </c>
      <c r="N5" s="46">
        <f aca="true" t="shared" si="0" ref="N5:N36">_xlfn.IFERROR(H5/D5,"")</f>
        <v>1.0752700556687855</v>
      </c>
      <c r="O5" s="46">
        <f>_xlfn.IFERROR(I5/G5,"")</f>
        <v>0.03367141091933412</v>
      </c>
      <c r="P5" s="46">
        <f aca="true" t="shared" si="1" ref="P5:P36">_xlfn.IFERROR(H5/F5,"")</f>
        <v>0.8947503616141255</v>
      </c>
      <c r="Q5" s="46">
        <f aca="true" t="shared" si="2" ref="Q5:Q36">_xlfn.IFERROR(H5/E5,"")</f>
        <v>0.557166837266631</v>
      </c>
    </row>
    <row r="6" spans="1:18" ht="18" customHeight="1">
      <c r="A6" s="105" t="s">
        <v>10</v>
      </c>
      <c r="B6" s="56" t="s">
        <v>11</v>
      </c>
      <c r="C6" s="4" t="s">
        <v>12</v>
      </c>
      <c r="D6" s="67">
        <v>7916910.93</v>
      </c>
      <c r="E6" s="5">
        <v>14848766.500000002</v>
      </c>
      <c r="F6" s="5">
        <v>9565555.200000001</v>
      </c>
      <c r="G6" s="5">
        <v>1140253</v>
      </c>
      <c r="H6" s="5">
        <v>8636818.12</v>
      </c>
      <c r="I6" s="5">
        <v>32810.979999999996</v>
      </c>
      <c r="J6" s="5">
        <f aca="true" t="shared" si="3" ref="J6:J59">H6-D6</f>
        <v>719907.1899999995</v>
      </c>
      <c r="K6" s="5">
        <f aca="true" t="shared" si="4" ref="K6:K66">H6-F6</f>
        <v>-928737.0800000019</v>
      </c>
      <c r="L6" s="5">
        <f aca="true" t="shared" si="5" ref="L6:L66">H6-E6</f>
        <v>-6211948.380000003</v>
      </c>
      <c r="M6" s="5">
        <f>I6-G6</f>
        <v>-1107442.02</v>
      </c>
      <c r="N6" s="33">
        <f t="shared" si="0"/>
        <v>1.0909328393820896</v>
      </c>
      <c r="O6" s="33">
        <f aca="true" t="shared" si="6" ref="O6:O56">_xlfn.IFERROR(I6/G6,"")</f>
        <v>0.028775175333895193</v>
      </c>
      <c r="P6" s="33">
        <f t="shared" si="1"/>
        <v>0.9029081887478939</v>
      </c>
      <c r="Q6" s="33">
        <f t="shared" si="2"/>
        <v>0.5816522281497253</v>
      </c>
      <c r="R6" s="43"/>
    </row>
    <row r="7" spans="1:18" ht="18" customHeight="1">
      <c r="A7" s="100"/>
      <c r="B7" s="56" t="s">
        <v>7</v>
      </c>
      <c r="C7" s="2" t="s">
        <v>8</v>
      </c>
      <c r="D7" s="68">
        <v>48830.35</v>
      </c>
      <c r="E7" s="3">
        <v>80057.5</v>
      </c>
      <c r="F7" s="3">
        <v>59170</v>
      </c>
      <c r="G7" s="3">
        <v>7620</v>
      </c>
      <c r="H7" s="5">
        <v>51007.4</v>
      </c>
      <c r="I7" s="5">
        <v>1.08</v>
      </c>
      <c r="J7" s="3">
        <f>H7-D7</f>
        <v>2177.050000000003</v>
      </c>
      <c r="K7" s="3">
        <f>H7-F7</f>
        <v>-8162.5999999999985</v>
      </c>
      <c r="L7" s="3">
        <f>H7-E7</f>
        <v>-29050.1</v>
      </c>
      <c r="M7" s="3">
        <f>I7-G7</f>
        <v>-7618.92</v>
      </c>
      <c r="N7" s="33">
        <f t="shared" si="0"/>
        <v>1.0445839523984572</v>
      </c>
      <c r="O7" s="33">
        <f t="shared" si="6"/>
        <v>0.00014173228346456694</v>
      </c>
      <c r="P7" s="33">
        <f t="shared" si="1"/>
        <v>0.8620483353050533</v>
      </c>
      <c r="Q7" s="33">
        <f t="shared" si="2"/>
        <v>0.637134559535334</v>
      </c>
      <c r="R7" s="43"/>
    </row>
    <row r="8" spans="1:18" ht="18" customHeight="1">
      <c r="A8" s="100"/>
      <c r="B8" s="56" t="s">
        <v>11</v>
      </c>
      <c r="C8" s="31" t="s">
        <v>90</v>
      </c>
      <c r="D8" s="67"/>
      <c r="E8" s="67">
        <v>1204375.9</v>
      </c>
      <c r="F8" s="67">
        <v>924375.9</v>
      </c>
      <c r="G8" s="67">
        <v>25000</v>
      </c>
      <c r="H8" s="5">
        <v>768174.4400000001</v>
      </c>
      <c r="I8" s="5">
        <v>2324.58</v>
      </c>
      <c r="J8" s="5">
        <f>H8-D8</f>
        <v>768174.4400000001</v>
      </c>
      <c r="K8" s="5">
        <f>H8-F8</f>
        <v>-156201.45999999996</v>
      </c>
      <c r="L8" s="5">
        <f>H8-E8</f>
        <v>-436201.45999999985</v>
      </c>
      <c r="M8" s="5">
        <f aca="true" t="shared" si="7" ref="M8:M66">I8-G8</f>
        <v>-22675.42</v>
      </c>
      <c r="N8" s="33">
        <f>_xlfn.IFERROR(H8/D8,"")</f>
      </c>
      <c r="O8" s="33">
        <f t="shared" si="6"/>
        <v>0.0929832</v>
      </c>
      <c r="P8" s="33">
        <f t="shared" si="1"/>
        <v>0.8310195451871907</v>
      </c>
      <c r="Q8" s="33">
        <f t="shared" si="2"/>
        <v>0.637819504691185</v>
      </c>
      <c r="R8" s="43"/>
    </row>
    <row r="9" spans="1:18" ht="18" customHeight="1">
      <c r="A9" s="100"/>
      <c r="B9" s="56" t="s">
        <v>11</v>
      </c>
      <c r="C9" s="4" t="s">
        <v>13</v>
      </c>
      <c r="D9" s="67">
        <v>-55.37</v>
      </c>
      <c r="E9" s="5">
        <v>0</v>
      </c>
      <c r="F9" s="5">
        <v>0</v>
      </c>
      <c r="G9" s="5">
        <v>0</v>
      </c>
      <c r="H9" s="5">
        <v>-1721.8</v>
      </c>
      <c r="I9" s="5">
        <v>5.67</v>
      </c>
      <c r="J9" s="5">
        <f>H9-D9</f>
        <v>-1666.43</v>
      </c>
      <c r="K9" s="5">
        <f>H9-F9</f>
        <v>-1721.8</v>
      </c>
      <c r="L9" s="5">
        <f t="shared" si="5"/>
        <v>-1721.8</v>
      </c>
      <c r="M9" s="5">
        <f t="shared" si="7"/>
        <v>5.67</v>
      </c>
      <c r="N9" s="33">
        <f>_xlfn.IFERROR(H9/D9,"")</f>
        <v>31.09626151345494</v>
      </c>
      <c r="O9" s="33">
        <f t="shared" si="6"/>
      </c>
      <c r="P9" s="33">
        <f t="shared" si="1"/>
      </c>
      <c r="Q9" s="33">
        <f t="shared" si="2"/>
      </c>
      <c r="R9" s="43"/>
    </row>
    <row r="10" spans="1:18" ht="18" customHeight="1">
      <c r="A10" s="100"/>
      <c r="B10" s="56" t="s">
        <v>11</v>
      </c>
      <c r="C10" s="4" t="s">
        <v>14</v>
      </c>
      <c r="D10" s="67">
        <v>4075.88</v>
      </c>
      <c r="E10" s="5">
        <v>4690.3</v>
      </c>
      <c r="F10" s="5">
        <v>4690.3</v>
      </c>
      <c r="G10" s="5">
        <v>0</v>
      </c>
      <c r="H10" s="5">
        <v>-1429.1</v>
      </c>
      <c r="I10" s="5">
        <v>0</v>
      </c>
      <c r="J10" s="5">
        <f t="shared" si="3"/>
        <v>-5504.98</v>
      </c>
      <c r="K10" s="5">
        <f t="shared" si="4"/>
        <v>-6119.4</v>
      </c>
      <c r="L10" s="5">
        <f t="shared" si="5"/>
        <v>-6119.4</v>
      </c>
      <c r="M10" s="5">
        <f t="shared" si="7"/>
        <v>0</v>
      </c>
      <c r="N10" s="33">
        <f t="shared" si="0"/>
        <v>-0.35062366899908726</v>
      </c>
      <c r="O10" s="33">
        <f t="shared" si="6"/>
      </c>
      <c r="P10" s="33">
        <f t="shared" si="1"/>
        <v>-0.3046926635822868</v>
      </c>
      <c r="Q10" s="33">
        <f t="shared" si="2"/>
        <v>-0.3046926635822868</v>
      </c>
      <c r="R10" s="43"/>
    </row>
    <row r="11" spans="1:18" ht="18" customHeight="1">
      <c r="A11" s="100"/>
      <c r="B11" s="56" t="s">
        <v>11</v>
      </c>
      <c r="C11" s="4" t="s">
        <v>92</v>
      </c>
      <c r="D11" s="67">
        <v>136199.45</v>
      </c>
      <c r="E11" s="5">
        <v>314766.5</v>
      </c>
      <c r="F11" s="5">
        <v>157893</v>
      </c>
      <c r="G11" s="5">
        <v>0</v>
      </c>
      <c r="H11" s="5">
        <v>127177.93999999999</v>
      </c>
      <c r="I11" s="5">
        <v>1295.1499999999999</v>
      </c>
      <c r="J11" s="5">
        <f t="shared" si="3"/>
        <v>-9021.510000000024</v>
      </c>
      <c r="K11" s="5">
        <f t="shared" si="4"/>
        <v>-30715.060000000012</v>
      </c>
      <c r="L11" s="5">
        <f t="shared" si="5"/>
        <v>-187588.56</v>
      </c>
      <c r="M11" s="5">
        <f t="shared" si="7"/>
        <v>1295.1499999999999</v>
      </c>
      <c r="N11" s="33">
        <f t="shared" si="0"/>
        <v>0.9337625078515367</v>
      </c>
      <c r="O11" s="33">
        <f t="shared" si="6"/>
      </c>
      <c r="P11" s="33">
        <f t="shared" si="1"/>
        <v>0.8054691468272817</v>
      </c>
      <c r="Q11" s="33">
        <f t="shared" si="2"/>
        <v>0.40403899398442966</v>
      </c>
      <c r="R11" s="43"/>
    </row>
    <row r="12" spans="1:18" ht="18" customHeight="1">
      <c r="A12" s="100"/>
      <c r="B12" s="56" t="s">
        <v>15</v>
      </c>
      <c r="C12" s="4" t="s">
        <v>16</v>
      </c>
      <c r="D12" s="67">
        <v>67884.75</v>
      </c>
      <c r="E12" s="5">
        <v>1083466.2</v>
      </c>
      <c r="F12" s="5">
        <v>95400</v>
      </c>
      <c r="G12" s="5">
        <v>8700</v>
      </c>
      <c r="H12" s="5">
        <v>54910.06</v>
      </c>
      <c r="I12" s="5">
        <v>1624.48</v>
      </c>
      <c r="J12" s="5">
        <f t="shared" si="3"/>
        <v>-12974.690000000002</v>
      </c>
      <c r="K12" s="5">
        <f t="shared" si="4"/>
        <v>-40489.94</v>
      </c>
      <c r="L12" s="5">
        <f t="shared" si="5"/>
        <v>-1028556.1399999999</v>
      </c>
      <c r="M12" s="5">
        <f t="shared" si="7"/>
        <v>-7075.52</v>
      </c>
      <c r="N12" s="33">
        <f t="shared" si="0"/>
        <v>0.8088718011040771</v>
      </c>
      <c r="O12" s="33">
        <f t="shared" si="6"/>
        <v>0.18672183908045978</v>
      </c>
      <c r="P12" s="33">
        <f t="shared" si="1"/>
        <v>0.5755771488469601</v>
      </c>
      <c r="Q12" s="33">
        <f t="shared" si="2"/>
        <v>0.0506799935244865</v>
      </c>
      <c r="R12" s="43"/>
    </row>
    <row r="13" spans="1:18" ht="18" customHeight="1">
      <c r="A13" s="100"/>
      <c r="B13" s="56" t="s">
        <v>76</v>
      </c>
      <c r="C13" s="4" t="s">
        <v>95</v>
      </c>
      <c r="D13" s="67">
        <v>512268.59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3"/>
        <v>-512268.59</v>
      </c>
      <c r="K13" s="5">
        <f t="shared" si="4"/>
        <v>0</v>
      </c>
      <c r="L13" s="5">
        <f t="shared" si="5"/>
        <v>0</v>
      </c>
      <c r="M13" s="5">
        <f t="shared" si="7"/>
        <v>0</v>
      </c>
      <c r="N13" s="33">
        <f t="shared" si="0"/>
        <v>0</v>
      </c>
      <c r="O13" s="33">
        <f t="shared" si="6"/>
      </c>
      <c r="P13" s="33">
        <f t="shared" si="1"/>
      </c>
      <c r="Q13" s="33">
        <f t="shared" si="2"/>
      </c>
      <c r="R13" s="43"/>
    </row>
    <row r="14" spans="1:18" ht="18" customHeight="1">
      <c r="A14" s="100"/>
      <c r="B14" s="56" t="s">
        <v>15</v>
      </c>
      <c r="C14" s="4" t="s">
        <v>17</v>
      </c>
      <c r="D14" s="67">
        <v>1525514.97</v>
      </c>
      <c r="E14" s="5">
        <v>2237196.9</v>
      </c>
      <c r="F14" s="5">
        <v>1481700</v>
      </c>
      <c r="G14" s="5">
        <v>25300</v>
      </c>
      <c r="H14" s="5">
        <v>1373822.49</v>
      </c>
      <c r="I14" s="5">
        <v>-1741.1100000000001</v>
      </c>
      <c r="J14" s="5">
        <f t="shared" si="3"/>
        <v>-151692.47999999998</v>
      </c>
      <c r="K14" s="5">
        <f t="shared" si="4"/>
        <v>-107877.51000000001</v>
      </c>
      <c r="L14" s="5">
        <f t="shared" si="5"/>
        <v>-863374.4099999999</v>
      </c>
      <c r="M14" s="5">
        <f t="shared" si="7"/>
        <v>-27041.11</v>
      </c>
      <c r="N14" s="33">
        <f t="shared" si="0"/>
        <v>0.9005630996856098</v>
      </c>
      <c r="O14" s="33">
        <f t="shared" si="6"/>
        <v>-0.06881857707509882</v>
      </c>
      <c r="P14" s="33">
        <f t="shared" si="1"/>
        <v>0.9271934197205912</v>
      </c>
      <c r="Q14" s="33">
        <f t="shared" si="2"/>
        <v>0.6140820640328977</v>
      </c>
      <c r="R14" s="43"/>
    </row>
    <row r="15" spans="1:18" ht="18" customHeight="1">
      <c r="A15" s="100"/>
      <c r="B15" s="56" t="s">
        <v>18</v>
      </c>
      <c r="C15" s="4" t="s">
        <v>19</v>
      </c>
      <c r="D15" s="67">
        <v>152257.44</v>
      </c>
      <c r="E15" s="5">
        <v>228385.6</v>
      </c>
      <c r="F15" s="5">
        <v>166270.6</v>
      </c>
      <c r="G15" s="5">
        <v>19950</v>
      </c>
      <c r="H15" s="5">
        <v>135970.46</v>
      </c>
      <c r="I15" s="5">
        <v>4990.22</v>
      </c>
      <c r="J15" s="5">
        <f t="shared" si="3"/>
        <v>-16286.98000000001</v>
      </c>
      <c r="K15" s="5">
        <f t="shared" si="4"/>
        <v>-30300.140000000014</v>
      </c>
      <c r="L15" s="5">
        <f t="shared" si="5"/>
        <v>-92415.14000000001</v>
      </c>
      <c r="M15" s="5">
        <f t="shared" si="7"/>
        <v>-14959.779999999999</v>
      </c>
      <c r="N15" s="33">
        <f t="shared" si="0"/>
        <v>0.8930299892077522</v>
      </c>
      <c r="O15" s="33">
        <f t="shared" si="6"/>
        <v>0.2501363408521303</v>
      </c>
      <c r="P15" s="33">
        <f t="shared" si="1"/>
        <v>0.8177660993585155</v>
      </c>
      <c r="Q15" s="33">
        <f t="shared" si="2"/>
        <v>0.5953547859409699</v>
      </c>
      <c r="R15" s="43"/>
    </row>
    <row r="16" spans="1:18" ht="18" customHeight="1">
      <c r="A16" s="100"/>
      <c r="B16" s="56" t="s">
        <v>15</v>
      </c>
      <c r="C16" s="4" t="s">
        <v>20</v>
      </c>
      <c r="D16" s="67">
        <v>18.06</v>
      </c>
      <c r="E16" s="5">
        <v>0</v>
      </c>
      <c r="F16" s="5">
        <v>0</v>
      </c>
      <c r="G16" s="5">
        <v>0</v>
      </c>
      <c r="H16" s="5">
        <v>-0.1</v>
      </c>
      <c r="I16" s="5">
        <v>0</v>
      </c>
      <c r="J16" s="5">
        <f t="shared" si="3"/>
        <v>-18.16</v>
      </c>
      <c r="K16" s="5">
        <f t="shared" si="4"/>
        <v>-0.1</v>
      </c>
      <c r="L16" s="5">
        <f t="shared" si="5"/>
        <v>-0.1</v>
      </c>
      <c r="M16" s="5">
        <f t="shared" si="7"/>
        <v>0</v>
      </c>
      <c r="N16" s="33">
        <f t="shared" si="0"/>
        <v>-0.005537098560354375</v>
      </c>
      <c r="O16" s="33">
        <f t="shared" si="6"/>
      </c>
      <c r="P16" s="33">
        <f t="shared" si="1"/>
      </c>
      <c r="Q16" s="33">
        <f t="shared" si="2"/>
      </c>
      <c r="R16" s="43"/>
    </row>
    <row r="17" spans="1:18" ht="18" customHeight="1">
      <c r="A17" s="101"/>
      <c r="B17" s="81"/>
      <c r="C17" s="82" t="s">
        <v>9</v>
      </c>
      <c r="D17" s="71">
        <f>SUM(D6:D16)</f>
        <v>10363905.05</v>
      </c>
      <c r="E17" s="71">
        <f>SUM(E6:E16)</f>
        <v>20001705.400000002</v>
      </c>
      <c r="F17" s="71">
        <f>SUM(F6:F16)</f>
        <v>12455055.000000002</v>
      </c>
      <c r="G17" s="71">
        <f>SUM(G6:G16)</f>
        <v>1226823</v>
      </c>
      <c r="H17" s="71">
        <f>SUM(H6:H16)</f>
        <v>11144729.91</v>
      </c>
      <c r="I17" s="71">
        <f>SUM(I6:I16)</f>
        <v>41311.05</v>
      </c>
      <c r="J17" s="71">
        <f t="shared" si="3"/>
        <v>780824.8599999994</v>
      </c>
      <c r="K17" s="71">
        <f t="shared" si="4"/>
        <v>-1310325.0900000017</v>
      </c>
      <c r="L17" s="71">
        <f t="shared" si="5"/>
        <v>-8856975.490000002</v>
      </c>
      <c r="M17" s="71">
        <f>I17-G17</f>
        <v>-1185511.95</v>
      </c>
      <c r="N17" s="83">
        <f t="shared" si="0"/>
        <v>1.0753407963728883</v>
      </c>
      <c r="O17" s="83">
        <f t="shared" si="6"/>
        <v>0.0336731949107573</v>
      </c>
      <c r="P17" s="83">
        <f t="shared" si="1"/>
        <v>0.8947957202918814</v>
      </c>
      <c r="Q17" s="83">
        <f t="shared" si="2"/>
        <v>0.5571889839953347</v>
      </c>
      <c r="R17" s="43"/>
    </row>
    <row r="18" spans="1:18" ht="18" customHeight="1">
      <c r="A18" s="59" t="s">
        <v>73</v>
      </c>
      <c r="B18" s="56" t="s">
        <v>22</v>
      </c>
      <c r="C18" s="4" t="s">
        <v>23</v>
      </c>
      <c r="D18" s="67">
        <v>56</v>
      </c>
      <c r="E18" s="5">
        <v>140</v>
      </c>
      <c r="F18" s="5">
        <v>105</v>
      </c>
      <c r="G18" s="5">
        <v>15</v>
      </c>
      <c r="H18" s="5">
        <v>40</v>
      </c>
      <c r="I18" s="5">
        <v>0</v>
      </c>
      <c r="J18" s="5">
        <f t="shared" si="3"/>
        <v>-16</v>
      </c>
      <c r="K18" s="5">
        <f t="shared" si="4"/>
        <v>-65</v>
      </c>
      <c r="L18" s="5">
        <f t="shared" si="5"/>
        <v>-100</v>
      </c>
      <c r="M18" s="5">
        <f t="shared" si="7"/>
        <v>-15</v>
      </c>
      <c r="N18" s="33">
        <f t="shared" si="0"/>
        <v>0.7142857142857143</v>
      </c>
      <c r="O18" s="33">
        <f t="shared" si="6"/>
        <v>0</v>
      </c>
      <c r="P18" s="33">
        <f t="shared" si="1"/>
        <v>0.38095238095238093</v>
      </c>
      <c r="Q18" s="33">
        <f t="shared" si="2"/>
        <v>0.2857142857142857</v>
      </c>
      <c r="R18" s="43"/>
    </row>
    <row r="19" spans="1:18" ht="17.25" customHeight="1">
      <c r="A19" s="59" t="s">
        <v>21</v>
      </c>
      <c r="B19" s="56" t="s">
        <v>22</v>
      </c>
      <c r="C19" s="4" t="s">
        <v>91</v>
      </c>
      <c r="D19" s="67">
        <v>142.2</v>
      </c>
      <c r="E19" s="5">
        <v>0</v>
      </c>
      <c r="F19" s="5">
        <v>0</v>
      </c>
      <c r="G19" s="5">
        <v>0</v>
      </c>
      <c r="H19" s="5">
        <v>104.6</v>
      </c>
      <c r="I19" s="5">
        <v>0</v>
      </c>
      <c r="J19" s="5">
        <f t="shared" si="3"/>
        <v>-37.599999999999994</v>
      </c>
      <c r="K19" s="5">
        <f t="shared" si="4"/>
        <v>104.6</v>
      </c>
      <c r="L19" s="5">
        <f t="shared" si="5"/>
        <v>104.6</v>
      </c>
      <c r="M19" s="5">
        <f t="shared" si="7"/>
        <v>0</v>
      </c>
      <c r="N19" s="33">
        <f t="shared" si="0"/>
        <v>0.7355836849507735</v>
      </c>
      <c r="O19" s="33">
        <f t="shared" si="6"/>
      </c>
      <c r="P19" s="33">
        <f t="shared" si="1"/>
      </c>
      <c r="Q19" s="33">
        <f t="shared" si="2"/>
      </c>
      <c r="R19" s="43"/>
    </row>
    <row r="20" spans="1:18" ht="31.5">
      <c r="A20" s="57" t="s">
        <v>25</v>
      </c>
      <c r="B20" s="58" t="s">
        <v>75</v>
      </c>
      <c r="C20" s="4" t="s">
        <v>26</v>
      </c>
      <c r="D20" s="67">
        <v>668.8</v>
      </c>
      <c r="E20" s="5">
        <v>969.6</v>
      </c>
      <c r="F20" s="5">
        <v>712</v>
      </c>
      <c r="G20" s="5">
        <v>35</v>
      </c>
      <c r="H20" s="5">
        <v>-2.48</v>
      </c>
      <c r="I20" s="5">
        <v>0</v>
      </c>
      <c r="J20" s="5">
        <f t="shared" si="3"/>
        <v>-671.28</v>
      </c>
      <c r="K20" s="5">
        <f t="shared" si="4"/>
        <v>-714.48</v>
      </c>
      <c r="L20" s="5">
        <f t="shared" si="5"/>
        <v>-972.08</v>
      </c>
      <c r="M20" s="5">
        <f t="shared" si="7"/>
        <v>-35</v>
      </c>
      <c r="N20" s="33">
        <f t="shared" si="0"/>
        <v>-0.003708133971291866</v>
      </c>
      <c r="O20" s="33">
        <f t="shared" si="6"/>
        <v>0</v>
      </c>
      <c r="P20" s="33">
        <f t="shared" si="1"/>
        <v>-0.0034831460674157304</v>
      </c>
      <c r="Q20" s="33">
        <f t="shared" si="2"/>
        <v>-0.0025577557755775576</v>
      </c>
      <c r="R20" s="43"/>
    </row>
    <row r="21" spans="1:18" ht="18" customHeight="1">
      <c r="A21" s="59" t="s">
        <v>24</v>
      </c>
      <c r="B21" s="56" t="s">
        <v>11</v>
      </c>
      <c r="C21" s="4" t="s">
        <v>77</v>
      </c>
      <c r="D21" s="67">
        <v>40</v>
      </c>
      <c r="E21" s="5">
        <v>120</v>
      </c>
      <c r="F21" s="5">
        <v>85</v>
      </c>
      <c r="G21" s="5">
        <v>15</v>
      </c>
      <c r="H21" s="5">
        <v>100</v>
      </c>
      <c r="I21" s="5">
        <v>0</v>
      </c>
      <c r="J21" s="5">
        <f t="shared" si="3"/>
        <v>60</v>
      </c>
      <c r="K21" s="5">
        <f t="shared" si="4"/>
        <v>15</v>
      </c>
      <c r="L21" s="5">
        <f t="shared" si="5"/>
        <v>-20</v>
      </c>
      <c r="M21" s="5">
        <f t="shared" si="7"/>
        <v>-15</v>
      </c>
      <c r="N21" s="33">
        <f t="shared" si="0"/>
        <v>2.5</v>
      </c>
      <c r="O21" s="33">
        <f t="shared" si="6"/>
        <v>0</v>
      </c>
      <c r="P21" s="33">
        <f t="shared" si="1"/>
        <v>1.1764705882352942</v>
      </c>
      <c r="Q21" s="33">
        <f t="shared" si="2"/>
        <v>0.8333333333333334</v>
      </c>
      <c r="R21" s="43"/>
    </row>
    <row r="22" spans="1:18" ht="28.5" customHeight="1">
      <c r="A22" s="106"/>
      <c r="B22" s="106"/>
      <c r="C22" s="39" t="s">
        <v>27</v>
      </c>
      <c r="D22" s="38">
        <f>D26+D29+D37+D47+D49+D54+D58+D60+D69</f>
        <v>4161880.5199999996</v>
      </c>
      <c r="E22" s="80">
        <f>E26+E29+E37+E47+E49+E54+E58+E60+E69</f>
        <v>6578599.119999999</v>
      </c>
      <c r="F22" s="80">
        <f>F26+F29+F37+F47+F49+F54+F58+F60+F69</f>
        <v>4751297.12</v>
      </c>
      <c r="G22" s="80">
        <f>G26+G29+G37+G47+G49+G54+G58+G60+G69</f>
        <v>663281.4999999999</v>
      </c>
      <c r="H22" s="80">
        <f>H26+H29+H37+H47+H49+H54+H58+H60+H69</f>
        <v>4754606.430000001</v>
      </c>
      <c r="I22" s="80">
        <f>I26+I29+I37+I47+I49+I54+I58+I60+I69</f>
        <v>192116.05</v>
      </c>
      <c r="J22" s="80">
        <f t="shared" si="3"/>
        <v>592725.9100000011</v>
      </c>
      <c r="K22" s="80">
        <f t="shared" si="4"/>
        <v>3309.3100000005215</v>
      </c>
      <c r="L22" s="80">
        <f t="shared" si="5"/>
        <v>-1823992.6899999985</v>
      </c>
      <c r="M22" s="80">
        <f t="shared" si="7"/>
        <v>-471165.4499999999</v>
      </c>
      <c r="N22" s="46">
        <f t="shared" si="0"/>
        <v>1.142417810206623</v>
      </c>
      <c r="O22" s="46">
        <f t="shared" si="6"/>
        <v>0.28964481897957356</v>
      </c>
      <c r="P22" s="46">
        <f t="shared" si="1"/>
        <v>1.000696506641538</v>
      </c>
      <c r="Q22" s="46">
        <f t="shared" si="2"/>
        <v>0.7227384346228413</v>
      </c>
      <c r="R22" s="43"/>
    </row>
    <row r="23" spans="1:17" ht="18" customHeight="1">
      <c r="A23" s="99" t="s">
        <v>25</v>
      </c>
      <c r="B23" s="102" t="s">
        <v>75</v>
      </c>
      <c r="C23" s="6" t="s">
        <v>93</v>
      </c>
      <c r="D23" s="69">
        <v>78582.68</v>
      </c>
      <c r="E23" s="5">
        <v>160701.1</v>
      </c>
      <c r="F23" s="5">
        <v>116650</v>
      </c>
      <c r="G23" s="5">
        <v>14500</v>
      </c>
      <c r="H23" s="5">
        <v>112809.78</v>
      </c>
      <c r="I23" s="5">
        <v>4426.2699999999995</v>
      </c>
      <c r="J23" s="7">
        <f t="shared" si="3"/>
        <v>34227.100000000006</v>
      </c>
      <c r="K23" s="7">
        <f t="shared" si="4"/>
        <v>-3840.220000000001</v>
      </c>
      <c r="L23" s="7">
        <f t="shared" si="5"/>
        <v>-47891.32000000001</v>
      </c>
      <c r="M23" s="7">
        <f t="shared" si="7"/>
        <v>-10073.73</v>
      </c>
      <c r="N23" s="34">
        <f t="shared" si="0"/>
        <v>1.43555526484971</v>
      </c>
      <c r="O23" s="34">
        <f t="shared" si="6"/>
        <v>0.30526</v>
      </c>
      <c r="P23" s="34">
        <f t="shared" si="1"/>
        <v>0.9670791255893699</v>
      </c>
      <c r="Q23" s="34">
        <f t="shared" si="2"/>
        <v>0.7019851139786846</v>
      </c>
    </row>
    <row r="24" spans="1:17" ht="18" customHeight="1">
      <c r="A24" s="100"/>
      <c r="B24" s="103"/>
      <c r="C24" s="6" t="s">
        <v>28</v>
      </c>
      <c r="D24" s="32">
        <v>3971.23</v>
      </c>
      <c r="E24" s="5">
        <v>50255.369999999995</v>
      </c>
      <c r="F24" s="5">
        <v>50255.369999999995</v>
      </c>
      <c r="G24" s="5">
        <v>0</v>
      </c>
      <c r="H24" s="5">
        <v>50255.37</v>
      </c>
      <c r="I24" s="5">
        <v>0</v>
      </c>
      <c r="J24" s="5">
        <f t="shared" si="3"/>
        <v>46284.14</v>
      </c>
      <c r="K24" s="7">
        <f t="shared" si="4"/>
        <v>0</v>
      </c>
      <c r="L24" s="7">
        <f t="shared" si="5"/>
        <v>0</v>
      </c>
      <c r="M24" s="7">
        <f t="shared" si="7"/>
        <v>0</v>
      </c>
      <c r="N24" s="34">
        <f t="shared" si="0"/>
        <v>12.654862599245071</v>
      </c>
      <c r="O24" s="34">
        <f t="shared" si="6"/>
      </c>
      <c r="P24" s="34">
        <f t="shared" si="1"/>
        <v>1.0000000000000002</v>
      </c>
      <c r="Q24" s="34">
        <f t="shared" si="2"/>
        <v>1.0000000000000002</v>
      </c>
    </row>
    <row r="25" spans="1:17" ht="18" customHeight="1">
      <c r="A25" s="100"/>
      <c r="B25" s="103"/>
      <c r="C25" s="6" t="s">
        <v>50</v>
      </c>
      <c r="D25" s="32">
        <v>61073.439999999995</v>
      </c>
      <c r="E25" s="5">
        <v>116540.4</v>
      </c>
      <c r="F25" s="5">
        <v>78150</v>
      </c>
      <c r="G25" s="5">
        <v>10400</v>
      </c>
      <c r="H25" s="5">
        <v>77401.86000000002</v>
      </c>
      <c r="I25" s="5">
        <v>2836.29</v>
      </c>
      <c r="J25" s="7">
        <f t="shared" si="3"/>
        <v>16328.42000000002</v>
      </c>
      <c r="K25" s="7">
        <f t="shared" si="4"/>
        <v>-748.1399999999849</v>
      </c>
      <c r="L25" s="7">
        <f t="shared" si="5"/>
        <v>-39138.53999999998</v>
      </c>
      <c r="M25" s="7">
        <f t="shared" si="7"/>
        <v>-7563.71</v>
      </c>
      <c r="N25" s="34">
        <f t="shared" si="0"/>
        <v>1.2673571359333946</v>
      </c>
      <c r="O25" s="34">
        <f t="shared" si="6"/>
        <v>0.2727201923076923</v>
      </c>
      <c r="P25" s="34">
        <f t="shared" si="1"/>
        <v>0.9904268714011518</v>
      </c>
      <c r="Q25" s="34">
        <f t="shared" si="2"/>
        <v>0.6641633287683929</v>
      </c>
    </row>
    <row r="26" spans="1:17" ht="18" customHeight="1">
      <c r="A26" s="101"/>
      <c r="B26" s="104"/>
      <c r="C26" s="82" t="s">
        <v>9</v>
      </c>
      <c r="D26" s="71">
        <f>SUM(D23:D25)</f>
        <v>143627.34999999998</v>
      </c>
      <c r="E26" s="71">
        <f>SUM(E23:E25)</f>
        <v>327496.87</v>
      </c>
      <c r="F26" s="71">
        <f>SUM(F23:F25)</f>
        <v>245055.37</v>
      </c>
      <c r="G26" s="71">
        <f>SUM(G23:G25)</f>
        <v>24900</v>
      </c>
      <c r="H26" s="71">
        <f>SUM(H23:H25)</f>
        <v>240467.01</v>
      </c>
      <c r="I26" s="71">
        <f>SUM(I23:I25)</f>
        <v>7262.5599999999995</v>
      </c>
      <c r="J26" s="71">
        <f t="shared" si="3"/>
        <v>96839.66000000003</v>
      </c>
      <c r="K26" s="71">
        <f t="shared" si="4"/>
        <v>-4588.359999999986</v>
      </c>
      <c r="L26" s="71">
        <f t="shared" si="5"/>
        <v>-87029.85999999999</v>
      </c>
      <c r="M26" s="71">
        <f t="shared" si="7"/>
        <v>-17637.440000000002</v>
      </c>
      <c r="N26" s="47">
        <f t="shared" si="0"/>
        <v>1.6742424754059728</v>
      </c>
      <c r="O26" s="47">
        <f t="shared" si="6"/>
        <v>0.2916690763052209</v>
      </c>
      <c r="P26" s="47">
        <f t="shared" si="1"/>
        <v>0.9812762315716649</v>
      </c>
      <c r="Q26" s="47">
        <f t="shared" si="2"/>
        <v>0.7342574296969617</v>
      </c>
    </row>
    <row r="27" spans="1:17" ht="18" customHeight="1">
      <c r="A27" s="92">
        <v>951</v>
      </c>
      <c r="B27" s="92" t="s">
        <v>11</v>
      </c>
      <c r="C27" s="8" t="s">
        <v>29</v>
      </c>
      <c r="D27" s="69">
        <v>58906.37</v>
      </c>
      <c r="E27" s="5">
        <v>91712.1</v>
      </c>
      <c r="F27" s="5">
        <v>64743</v>
      </c>
      <c r="G27" s="5">
        <v>11120</v>
      </c>
      <c r="H27" s="5">
        <v>79246.53</v>
      </c>
      <c r="I27" s="5">
        <v>7716.4400000000005</v>
      </c>
      <c r="J27" s="5">
        <f t="shared" si="3"/>
        <v>20340.159999999996</v>
      </c>
      <c r="K27" s="5">
        <f t="shared" si="4"/>
        <v>14503.529999999999</v>
      </c>
      <c r="L27" s="5">
        <f t="shared" si="5"/>
        <v>-12465.570000000007</v>
      </c>
      <c r="M27" s="5">
        <f t="shared" si="7"/>
        <v>-3403.5599999999995</v>
      </c>
      <c r="N27" s="34">
        <f t="shared" si="0"/>
        <v>1.3452964424730296</v>
      </c>
      <c r="O27" s="34">
        <f t="shared" si="6"/>
        <v>0.6939244604316547</v>
      </c>
      <c r="P27" s="34">
        <f t="shared" si="1"/>
        <v>1.2240169593624022</v>
      </c>
      <c r="Q27" s="34">
        <f t="shared" si="2"/>
        <v>0.8640793308625578</v>
      </c>
    </row>
    <row r="28" spans="1:17" ht="18" customHeight="1">
      <c r="A28" s="92"/>
      <c r="B28" s="92"/>
      <c r="C28" s="6" t="s">
        <v>30</v>
      </c>
      <c r="D28" s="69">
        <v>8876.65</v>
      </c>
      <c r="E28" s="5">
        <v>14224.899999999998</v>
      </c>
      <c r="F28" s="5">
        <v>8556.099999999999</v>
      </c>
      <c r="G28" s="5">
        <v>2174.2</v>
      </c>
      <c r="H28" s="5">
        <v>7909.17</v>
      </c>
      <c r="I28" s="5">
        <v>822.3499999999999</v>
      </c>
      <c r="J28" s="5">
        <f t="shared" si="3"/>
        <v>-967.4799999999996</v>
      </c>
      <c r="K28" s="5">
        <f t="shared" si="4"/>
        <v>-646.9299999999985</v>
      </c>
      <c r="L28" s="5">
        <f t="shared" si="5"/>
        <v>-6315.729999999998</v>
      </c>
      <c r="M28" s="5">
        <f t="shared" si="7"/>
        <v>-1351.85</v>
      </c>
      <c r="N28" s="34">
        <f t="shared" si="0"/>
        <v>0.8910084322351338</v>
      </c>
      <c r="O28" s="34">
        <f t="shared" si="6"/>
        <v>0.3782310734982982</v>
      </c>
      <c r="P28" s="34">
        <f t="shared" si="1"/>
        <v>0.9243896167646476</v>
      </c>
      <c r="Q28" s="34">
        <f t="shared" si="2"/>
        <v>0.5560088295875543</v>
      </c>
    </row>
    <row r="29" spans="1:17" ht="15.75">
      <c r="A29" s="92"/>
      <c r="B29" s="92"/>
      <c r="C29" s="84" t="s">
        <v>9</v>
      </c>
      <c r="D29" s="71">
        <f>D27+D28</f>
        <v>67783.02</v>
      </c>
      <c r="E29" s="71">
        <f>E27+E28</f>
        <v>105937</v>
      </c>
      <c r="F29" s="71">
        <f>F27+F28</f>
        <v>73299.1</v>
      </c>
      <c r="G29" s="71">
        <f>G27+G28</f>
        <v>13294.2</v>
      </c>
      <c r="H29" s="71">
        <f>H27+H28</f>
        <v>87155.7</v>
      </c>
      <c r="I29" s="71">
        <f>I27+I28</f>
        <v>8538.79</v>
      </c>
      <c r="J29" s="71">
        <f t="shared" si="3"/>
        <v>19372.679999999993</v>
      </c>
      <c r="K29" s="71">
        <f t="shared" si="4"/>
        <v>13856.599999999991</v>
      </c>
      <c r="L29" s="71">
        <f t="shared" si="5"/>
        <v>-18781.300000000003</v>
      </c>
      <c r="M29" s="71">
        <f t="shared" si="7"/>
        <v>-4755.41</v>
      </c>
      <c r="N29" s="47">
        <f t="shared" si="0"/>
        <v>1.2858043209051468</v>
      </c>
      <c r="O29" s="47">
        <f t="shared" si="6"/>
        <v>0.6422943840170902</v>
      </c>
      <c r="P29" s="47">
        <f t="shared" si="1"/>
        <v>1.1890418845524704</v>
      </c>
      <c r="Q29" s="47">
        <f t="shared" si="2"/>
        <v>0.8227125555754835</v>
      </c>
    </row>
    <row r="30" spans="1:17" ht="18.75" customHeight="1">
      <c r="A30" s="107" t="s">
        <v>31</v>
      </c>
      <c r="B30" s="92" t="s">
        <v>32</v>
      </c>
      <c r="C30" s="6" t="s">
        <v>33</v>
      </c>
      <c r="D30" s="32">
        <v>1336</v>
      </c>
      <c r="E30" s="3">
        <v>496</v>
      </c>
      <c r="F30" s="3">
        <v>496</v>
      </c>
      <c r="G30" s="3">
        <v>0</v>
      </c>
      <c r="H30" s="32">
        <v>3566.51</v>
      </c>
      <c r="I30" s="32">
        <v>0</v>
      </c>
      <c r="J30" s="3">
        <f t="shared" si="3"/>
        <v>2230.51</v>
      </c>
      <c r="K30" s="3">
        <f t="shared" si="4"/>
        <v>3070.51</v>
      </c>
      <c r="L30" s="3">
        <f t="shared" si="5"/>
        <v>3070.51</v>
      </c>
      <c r="M30" s="3">
        <f t="shared" si="7"/>
        <v>0</v>
      </c>
      <c r="N30" s="34">
        <f t="shared" si="0"/>
        <v>2.669543413173653</v>
      </c>
      <c r="O30" s="34">
        <f t="shared" si="6"/>
      </c>
      <c r="P30" s="34">
        <f t="shared" si="1"/>
        <v>7.1905443548387105</v>
      </c>
      <c r="Q30" s="34">
        <f t="shared" si="2"/>
        <v>7.1905443548387105</v>
      </c>
    </row>
    <row r="31" spans="1:17" ht="17.25" customHeight="1">
      <c r="A31" s="107"/>
      <c r="B31" s="92"/>
      <c r="C31" s="9" t="s">
        <v>34</v>
      </c>
      <c r="D31" s="32">
        <v>47442.58</v>
      </c>
      <c r="E31" s="3">
        <v>100081.7</v>
      </c>
      <c r="F31" s="3">
        <v>71500</v>
      </c>
      <c r="G31" s="3">
        <v>9000</v>
      </c>
      <c r="H31" s="5">
        <v>56655.48</v>
      </c>
      <c r="I31" s="5">
        <v>695.63</v>
      </c>
      <c r="J31" s="3">
        <f t="shared" si="3"/>
        <v>9212.900000000001</v>
      </c>
      <c r="K31" s="3">
        <f t="shared" si="4"/>
        <v>-14844.519999999997</v>
      </c>
      <c r="L31" s="3">
        <f t="shared" si="5"/>
        <v>-43426.219999999994</v>
      </c>
      <c r="M31" s="3">
        <f t="shared" si="7"/>
        <v>-8304.37</v>
      </c>
      <c r="N31" s="34">
        <f t="shared" si="0"/>
        <v>1.19419053516904</v>
      </c>
      <c r="O31" s="34">
        <f t="shared" si="6"/>
        <v>0.07729222222222222</v>
      </c>
      <c r="P31" s="34">
        <f t="shared" si="1"/>
        <v>0.7923843356643357</v>
      </c>
      <c r="Q31" s="34">
        <f t="shared" si="2"/>
        <v>0.566092302588785</v>
      </c>
    </row>
    <row r="32" spans="1:17" ht="15.75">
      <c r="A32" s="107"/>
      <c r="B32" s="92"/>
      <c r="C32" s="8" t="s">
        <v>35</v>
      </c>
      <c r="D32" s="32">
        <v>3654.31</v>
      </c>
      <c r="E32" s="3">
        <v>556.9999999999999</v>
      </c>
      <c r="F32" s="3">
        <v>417.69999999999993</v>
      </c>
      <c r="G32" s="3">
        <v>46.4</v>
      </c>
      <c r="H32" s="5">
        <v>6995.88</v>
      </c>
      <c r="I32" s="5">
        <v>502.02000000000004</v>
      </c>
      <c r="J32" s="3">
        <f t="shared" si="3"/>
        <v>3341.57</v>
      </c>
      <c r="K32" s="3">
        <f t="shared" si="4"/>
        <v>6578.18</v>
      </c>
      <c r="L32" s="3">
        <f t="shared" si="5"/>
        <v>6438.88</v>
      </c>
      <c r="M32" s="3">
        <f t="shared" si="7"/>
        <v>455.62000000000006</v>
      </c>
      <c r="N32" s="34">
        <f t="shared" si="0"/>
        <v>1.9144188642999638</v>
      </c>
      <c r="O32" s="34">
        <f t="shared" si="6"/>
        <v>10.81939655172414</v>
      </c>
      <c r="P32" s="34">
        <f t="shared" si="1"/>
        <v>16.74857553267896</v>
      </c>
      <c r="Q32" s="34">
        <f t="shared" si="2"/>
        <v>12.559928186714545</v>
      </c>
    </row>
    <row r="33" spans="1:17" ht="15.75">
      <c r="A33" s="107"/>
      <c r="B33" s="92"/>
      <c r="C33" s="8" t="s">
        <v>36</v>
      </c>
      <c r="D33" s="5">
        <f>D34+D36+D35</f>
        <v>41369.549999999996</v>
      </c>
      <c r="E33" s="5">
        <f>E34+E36+E35</f>
        <v>200264</v>
      </c>
      <c r="F33" s="5">
        <f>F34+F36+F35</f>
        <v>174506.1</v>
      </c>
      <c r="G33" s="5">
        <f>G34+G36+G35</f>
        <v>8014.4</v>
      </c>
      <c r="H33" s="5">
        <v>209338.61000000002</v>
      </c>
      <c r="I33" s="5">
        <v>1617.65</v>
      </c>
      <c r="J33" s="10">
        <f t="shared" si="3"/>
        <v>167969.06000000003</v>
      </c>
      <c r="K33" s="10">
        <f t="shared" si="4"/>
        <v>34832.51000000001</v>
      </c>
      <c r="L33" s="10">
        <f t="shared" si="5"/>
        <v>9074.610000000015</v>
      </c>
      <c r="M33" s="10">
        <f t="shared" si="7"/>
        <v>-6396.75</v>
      </c>
      <c r="N33" s="34">
        <f t="shared" si="0"/>
        <v>5.060209985363632</v>
      </c>
      <c r="O33" s="34">
        <f t="shared" si="6"/>
        <v>0.20184293272110204</v>
      </c>
      <c r="P33" s="34">
        <f t="shared" si="1"/>
        <v>1.1996062601823088</v>
      </c>
      <c r="Q33" s="34">
        <f t="shared" si="2"/>
        <v>1.0453132365277833</v>
      </c>
    </row>
    <row r="34" spans="1:17" ht="15.75">
      <c r="A34" s="107"/>
      <c r="B34" s="92"/>
      <c r="C34" s="11" t="s">
        <v>37</v>
      </c>
      <c r="D34" s="70">
        <v>18006.71</v>
      </c>
      <c r="E34" s="12">
        <v>163317.80000000002</v>
      </c>
      <c r="F34" s="12">
        <v>147610.1</v>
      </c>
      <c r="G34" s="12">
        <v>3444.5</v>
      </c>
      <c r="H34" s="12">
        <v>181112.94</v>
      </c>
      <c r="I34" s="12">
        <v>366.67</v>
      </c>
      <c r="J34" s="12">
        <f t="shared" si="3"/>
        <v>163106.23</v>
      </c>
      <c r="K34" s="12">
        <f t="shared" si="4"/>
        <v>33502.84</v>
      </c>
      <c r="L34" s="12">
        <f t="shared" si="5"/>
        <v>17795.139999999985</v>
      </c>
      <c r="M34" s="12">
        <f t="shared" si="7"/>
        <v>-3077.83</v>
      </c>
      <c r="N34" s="34">
        <f t="shared" si="0"/>
        <v>10.058080571076005</v>
      </c>
      <c r="O34" s="34">
        <f t="shared" si="6"/>
        <v>0.10645086369574684</v>
      </c>
      <c r="P34" s="34">
        <f t="shared" si="1"/>
        <v>1.2269684797991465</v>
      </c>
      <c r="Q34" s="34">
        <f t="shared" si="2"/>
        <v>1.1089601990719933</v>
      </c>
    </row>
    <row r="35" spans="1:17" ht="15.75">
      <c r="A35" s="107"/>
      <c r="B35" s="92"/>
      <c r="C35" s="11" t="s">
        <v>38</v>
      </c>
      <c r="D35" s="70">
        <v>1365.67</v>
      </c>
      <c r="E35" s="12">
        <v>1867.8000000000002</v>
      </c>
      <c r="F35" s="12">
        <v>236.4</v>
      </c>
      <c r="G35" s="12">
        <v>0</v>
      </c>
      <c r="H35" s="64">
        <v>1024.17</v>
      </c>
      <c r="I35" s="64">
        <v>0</v>
      </c>
      <c r="J35" s="12">
        <f t="shared" si="3"/>
        <v>-341.5</v>
      </c>
      <c r="K35" s="12">
        <f t="shared" si="4"/>
        <v>787.7700000000001</v>
      </c>
      <c r="L35" s="12">
        <f t="shared" si="5"/>
        <v>-843.6300000000001</v>
      </c>
      <c r="M35" s="12">
        <f t="shared" si="7"/>
        <v>0</v>
      </c>
      <c r="N35" s="34">
        <f t="shared" si="0"/>
        <v>0.7499395900913105</v>
      </c>
      <c r="O35" s="34">
        <f t="shared" si="6"/>
      </c>
      <c r="P35" s="34">
        <f t="shared" si="1"/>
        <v>4.332360406091371</v>
      </c>
      <c r="Q35" s="34">
        <f t="shared" si="2"/>
        <v>0.5483295856087376</v>
      </c>
    </row>
    <row r="36" spans="1:17" ht="15.75">
      <c r="A36" s="107"/>
      <c r="B36" s="92"/>
      <c r="C36" s="11" t="s">
        <v>39</v>
      </c>
      <c r="D36" s="71">
        <v>21997.17</v>
      </c>
      <c r="E36" s="12">
        <v>35078.40000000001</v>
      </c>
      <c r="F36" s="12">
        <v>26659.600000000006</v>
      </c>
      <c r="G36" s="12">
        <v>4569.9</v>
      </c>
      <c r="H36" s="64">
        <v>27201.5</v>
      </c>
      <c r="I36" s="64">
        <v>1250.98</v>
      </c>
      <c r="J36" s="12">
        <f t="shared" si="3"/>
        <v>5204.330000000002</v>
      </c>
      <c r="K36" s="12">
        <f t="shared" si="4"/>
        <v>541.8999999999942</v>
      </c>
      <c r="L36" s="12">
        <f t="shared" si="5"/>
        <v>-7876.900000000009</v>
      </c>
      <c r="M36" s="12">
        <f t="shared" si="7"/>
        <v>-3318.9199999999996</v>
      </c>
      <c r="N36" s="34">
        <f t="shared" si="0"/>
        <v>1.2365908887370514</v>
      </c>
      <c r="O36" s="34">
        <f t="shared" si="6"/>
        <v>0.273743407952034</v>
      </c>
      <c r="P36" s="34">
        <f t="shared" si="1"/>
        <v>1.0203266365586878</v>
      </c>
      <c r="Q36" s="34">
        <f t="shared" si="2"/>
        <v>0.7754487091771572</v>
      </c>
    </row>
    <row r="37" spans="1:17" ht="15.75">
      <c r="A37" s="107"/>
      <c r="B37" s="107"/>
      <c r="C37" s="84" t="s">
        <v>9</v>
      </c>
      <c r="D37" s="71">
        <f>SUM(D30:D33)</f>
        <v>93802.44</v>
      </c>
      <c r="E37" s="71">
        <f>SUM(E30:E33)</f>
        <v>301398.7</v>
      </c>
      <c r="F37" s="71">
        <f>SUM(F30:F33)</f>
        <v>246919.8</v>
      </c>
      <c r="G37" s="71">
        <f>SUM(G30:G33)</f>
        <v>17060.8</v>
      </c>
      <c r="H37" s="71">
        <f>SUM(H30:H33)</f>
        <v>276556.48000000004</v>
      </c>
      <c r="I37" s="71">
        <f>SUM(I30:I33)</f>
        <v>2815.3</v>
      </c>
      <c r="J37" s="71">
        <f t="shared" si="3"/>
        <v>182754.04000000004</v>
      </c>
      <c r="K37" s="71">
        <f t="shared" si="4"/>
        <v>29636.68000000005</v>
      </c>
      <c r="L37" s="71">
        <f t="shared" si="5"/>
        <v>-24842.219999999972</v>
      </c>
      <c r="M37" s="71">
        <f t="shared" si="7"/>
        <v>-14245.5</v>
      </c>
      <c r="N37" s="47">
        <f aca="true" t="shared" si="8" ref="N37:N68">_xlfn.IFERROR(H37/D37,"")</f>
        <v>2.9482866330556012</v>
      </c>
      <c r="O37" s="47">
        <f t="shared" si="6"/>
        <v>0.16501570852480543</v>
      </c>
      <c r="P37" s="47">
        <f aca="true" t="shared" si="9" ref="P37:P68">_xlfn.IFERROR(H37/F37,"")</f>
        <v>1.1200255305568856</v>
      </c>
      <c r="Q37" s="47">
        <f aca="true" t="shared" si="10" ref="Q37:Q68">_xlfn.IFERROR(H37/E37,"")</f>
        <v>0.917576884040973</v>
      </c>
    </row>
    <row r="38" spans="1:17" ht="31.5">
      <c r="A38" s="107" t="s">
        <v>74</v>
      </c>
      <c r="B38" s="92" t="s">
        <v>15</v>
      </c>
      <c r="C38" s="8" t="s">
        <v>41</v>
      </c>
      <c r="D38" s="69">
        <v>216452.94</v>
      </c>
      <c r="E38" s="5">
        <v>326627.4</v>
      </c>
      <c r="F38" s="5">
        <v>247700.5</v>
      </c>
      <c r="G38" s="5">
        <v>55200</v>
      </c>
      <c r="H38" s="5">
        <v>219221.03</v>
      </c>
      <c r="I38" s="5">
        <v>29829.53</v>
      </c>
      <c r="J38" s="10">
        <f t="shared" si="3"/>
        <v>2768.0899999999965</v>
      </c>
      <c r="K38" s="10">
        <f t="shared" si="4"/>
        <v>-28479.47</v>
      </c>
      <c r="L38" s="10">
        <f t="shared" si="5"/>
        <v>-107406.37000000002</v>
      </c>
      <c r="M38" s="10">
        <f t="shared" si="7"/>
        <v>-25370.47</v>
      </c>
      <c r="N38" s="34">
        <f t="shared" si="8"/>
        <v>1.0127884148859332</v>
      </c>
      <c r="O38" s="34">
        <f t="shared" si="6"/>
        <v>0.5403900362318841</v>
      </c>
      <c r="P38" s="34">
        <f t="shared" si="9"/>
        <v>0.8850245760505127</v>
      </c>
      <c r="Q38" s="34">
        <f t="shared" si="10"/>
        <v>0.6711654625423341</v>
      </c>
    </row>
    <row r="39" spans="1:17" ht="16.5" customHeight="1">
      <c r="A39" s="107"/>
      <c r="B39" s="92"/>
      <c r="C39" s="8" t="s">
        <v>42</v>
      </c>
      <c r="D39" s="69">
        <v>24302.36</v>
      </c>
      <c r="E39" s="5">
        <v>254266</v>
      </c>
      <c r="F39" s="5">
        <v>186704.6</v>
      </c>
      <c r="G39" s="5">
        <v>55000</v>
      </c>
      <c r="H39" s="5">
        <v>187828.75</v>
      </c>
      <c r="I39" s="5">
        <v>5386.8099999999995</v>
      </c>
      <c r="J39" s="10">
        <f t="shared" si="3"/>
        <v>163526.39</v>
      </c>
      <c r="K39" s="10">
        <f t="shared" si="4"/>
        <v>1124.1499999999942</v>
      </c>
      <c r="L39" s="10">
        <f t="shared" si="5"/>
        <v>-66437.25</v>
      </c>
      <c r="M39" s="10">
        <f t="shared" si="7"/>
        <v>-49613.19</v>
      </c>
      <c r="N39" s="34">
        <f t="shared" si="8"/>
        <v>7.728827570655689</v>
      </c>
      <c r="O39" s="34">
        <f t="shared" si="6"/>
        <v>0.09794199999999999</v>
      </c>
      <c r="P39" s="34">
        <f t="shared" si="9"/>
        <v>1.0060210085878976</v>
      </c>
      <c r="Q39" s="34">
        <f t="shared" si="10"/>
        <v>0.738709658389246</v>
      </c>
    </row>
    <row r="40" spans="1:17" ht="31.5">
      <c r="A40" s="107"/>
      <c r="B40" s="92"/>
      <c r="C40" s="6" t="s">
        <v>43</v>
      </c>
      <c r="D40" s="69">
        <v>38823.71</v>
      </c>
      <c r="E40" s="5">
        <v>43031.42</v>
      </c>
      <c r="F40" s="5">
        <v>32442</v>
      </c>
      <c r="G40" s="5">
        <v>6916</v>
      </c>
      <c r="H40" s="5">
        <v>28505.07</v>
      </c>
      <c r="I40" s="5">
        <v>3697.98</v>
      </c>
      <c r="J40" s="5">
        <f t="shared" si="3"/>
        <v>-10318.64</v>
      </c>
      <c r="K40" s="5">
        <f t="shared" si="4"/>
        <v>-3936.9300000000003</v>
      </c>
      <c r="L40" s="5">
        <f t="shared" si="5"/>
        <v>-14526.349999999999</v>
      </c>
      <c r="M40" s="5">
        <f t="shared" si="7"/>
        <v>-3218.02</v>
      </c>
      <c r="N40" s="34">
        <f t="shared" si="8"/>
        <v>0.7342180847734542</v>
      </c>
      <c r="O40" s="34">
        <f t="shared" si="6"/>
        <v>0.5346992481203008</v>
      </c>
      <c r="P40" s="34">
        <f t="shared" si="9"/>
        <v>0.878647124098391</v>
      </c>
      <c r="Q40" s="34">
        <f t="shared" si="10"/>
        <v>0.662424572556518</v>
      </c>
    </row>
    <row r="41" spans="1:17" ht="31.5">
      <c r="A41" s="108"/>
      <c r="B41" s="111"/>
      <c r="C41" s="13" t="s">
        <v>78</v>
      </c>
      <c r="D41" s="69">
        <v>1997.19</v>
      </c>
      <c r="E41" s="5">
        <v>2948.3</v>
      </c>
      <c r="F41" s="5">
        <v>2448.6</v>
      </c>
      <c r="G41" s="5">
        <v>759.5999999999999</v>
      </c>
      <c r="H41" s="5">
        <v>2217.75</v>
      </c>
      <c r="I41" s="5">
        <v>173.02</v>
      </c>
      <c r="J41" s="5">
        <f t="shared" si="3"/>
        <v>220.55999999999995</v>
      </c>
      <c r="K41" s="5">
        <f t="shared" si="4"/>
        <v>-230.8499999999999</v>
      </c>
      <c r="L41" s="5">
        <f t="shared" si="5"/>
        <v>-730.5500000000002</v>
      </c>
      <c r="M41" s="5">
        <f t="shared" si="7"/>
        <v>-586.5799999999999</v>
      </c>
      <c r="N41" s="34">
        <f t="shared" si="8"/>
        <v>1.1104351614017696</v>
      </c>
      <c r="O41" s="34">
        <f t="shared" si="6"/>
        <v>0.22777777777777783</v>
      </c>
      <c r="P41" s="34">
        <f t="shared" si="9"/>
        <v>0.9057216368537123</v>
      </c>
      <c r="Q41" s="34">
        <f t="shared" si="10"/>
        <v>0.7522131397754638</v>
      </c>
    </row>
    <row r="42" spans="1:17" ht="18" customHeight="1">
      <c r="A42" s="109"/>
      <c r="B42" s="112"/>
      <c r="C42" s="14" t="s">
        <v>82</v>
      </c>
      <c r="D42" s="69">
        <v>64.83</v>
      </c>
      <c r="E42" s="5">
        <v>0</v>
      </c>
      <c r="F42" s="5">
        <v>0</v>
      </c>
      <c r="G42" s="5">
        <v>0</v>
      </c>
      <c r="H42" s="5">
        <v>215.35</v>
      </c>
      <c r="I42" s="5">
        <v>0</v>
      </c>
      <c r="J42" s="5">
        <f t="shared" si="3"/>
        <v>150.51999999999998</v>
      </c>
      <c r="K42" s="5">
        <f t="shared" si="4"/>
        <v>215.35</v>
      </c>
      <c r="L42" s="5">
        <f t="shared" si="5"/>
        <v>215.35</v>
      </c>
      <c r="M42" s="5">
        <f t="shared" si="7"/>
        <v>0</v>
      </c>
      <c r="N42" s="34">
        <f t="shared" si="8"/>
        <v>3.321764615147308</v>
      </c>
      <c r="O42" s="34">
        <f t="shared" si="6"/>
      </c>
      <c r="P42" s="34">
        <f t="shared" si="9"/>
      </c>
      <c r="Q42" s="34">
        <f t="shared" si="10"/>
      </c>
    </row>
    <row r="43" spans="1:17" ht="31.5">
      <c r="A43" s="107"/>
      <c r="B43" s="92"/>
      <c r="C43" s="8" t="s">
        <v>44</v>
      </c>
      <c r="D43" s="69">
        <v>421212.26</v>
      </c>
      <c r="E43" s="3">
        <v>104142</v>
      </c>
      <c r="F43" s="3">
        <v>73340</v>
      </c>
      <c r="G43" s="3">
        <v>10000</v>
      </c>
      <c r="H43" s="5">
        <v>160281.83</v>
      </c>
      <c r="I43" s="5">
        <v>524.43</v>
      </c>
      <c r="J43" s="3">
        <f t="shared" si="3"/>
        <v>-260930.43000000002</v>
      </c>
      <c r="K43" s="3">
        <f t="shared" si="4"/>
        <v>86941.82999999999</v>
      </c>
      <c r="L43" s="3">
        <f t="shared" si="5"/>
        <v>56139.82999999999</v>
      </c>
      <c r="M43" s="3">
        <f t="shared" si="7"/>
        <v>-9475.57</v>
      </c>
      <c r="N43" s="34">
        <f t="shared" si="8"/>
        <v>0.3805250825320231</v>
      </c>
      <c r="O43" s="34">
        <f t="shared" si="6"/>
        <v>0.052443</v>
      </c>
      <c r="P43" s="34">
        <f t="shared" si="9"/>
        <v>2.1854626397600216</v>
      </c>
      <c r="Q43" s="34">
        <f t="shared" si="10"/>
        <v>1.539070019780684</v>
      </c>
    </row>
    <row r="44" spans="1:17" ht="31.5">
      <c r="A44" s="107"/>
      <c r="B44" s="92"/>
      <c r="C44" s="8" t="s">
        <v>45</v>
      </c>
      <c r="D44" s="69">
        <v>66226.76</v>
      </c>
      <c r="E44" s="3">
        <v>45272.2</v>
      </c>
      <c r="F44" s="3">
        <v>29950</v>
      </c>
      <c r="G44" s="3">
        <v>5900</v>
      </c>
      <c r="H44" s="5">
        <v>55999.67</v>
      </c>
      <c r="I44" s="5">
        <v>3149.8500000000004</v>
      </c>
      <c r="J44" s="32">
        <v>5230.72</v>
      </c>
      <c r="K44" s="3">
        <f t="shared" si="4"/>
        <v>26049.67</v>
      </c>
      <c r="L44" s="3">
        <f t="shared" si="5"/>
        <v>10727.470000000001</v>
      </c>
      <c r="M44" s="3">
        <f t="shared" si="7"/>
        <v>-2750.1499999999996</v>
      </c>
      <c r="N44" s="34">
        <f t="shared" si="8"/>
        <v>0.8455746589445113</v>
      </c>
      <c r="O44" s="34">
        <f t="shared" si="6"/>
        <v>0.5338728813559322</v>
      </c>
      <c r="P44" s="34">
        <f t="shared" si="9"/>
        <v>1.8697719532554256</v>
      </c>
      <c r="Q44" s="34">
        <f t="shared" si="10"/>
        <v>1.2369549083101772</v>
      </c>
    </row>
    <row r="45" spans="1:17" ht="18" customHeight="1">
      <c r="A45" s="110"/>
      <c r="B45" s="113"/>
      <c r="C45" s="6" t="s">
        <v>50</v>
      </c>
      <c r="D45" s="72">
        <v>9268.64</v>
      </c>
      <c r="E45" s="44">
        <v>14007.9</v>
      </c>
      <c r="F45" s="44">
        <v>8345.7</v>
      </c>
      <c r="G45" s="44">
        <v>2781.9</v>
      </c>
      <c r="H45" s="5">
        <v>7969.93</v>
      </c>
      <c r="I45" s="5">
        <v>198.26999999999998</v>
      </c>
      <c r="J45" s="32">
        <v>5230.72</v>
      </c>
      <c r="K45" s="44">
        <f t="shared" si="4"/>
        <v>-375.77000000000044</v>
      </c>
      <c r="L45" s="44">
        <f t="shared" si="5"/>
        <v>-6037.969999999999</v>
      </c>
      <c r="M45" s="44">
        <f t="shared" si="7"/>
        <v>-2583.63</v>
      </c>
      <c r="N45" s="34">
        <f t="shared" si="8"/>
        <v>0.8598812770805643</v>
      </c>
      <c r="O45" s="34">
        <f t="shared" si="6"/>
        <v>0.07127143319314137</v>
      </c>
      <c r="P45" s="34">
        <f t="shared" si="9"/>
        <v>0.9549744179637417</v>
      </c>
      <c r="Q45" s="34">
        <f t="shared" si="10"/>
        <v>0.5689596584784301</v>
      </c>
    </row>
    <row r="46" spans="1:17" ht="18" customHeight="1">
      <c r="A46" s="110"/>
      <c r="B46" s="113"/>
      <c r="C46" s="6" t="s">
        <v>100</v>
      </c>
      <c r="D46" s="72">
        <v>625.31</v>
      </c>
      <c r="E46" s="44">
        <v>0</v>
      </c>
      <c r="F46" s="44">
        <v>0</v>
      </c>
      <c r="G46" s="44">
        <v>0</v>
      </c>
      <c r="H46" s="5">
        <v>26802.21</v>
      </c>
      <c r="I46" s="5">
        <v>833.98</v>
      </c>
      <c r="J46" s="32">
        <v>5230.72</v>
      </c>
      <c r="K46" s="44">
        <f t="shared" si="4"/>
        <v>26802.21</v>
      </c>
      <c r="L46" s="44">
        <f t="shared" si="5"/>
        <v>26802.21</v>
      </c>
      <c r="M46" s="44">
        <f t="shared" si="7"/>
        <v>833.98</v>
      </c>
      <c r="N46" s="34">
        <f t="shared" si="8"/>
        <v>42.862276310949774</v>
      </c>
      <c r="O46" s="34">
        <f t="shared" si="6"/>
      </c>
      <c r="P46" s="34">
        <f t="shared" si="9"/>
      </c>
      <c r="Q46" s="34">
        <f t="shared" si="10"/>
      </c>
    </row>
    <row r="47" spans="1:17" ht="18" customHeight="1">
      <c r="A47" s="107"/>
      <c r="B47" s="107"/>
      <c r="C47" s="84" t="s">
        <v>9</v>
      </c>
      <c r="D47" s="71">
        <f>SUM(D38:D46)</f>
        <v>778974.0000000001</v>
      </c>
      <c r="E47" s="71">
        <f>SUM(E38:E46)</f>
        <v>790295.2200000001</v>
      </c>
      <c r="F47" s="71">
        <f>SUM(F38:F46)</f>
        <v>580931.3999999999</v>
      </c>
      <c r="G47" s="71">
        <f>SUM(G38:G46)</f>
        <v>136557.5</v>
      </c>
      <c r="H47" s="71">
        <f>SUM(H38:H46)</f>
        <v>689041.5900000001</v>
      </c>
      <c r="I47" s="71">
        <f>SUM(I38:I46)</f>
        <v>43793.869999999995</v>
      </c>
      <c r="J47" s="71">
        <f t="shared" si="3"/>
        <v>-89932.41000000003</v>
      </c>
      <c r="K47" s="71">
        <f t="shared" si="4"/>
        <v>108110.19000000018</v>
      </c>
      <c r="L47" s="71">
        <f t="shared" si="5"/>
        <v>-101253.63</v>
      </c>
      <c r="M47" s="71">
        <f t="shared" si="7"/>
        <v>-92763.63</v>
      </c>
      <c r="N47" s="34">
        <f t="shared" si="8"/>
        <v>0.8845501775412273</v>
      </c>
      <c r="O47" s="34">
        <f t="shared" si="6"/>
        <v>0.3206991194185599</v>
      </c>
      <c r="P47" s="34">
        <f t="shared" si="9"/>
        <v>1.1860980315403853</v>
      </c>
      <c r="Q47" s="34">
        <f t="shared" si="10"/>
        <v>0.8718787265346234</v>
      </c>
    </row>
    <row r="48" spans="1:17" ht="18" customHeight="1">
      <c r="A48" s="107" t="s">
        <v>46</v>
      </c>
      <c r="B48" s="92" t="s">
        <v>47</v>
      </c>
      <c r="C48" s="6" t="s">
        <v>28</v>
      </c>
      <c r="D48" s="32">
        <v>8187.13</v>
      </c>
      <c r="E48" s="3">
        <v>2731.1400000000003</v>
      </c>
      <c r="F48" s="3">
        <v>2731.1400000000003</v>
      </c>
      <c r="G48" s="3">
        <v>0</v>
      </c>
      <c r="H48" s="5">
        <v>2731.14</v>
      </c>
      <c r="I48" s="5">
        <v>0</v>
      </c>
      <c r="J48" s="7">
        <f t="shared" si="3"/>
        <v>-5455.99</v>
      </c>
      <c r="K48" s="7">
        <f t="shared" si="4"/>
        <v>0</v>
      </c>
      <c r="L48" s="7">
        <f t="shared" si="5"/>
        <v>0</v>
      </c>
      <c r="M48" s="7">
        <f t="shared" si="7"/>
        <v>0</v>
      </c>
      <c r="N48" s="34">
        <f t="shared" si="8"/>
        <v>0.3335894263313273</v>
      </c>
      <c r="O48" s="34">
        <f t="shared" si="6"/>
      </c>
      <c r="P48" s="34">
        <f t="shared" si="9"/>
        <v>0.9999999999999999</v>
      </c>
      <c r="Q48" s="34">
        <f t="shared" si="10"/>
        <v>0.9999999999999999</v>
      </c>
    </row>
    <row r="49" spans="1:17" ht="18" customHeight="1">
      <c r="A49" s="107"/>
      <c r="B49" s="92"/>
      <c r="C49" s="85" t="s">
        <v>9</v>
      </c>
      <c r="D49" s="71">
        <f>D48</f>
        <v>8187.13</v>
      </c>
      <c r="E49" s="86">
        <f>SUM(E48:E48)</f>
        <v>2731.1400000000003</v>
      </c>
      <c r="F49" s="86">
        <f>SUM(F48:F48)</f>
        <v>2731.1400000000003</v>
      </c>
      <c r="G49" s="86">
        <f>SUM(G48:G48)</f>
        <v>0</v>
      </c>
      <c r="H49" s="86">
        <f>SUM(H48:H48)</f>
        <v>2731.14</v>
      </c>
      <c r="I49" s="86">
        <f>SUM(I48:I48)</f>
        <v>0</v>
      </c>
      <c r="J49" s="87">
        <f t="shared" si="3"/>
        <v>-5455.99</v>
      </c>
      <c r="K49" s="87">
        <f t="shared" si="4"/>
        <v>0</v>
      </c>
      <c r="L49" s="87">
        <f t="shared" si="5"/>
        <v>0</v>
      </c>
      <c r="M49" s="87">
        <f t="shared" si="7"/>
        <v>0</v>
      </c>
      <c r="N49" s="34">
        <f t="shared" si="8"/>
        <v>0.3335894263313273</v>
      </c>
      <c r="O49" s="34">
        <f t="shared" si="6"/>
      </c>
      <c r="P49" s="34">
        <f t="shared" si="9"/>
        <v>0.9999999999999999</v>
      </c>
      <c r="Q49" s="34">
        <f t="shared" si="10"/>
        <v>0.9999999999999999</v>
      </c>
    </row>
    <row r="50" spans="1:17" ht="18" customHeight="1">
      <c r="A50" s="117" t="s">
        <v>49</v>
      </c>
      <c r="B50" s="115" t="s">
        <v>76</v>
      </c>
      <c r="C50" s="15" t="s">
        <v>85</v>
      </c>
      <c r="D50" s="32">
        <v>247501.44</v>
      </c>
      <c r="E50" s="3">
        <v>636054.3800000001</v>
      </c>
      <c r="F50" s="3">
        <v>421305.16</v>
      </c>
      <c r="G50" s="3">
        <v>60082</v>
      </c>
      <c r="H50" s="5">
        <v>341886.26999999996</v>
      </c>
      <c r="I50" s="5">
        <v>19666.79</v>
      </c>
      <c r="J50" s="7">
        <f t="shared" si="3"/>
        <v>94384.82999999996</v>
      </c>
      <c r="K50" s="7">
        <f t="shared" si="4"/>
        <v>-79418.89000000001</v>
      </c>
      <c r="L50" s="7">
        <f t="shared" si="5"/>
        <v>-294168.11000000016</v>
      </c>
      <c r="M50" s="7">
        <f t="shared" si="7"/>
        <v>-40415.21</v>
      </c>
      <c r="N50" s="34">
        <f t="shared" si="8"/>
        <v>1.3813506297175482</v>
      </c>
      <c r="O50" s="34">
        <f t="shared" si="6"/>
        <v>0.32733247894544126</v>
      </c>
      <c r="P50" s="34">
        <f t="shared" si="9"/>
        <v>0.811493194149343</v>
      </c>
      <c r="Q50" s="34">
        <f t="shared" si="10"/>
        <v>0.5375110694151652</v>
      </c>
    </row>
    <row r="51" spans="1:17" ht="18" customHeight="1">
      <c r="A51" s="100"/>
      <c r="B51" s="103"/>
      <c r="C51" s="15" t="s">
        <v>79</v>
      </c>
      <c r="D51" s="32">
        <v>169863.96</v>
      </c>
      <c r="E51" s="32">
        <v>415818.14</v>
      </c>
      <c r="F51" s="32">
        <v>288531.9</v>
      </c>
      <c r="G51" s="32">
        <v>46939.3</v>
      </c>
      <c r="H51" s="5">
        <v>226751.03</v>
      </c>
      <c r="I51" s="5">
        <v>9169.87</v>
      </c>
      <c r="J51" s="16">
        <f t="shared" si="3"/>
        <v>56887.07000000001</v>
      </c>
      <c r="K51" s="16">
        <f t="shared" si="4"/>
        <v>-61780.870000000024</v>
      </c>
      <c r="L51" s="16">
        <f t="shared" si="5"/>
        <v>-189067.11000000002</v>
      </c>
      <c r="M51" s="16">
        <f t="shared" si="7"/>
        <v>-37769.43</v>
      </c>
      <c r="N51" s="34">
        <f t="shared" si="8"/>
        <v>1.3348978205853672</v>
      </c>
      <c r="O51" s="34">
        <f t="shared" si="6"/>
        <v>0.1953559171099697</v>
      </c>
      <c r="P51" s="34">
        <f t="shared" si="9"/>
        <v>0.7858785458384323</v>
      </c>
      <c r="Q51" s="34">
        <f t="shared" si="10"/>
        <v>0.5453129822570992</v>
      </c>
    </row>
    <row r="52" spans="1:17" ht="18" customHeight="1">
      <c r="A52" s="100"/>
      <c r="B52" s="103"/>
      <c r="C52" s="15" t="s">
        <v>80</v>
      </c>
      <c r="D52" s="32">
        <v>2476997.23</v>
      </c>
      <c r="E52" s="5">
        <v>3830717.67</v>
      </c>
      <c r="F52" s="5">
        <v>2772322.55</v>
      </c>
      <c r="G52" s="5">
        <v>351414.1</v>
      </c>
      <c r="H52" s="5">
        <v>2642727.91</v>
      </c>
      <c r="I52" s="5">
        <v>95661.48</v>
      </c>
      <c r="J52" s="7">
        <f t="shared" si="3"/>
        <v>165730.68000000017</v>
      </c>
      <c r="K52" s="7">
        <f t="shared" si="4"/>
        <v>-129594.63999999966</v>
      </c>
      <c r="L52" s="7">
        <f t="shared" si="5"/>
        <v>-1187989.7599999998</v>
      </c>
      <c r="M52" s="7">
        <f t="shared" si="7"/>
        <v>-255752.62</v>
      </c>
      <c r="N52" s="34">
        <f t="shared" si="8"/>
        <v>1.066907898802939</v>
      </c>
      <c r="O52" s="34">
        <f t="shared" si="6"/>
        <v>0.2722186730697488</v>
      </c>
      <c r="P52" s="34">
        <f t="shared" si="9"/>
        <v>0.9532541262199091</v>
      </c>
      <c r="Q52" s="34">
        <f t="shared" si="10"/>
        <v>0.6898780170348603</v>
      </c>
    </row>
    <row r="53" spans="1:17" ht="18" customHeight="1">
      <c r="A53" s="100"/>
      <c r="B53" s="103"/>
      <c r="C53" s="15" t="s">
        <v>81</v>
      </c>
      <c r="D53" s="32">
        <v>1403.38</v>
      </c>
      <c r="E53" s="3">
        <v>0</v>
      </c>
      <c r="F53" s="3">
        <v>0</v>
      </c>
      <c r="G53" s="3">
        <v>0</v>
      </c>
      <c r="H53" s="5">
        <v>929.78</v>
      </c>
      <c r="I53" s="5">
        <v>64.8</v>
      </c>
      <c r="J53" s="7">
        <f t="shared" si="3"/>
        <v>-473.60000000000014</v>
      </c>
      <c r="K53" s="7">
        <f t="shared" si="4"/>
        <v>929.78</v>
      </c>
      <c r="L53" s="7">
        <f t="shared" si="5"/>
        <v>929.78</v>
      </c>
      <c r="M53" s="7">
        <f t="shared" si="7"/>
        <v>64.8</v>
      </c>
      <c r="N53" s="34">
        <f t="shared" si="8"/>
        <v>0.6625290370391482</v>
      </c>
      <c r="O53" s="34">
        <f t="shared" si="6"/>
      </c>
      <c r="P53" s="34">
        <f t="shared" si="9"/>
      </c>
      <c r="Q53" s="34">
        <f t="shared" si="10"/>
      </c>
    </row>
    <row r="54" spans="1:17" ht="18" customHeight="1">
      <c r="A54" s="118"/>
      <c r="B54" s="116"/>
      <c r="C54" s="88" t="s">
        <v>9</v>
      </c>
      <c r="D54" s="89">
        <f>SUM(D50:D53)</f>
        <v>2895766.01</v>
      </c>
      <c r="E54" s="89">
        <f>SUM(E50:E53)</f>
        <v>4882590.1899999995</v>
      </c>
      <c r="F54" s="89">
        <f>SUM(F50:F53)</f>
        <v>3482159.61</v>
      </c>
      <c r="G54" s="89">
        <f>SUM(G50:G53)</f>
        <v>458435.39999999997</v>
      </c>
      <c r="H54" s="89">
        <f>SUM(H50:H53)</f>
        <v>3212294.9899999998</v>
      </c>
      <c r="I54" s="89">
        <f>SUM(I50:I53)</f>
        <v>124562.94</v>
      </c>
      <c r="J54" s="89">
        <f t="shared" si="3"/>
        <v>316528.98</v>
      </c>
      <c r="K54" s="89">
        <f t="shared" si="4"/>
        <v>-269864.6200000001</v>
      </c>
      <c r="L54" s="89">
        <f t="shared" si="5"/>
        <v>-1670295.1999999997</v>
      </c>
      <c r="M54" s="89">
        <f t="shared" si="7"/>
        <v>-333872.45999999996</v>
      </c>
      <c r="N54" s="34">
        <f t="shared" si="8"/>
        <v>1.1093075127295937</v>
      </c>
      <c r="O54" s="34">
        <f t="shared" si="6"/>
        <v>0.2717131792178353</v>
      </c>
      <c r="P54" s="34">
        <f t="shared" si="9"/>
        <v>0.9225007896751751</v>
      </c>
      <c r="Q54" s="34">
        <f t="shared" si="10"/>
        <v>0.6579079679017665</v>
      </c>
    </row>
    <row r="55" spans="1:17" ht="18" customHeight="1">
      <c r="A55" s="114">
        <v>991</v>
      </c>
      <c r="B55" s="114" t="s">
        <v>51</v>
      </c>
      <c r="C55" s="8" t="s">
        <v>52</v>
      </c>
      <c r="D55" s="69">
        <v>37581.61</v>
      </c>
      <c r="E55" s="5">
        <v>54298.2</v>
      </c>
      <c r="F55" s="5">
        <v>39200</v>
      </c>
      <c r="G55" s="5">
        <v>4500</v>
      </c>
      <c r="H55" s="5">
        <v>36969.02</v>
      </c>
      <c r="I55" s="5">
        <v>849.6600000000001</v>
      </c>
      <c r="J55" s="5">
        <f t="shared" si="3"/>
        <v>-612.5900000000038</v>
      </c>
      <c r="K55" s="5">
        <f t="shared" si="4"/>
        <v>-2230.980000000003</v>
      </c>
      <c r="L55" s="5">
        <f t="shared" si="5"/>
        <v>-17329.18</v>
      </c>
      <c r="M55" s="5">
        <f t="shared" si="7"/>
        <v>-3650.34</v>
      </c>
      <c r="N55" s="34">
        <f t="shared" si="8"/>
        <v>0.9836997403783392</v>
      </c>
      <c r="O55" s="34">
        <f t="shared" si="6"/>
        <v>0.18881333333333336</v>
      </c>
      <c r="P55" s="34">
        <f t="shared" si="9"/>
        <v>0.9430872448979591</v>
      </c>
      <c r="Q55" s="34">
        <f t="shared" si="10"/>
        <v>0.6808516672744216</v>
      </c>
    </row>
    <row r="56" spans="1:17" ht="18" customHeight="1">
      <c r="A56" s="114"/>
      <c r="B56" s="114"/>
      <c r="C56" s="6" t="s">
        <v>53</v>
      </c>
      <c r="D56" s="69">
        <v>3553.5</v>
      </c>
      <c r="E56" s="5">
        <v>0</v>
      </c>
      <c r="F56" s="5">
        <v>0</v>
      </c>
      <c r="G56" s="5">
        <v>0</v>
      </c>
      <c r="H56" s="5">
        <v>6353.67</v>
      </c>
      <c r="I56" s="5">
        <v>129.02</v>
      </c>
      <c r="J56" s="5">
        <f t="shared" si="3"/>
        <v>2800.17</v>
      </c>
      <c r="K56" s="5">
        <f t="shared" si="4"/>
        <v>6353.67</v>
      </c>
      <c r="L56" s="5">
        <f t="shared" si="5"/>
        <v>6353.67</v>
      </c>
      <c r="M56" s="5">
        <f t="shared" si="7"/>
        <v>129.02</v>
      </c>
      <c r="N56" s="37">
        <f t="shared" si="8"/>
        <v>1.7880033769523005</v>
      </c>
      <c r="O56" s="34">
        <f t="shared" si="6"/>
      </c>
      <c r="P56" s="34">
        <f t="shared" si="9"/>
      </c>
      <c r="Q56" s="34">
        <f t="shared" si="10"/>
      </c>
    </row>
    <row r="57" spans="1:17" ht="15.75" customHeight="1">
      <c r="A57" s="114"/>
      <c r="B57" s="114"/>
      <c r="C57" s="6" t="s">
        <v>54</v>
      </c>
      <c r="D57" s="69">
        <v>0</v>
      </c>
      <c r="E57" s="3">
        <v>0</v>
      </c>
      <c r="F57" s="3">
        <v>0</v>
      </c>
      <c r="G57" s="3">
        <v>0</v>
      </c>
      <c r="H57" s="5">
        <v>0</v>
      </c>
      <c r="I57" s="5">
        <v>0</v>
      </c>
      <c r="J57" s="3">
        <f t="shared" si="3"/>
        <v>0</v>
      </c>
      <c r="K57" s="3">
        <f t="shared" si="4"/>
        <v>0</v>
      </c>
      <c r="L57" s="3">
        <f t="shared" si="5"/>
        <v>0</v>
      </c>
      <c r="M57" s="3">
        <f t="shared" si="7"/>
        <v>0</v>
      </c>
      <c r="N57" s="37">
        <f t="shared" si="8"/>
      </c>
      <c r="O57" s="34"/>
      <c r="P57" s="34">
        <f t="shared" si="9"/>
      </c>
      <c r="Q57" s="34">
        <f t="shared" si="10"/>
      </c>
    </row>
    <row r="58" spans="1:17" ht="18" customHeight="1">
      <c r="A58" s="114"/>
      <c r="B58" s="114"/>
      <c r="C58" s="84" t="s">
        <v>9</v>
      </c>
      <c r="D58" s="71">
        <f>SUM(D55:D57)</f>
        <v>41135.11</v>
      </c>
      <c r="E58" s="71">
        <f>SUM(E55:E57)</f>
        <v>54298.2</v>
      </c>
      <c r="F58" s="71">
        <f>SUM(F55:F57)</f>
        <v>39200</v>
      </c>
      <c r="G58" s="71">
        <f>SUM(G55:G57)</f>
        <v>4500</v>
      </c>
      <c r="H58" s="71">
        <f>SUM(H55:H57)</f>
        <v>43322.689999999995</v>
      </c>
      <c r="I58" s="71">
        <f>SUM(I55:I57)</f>
        <v>978.6800000000001</v>
      </c>
      <c r="J58" s="71">
        <f t="shared" si="3"/>
        <v>2187.5799999999945</v>
      </c>
      <c r="K58" s="71">
        <f t="shared" si="4"/>
        <v>4122.689999999995</v>
      </c>
      <c r="L58" s="71">
        <f t="shared" si="5"/>
        <v>-10975.510000000002</v>
      </c>
      <c r="M58" s="71">
        <f t="shared" si="7"/>
        <v>-3521.3199999999997</v>
      </c>
      <c r="N58" s="47">
        <f t="shared" si="8"/>
        <v>1.0531803610103387</v>
      </c>
      <c r="O58" s="34">
        <f aca="true" t="shared" si="11" ref="O58:O70">_xlfn.IFERROR(I58/G58,"")</f>
        <v>0.21748444444444445</v>
      </c>
      <c r="P58" s="34">
        <f t="shared" si="9"/>
        <v>1.105170663265306</v>
      </c>
      <c r="Q58" s="47">
        <f t="shared" si="10"/>
        <v>0.7978660434415873</v>
      </c>
    </row>
    <row r="59" spans="1:17" ht="18" customHeight="1">
      <c r="A59" s="107" t="s">
        <v>55</v>
      </c>
      <c r="B59" s="92" t="s">
        <v>56</v>
      </c>
      <c r="C59" s="6" t="s">
        <v>57</v>
      </c>
      <c r="D59" s="69">
        <v>2399.2</v>
      </c>
      <c r="E59" s="5">
        <v>7767.5</v>
      </c>
      <c r="F59" s="5">
        <v>5742.8</v>
      </c>
      <c r="G59" s="5">
        <v>54.9</v>
      </c>
      <c r="H59" s="5">
        <v>8782.11</v>
      </c>
      <c r="I59" s="5">
        <v>-57.32000000000001</v>
      </c>
      <c r="J59" s="5">
        <f t="shared" si="3"/>
        <v>6382.910000000001</v>
      </c>
      <c r="K59" s="5">
        <f t="shared" si="4"/>
        <v>3039.3100000000004</v>
      </c>
      <c r="L59" s="5">
        <f t="shared" si="5"/>
        <v>1014.6100000000006</v>
      </c>
      <c r="M59" s="5">
        <f t="shared" si="7"/>
        <v>-112.22</v>
      </c>
      <c r="N59" s="34">
        <f t="shared" si="8"/>
        <v>3.6604326442147386</v>
      </c>
      <c r="O59" s="47">
        <f t="shared" si="11"/>
        <v>-1.0440801457194901</v>
      </c>
      <c r="P59" s="34">
        <f t="shared" si="9"/>
        <v>1.5292383506303546</v>
      </c>
      <c r="Q59" s="34">
        <f t="shared" si="10"/>
        <v>1.1306224654007082</v>
      </c>
    </row>
    <row r="60" spans="1:17" ht="18" customHeight="1">
      <c r="A60" s="107"/>
      <c r="B60" s="92"/>
      <c r="C60" s="84" t="s">
        <v>9</v>
      </c>
      <c r="D60" s="71">
        <f>D59</f>
        <v>2399.2</v>
      </c>
      <c r="E60" s="71">
        <f aca="true" t="shared" si="12" ref="E60:J60">E59</f>
        <v>7767.5</v>
      </c>
      <c r="F60" s="71">
        <f t="shared" si="12"/>
        <v>5742.8</v>
      </c>
      <c r="G60" s="71">
        <f t="shared" si="12"/>
        <v>54.9</v>
      </c>
      <c r="H60" s="71">
        <f t="shared" si="12"/>
        <v>8782.11</v>
      </c>
      <c r="I60" s="71">
        <f t="shared" si="12"/>
        <v>-57.32000000000001</v>
      </c>
      <c r="J60" s="90">
        <f t="shared" si="12"/>
        <v>6382.910000000001</v>
      </c>
      <c r="K60" s="90">
        <f t="shared" si="4"/>
        <v>3039.3100000000004</v>
      </c>
      <c r="L60" s="90">
        <f t="shared" si="5"/>
        <v>1014.6100000000006</v>
      </c>
      <c r="M60" s="90">
        <f t="shared" si="7"/>
        <v>-112.22</v>
      </c>
      <c r="N60" s="47">
        <f t="shared" si="8"/>
        <v>3.6604326442147386</v>
      </c>
      <c r="O60" s="34">
        <f t="shared" si="11"/>
        <v>-1.0440801457194901</v>
      </c>
      <c r="P60" s="47">
        <f t="shared" si="9"/>
        <v>1.5292383506303546</v>
      </c>
      <c r="Q60" s="47">
        <f t="shared" si="10"/>
        <v>1.1306224654007082</v>
      </c>
    </row>
    <row r="61" spans="1:17" ht="18" customHeight="1">
      <c r="A61" s="92"/>
      <c r="B61" s="92" t="s">
        <v>58</v>
      </c>
      <c r="C61" s="9" t="s">
        <v>59</v>
      </c>
      <c r="D61" s="69">
        <v>823.3</v>
      </c>
      <c r="E61" s="5">
        <v>41.2</v>
      </c>
      <c r="F61" s="5">
        <v>41.2</v>
      </c>
      <c r="G61" s="5">
        <v>0</v>
      </c>
      <c r="H61" s="73">
        <v>195.08</v>
      </c>
      <c r="I61" s="73">
        <v>0</v>
      </c>
      <c r="J61" s="5">
        <f aca="true" t="shared" si="13" ref="J61:J80">H61-D61</f>
        <v>-628.2199999999999</v>
      </c>
      <c r="K61" s="5">
        <f t="shared" si="4"/>
        <v>153.88</v>
      </c>
      <c r="L61" s="5">
        <f t="shared" si="5"/>
        <v>153.88</v>
      </c>
      <c r="M61" s="5">
        <f t="shared" si="7"/>
        <v>0</v>
      </c>
      <c r="N61" s="34">
        <f t="shared" si="8"/>
        <v>0.23694886432649098</v>
      </c>
      <c r="O61" s="34">
        <f t="shared" si="11"/>
      </c>
      <c r="P61" s="34">
        <f t="shared" si="9"/>
        <v>4.73495145631068</v>
      </c>
      <c r="Q61" s="34">
        <f t="shared" si="10"/>
        <v>4.73495145631068</v>
      </c>
    </row>
    <row r="62" spans="1:17" ht="18" customHeight="1">
      <c r="A62" s="111"/>
      <c r="B62" s="111"/>
      <c r="C62" s="6" t="s">
        <v>94</v>
      </c>
      <c r="D62" s="69">
        <v>128.69</v>
      </c>
      <c r="E62" s="17">
        <v>47.1</v>
      </c>
      <c r="F62" s="17">
        <v>47.1</v>
      </c>
      <c r="G62" s="17">
        <v>0</v>
      </c>
      <c r="H62" s="5">
        <v>282.53000000000003</v>
      </c>
      <c r="I62" s="5">
        <v>3.75</v>
      </c>
      <c r="J62" s="17">
        <f t="shared" si="13"/>
        <v>153.84000000000003</v>
      </c>
      <c r="K62" s="17">
        <f t="shared" si="4"/>
        <v>235.43000000000004</v>
      </c>
      <c r="L62" s="17">
        <f t="shared" si="5"/>
        <v>235.43000000000004</v>
      </c>
      <c r="M62" s="17">
        <f t="shared" si="7"/>
        <v>3.75</v>
      </c>
      <c r="N62" s="34">
        <f t="shared" si="8"/>
        <v>2.1954308804102887</v>
      </c>
      <c r="O62" s="34">
        <f t="shared" si="11"/>
      </c>
      <c r="P62" s="34">
        <f t="shared" si="9"/>
        <v>5.998513800424629</v>
      </c>
      <c r="Q62" s="34">
        <f t="shared" si="10"/>
        <v>5.998513800424629</v>
      </c>
    </row>
    <row r="63" spans="1:17" ht="18" customHeight="1">
      <c r="A63" s="92"/>
      <c r="B63" s="92"/>
      <c r="C63" s="6" t="s">
        <v>28</v>
      </c>
      <c r="D63" s="69">
        <v>9531</v>
      </c>
      <c r="E63" s="5">
        <v>7387.5</v>
      </c>
      <c r="F63" s="5">
        <v>7387.5</v>
      </c>
      <c r="G63" s="5">
        <v>0</v>
      </c>
      <c r="H63" s="5">
        <v>7387.5</v>
      </c>
      <c r="I63" s="5">
        <v>0</v>
      </c>
      <c r="J63" s="5">
        <f t="shared" si="13"/>
        <v>-2143.5</v>
      </c>
      <c r="K63" s="5">
        <f t="shared" si="4"/>
        <v>0</v>
      </c>
      <c r="L63" s="5">
        <f t="shared" si="5"/>
        <v>0</v>
      </c>
      <c r="M63" s="5">
        <f t="shared" si="7"/>
        <v>0</v>
      </c>
      <c r="N63" s="34">
        <f t="shared" si="8"/>
        <v>0.7751022977651872</v>
      </c>
      <c r="O63" s="34">
        <f t="shared" si="11"/>
      </c>
      <c r="P63" s="34">
        <f t="shared" si="9"/>
        <v>1</v>
      </c>
      <c r="Q63" s="34">
        <f t="shared" si="10"/>
        <v>1</v>
      </c>
    </row>
    <row r="64" spans="1:17" ht="17.25" customHeight="1">
      <c r="A64" s="92"/>
      <c r="B64" s="92"/>
      <c r="C64" s="50" t="s">
        <v>48</v>
      </c>
      <c r="D64" s="69">
        <v>37576.860000000015</v>
      </c>
      <c r="E64" s="3">
        <v>680.5</v>
      </c>
      <c r="F64" s="3">
        <v>520</v>
      </c>
      <c r="G64" s="3">
        <v>60</v>
      </c>
      <c r="H64" s="5">
        <v>71711.48</v>
      </c>
      <c r="I64" s="5">
        <v>223.52999999999997</v>
      </c>
      <c r="J64" s="3">
        <f t="shared" si="13"/>
        <v>34134.61999999998</v>
      </c>
      <c r="K64" s="3">
        <f t="shared" si="4"/>
        <v>71191.48</v>
      </c>
      <c r="L64" s="3">
        <f t="shared" si="5"/>
        <v>71030.98</v>
      </c>
      <c r="M64" s="3">
        <f t="shared" si="7"/>
        <v>163.52999999999997</v>
      </c>
      <c r="N64" s="34">
        <f t="shared" si="8"/>
        <v>1.908394687581665</v>
      </c>
      <c r="O64" s="52">
        <f t="shared" si="11"/>
        <v>3.7254999999999994</v>
      </c>
      <c r="P64" s="52">
        <f t="shared" si="9"/>
        <v>137.9066923076923</v>
      </c>
      <c r="Q64" s="52">
        <f t="shared" si="10"/>
        <v>105.38057310800882</v>
      </c>
    </row>
    <row r="65" spans="1:17" ht="18" customHeight="1">
      <c r="A65" s="92"/>
      <c r="B65" s="92"/>
      <c r="C65" s="6" t="s">
        <v>50</v>
      </c>
      <c r="D65" s="32">
        <v>60675.57</v>
      </c>
      <c r="E65" s="3">
        <v>81594.89999999997</v>
      </c>
      <c r="F65" s="3">
        <v>57112.09999999998</v>
      </c>
      <c r="G65" s="3">
        <v>6318.700000000001</v>
      </c>
      <c r="H65" s="5">
        <v>70008.28000000014</v>
      </c>
      <c r="I65" s="5">
        <v>1852.3000000000004</v>
      </c>
      <c r="J65" s="3">
        <f t="shared" si="13"/>
        <v>9332.710000000145</v>
      </c>
      <c r="K65" s="3">
        <f t="shared" si="4"/>
        <v>12896.180000000168</v>
      </c>
      <c r="L65" s="3">
        <f t="shared" si="5"/>
        <v>-11586.61999999982</v>
      </c>
      <c r="M65" s="3">
        <f t="shared" si="7"/>
        <v>-4466.400000000001</v>
      </c>
      <c r="N65" s="34">
        <f t="shared" si="8"/>
        <v>1.1538133057505706</v>
      </c>
      <c r="O65" s="34">
        <f t="shared" si="11"/>
        <v>0.29314574200389326</v>
      </c>
      <c r="P65" s="34">
        <f t="shared" si="9"/>
        <v>1.2258046893740586</v>
      </c>
      <c r="Q65" s="34">
        <f t="shared" si="10"/>
        <v>0.8579982327326852</v>
      </c>
    </row>
    <row r="66" spans="1:17" ht="18" customHeight="1">
      <c r="A66" s="92"/>
      <c r="B66" s="92"/>
      <c r="C66" s="6" t="s">
        <v>60</v>
      </c>
      <c r="D66" s="32">
        <v>158.78</v>
      </c>
      <c r="E66" s="3">
        <v>0</v>
      </c>
      <c r="F66" s="3">
        <v>0</v>
      </c>
      <c r="G66" s="3">
        <v>0</v>
      </c>
      <c r="H66" s="5">
        <f>-3557.3</f>
        <v>-3557.3</v>
      </c>
      <c r="I66" s="5">
        <v>1937.77</v>
      </c>
      <c r="J66" s="3">
        <f t="shared" si="13"/>
        <v>-3716.0800000000004</v>
      </c>
      <c r="K66" s="3">
        <f t="shared" si="4"/>
        <v>-3557.3</v>
      </c>
      <c r="L66" s="3">
        <f t="shared" si="5"/>
        <v>-3557.3</v>
      </c>
      <c r="M66" s="3">
        <f t="shared" si="7"/>
        <v>1937.77</v>
      </c>
      <c r="N66" s="34">
        <f t="shared" si="8"/>
        <v>-22.403955158080365</v>
      </c>
      <c r="O66" s="34">
        <f t="shared" si="11"/>
      </c>
      <c r="P66" s="34">
        <f t="shared" si="9"/>
      </c>
      <c r="Q66" s="34">
        <f t="shared" si="10"/>
      </c>
    </row>
    <row r="67" spans="1:17" ht="18" customHeight="1">
      <c r="A67" s="92"/>
      <c r="B67" s="92"/>
      <c r="C67" s="6" t="s">
        <v>40</v>
      </c>
      <c r="D67" s="32">
        <v>19162.629999999997</v>
      </c>
      <c r="E67" s="3">
        <v>16333.1</v>
      </c>
      <c r="F67" s="3">
        <v>10150</v>
      </c>
      <c r="G67" s="3">
        <v>2100</v>
      </c>
      <c r="H67" s="5">
        <v>47431.22000000001</v>
      </c>
      <c r="I67" s="5">
        <v>203.88</v>
      </c>
      <c r="J67" s="3">
        <f t="shared" si="13"/>
        <v>28268.59000000001</v>
      </c>
      <c r="K67" s="3">
        <f aca="true" t="shared" si="14" ref="K67:K80">H67-F67</f>
        <v>37281.22000000001</v>
      </c>
      <c r="L67" s="3">
        <f aca="true" t="shared" si="15" ref="L67:L81">H67-E67</f>
        <v>31098.12000000001</v>
      </c>
      <c r="M67" s="3">
        <f aca="true" t="shared" si="16" ref="M67:M81">I67-G67</f>
        <v>-1896.12</v>
      </c>
      <c r="N67" s="34">
        <f t="shared" si="8"/>
        <v>2.4751936451311756</v>
      </c>
      <c r="O67" s="34">
        <f t="shared" si="11"/>
        <v>0.09708571428571429</v>
      </c>
      <c r="P67" s="34">
        <f t="shared" si="9"/>
        <v>4.673026600985223</v>
      </c>
      <c r="Q67" s="34">
        <f t="shared" si="10"/>
        <v>2.9039937305226813</v>
      </c>
    </row>
    <row r="68" spans="1:17" ht="18" customHeight="1">
      <c r="A68" s="129"/>
      <c r="B68" s="129"/>
      <c r="C68" s="6" t="s">
        <v>96</v>
      </c>
      <c r="D68" s="32">
        <v>2149.43</v>
      </c>
      <c r="E68" s="3">
        <v>0</v>
      </c>
      <c r="F68" s="3">
        <f>G68</f>
        <v>0</v>
      </c>
      <c r="G68" s="3">
        <v>0</v>
      </c>
      <c r="H68" s="5">
        <v>795.93</v>
      </c>
      <c r="I68" s="5">
        <v>0</v>
      </c>
      <c r="J68" s="3">
        <f t="shared" si="13"/>
        <v>-1353.5</v>
      </c>
      <c r="K68" s="3">
        <f t="shared" si="14"/>
        <v>795.93</v>
      </c>
      <c r="L68" s="3">
        <f t="shared" si="15"/>
        <v>795.93</v>
      </c>
      <c r="M68" s="3">
        <f t="shared" si="16"/>
        <v>0</v>
      </c>
      <c r="N68" s="34">
        <f t="shared" si="8"/>
        <v>0.3702981720735265</v>
      </c>
      <c r="O68" s="47">
        <f t="shared" si="11"/>
      </c>
      <c r="P68" s="34">
        <f t="shared" si="9"/>
      </c>
      <c r="Q68" s="34">
        <f t="shared" si="10"/>
      </c>
    </row>
    <row r="69" spans="1:17" ht="15.75">
      <c r="A69" s="92"/>
      <c r="B69" s="92"/>
      <c r="C69" s="84" t="s">
        <v>61</v>
      </c>
      <c r="D69" s="71">
        <f>SUM(D61:D68)</f>
        <v>130206.26000000001</v>
      </c>
      <c r="E69" s="71">
        <f>SUM(E61:E68)</f>
        <v>106084.29999999997</v>
      </c>
      <c r="F69" s="71">
        <f>SUM(F61:F68)</f>
        <v>75257.89999999998</v>
      </c>
      <c r="G69" s="71">
        <f>SUM(G61:G68)</f>
        <v>8478.7</v>
      </c>
      <c r="H69" s="71">
        <f>SUM(H61:H68)</f>
        <v>194254.72000000015</v>
      </c>
      <c r="I69" s="71">
        <f>SUM(I61:I68)</f>
        <v>4221.2300000000005</v>
      </c>
      <c r="J69" s="90">
        <f t="shared" si="13"/>
        <v>64048.46000000014</v>
      </c>
      <c r="K69" s="90">
        <f t="shared" si="14"/>
        <v>118996.82000000017</v>
      </c>
      <c r="L69" s="90">
        <f t="shared" si="15"/>
        <v>88170.42000000017</v>
      </c>
      <c r="M69" s="90">
        <f t="shared" si="16"/>
        <v>-4257.47</v>
      </c>
      <c r="N69" s="47">
        <f aca="true" t="shared" si="17" ref="N69:N81">_xlfn.IFERROR(H69/D69,"")</f>
        <v>1.4919000054221674</v>
      </c>
      <c r="O69" s="41">
        <f t="shared" si="11"/>
        <v>0.4978628799226297</v>
      </c>
      <c r="P69" s="47">
        <f aca="true" t="shared" si="18" ref="P69:P80">_xlfn.IFERROR(H69/F69,"")</f>
        <v>2.581187091321977</v>
      </c>
      <c r="Q69" s="47">
        <f aca="true" t="shared" si="19" ref="Q69:Q81">_xlfn.IFERROR(H69/E69,"")</f>
        <v>1.8311354272027076</v>
      </c>
    </row>
    <row r="70" spans="1:17" s="48" customFormat="1" ht="23.25" customHeight="1">
      <c r="A70" s="130" t="s">
        <v>62</v>
      </c>
      <c r="B70" s="130"/>
      <c r="C70" s="130"/>
      <c r="D70" s="74">
        <f>D5+D22</f>
        <v>14526692.57</v>
      </c>
      <c r="E70" s="74">
        <f>E5+E22</f>
        <v>26581534.120000005</v>
      </c>
      <c r="F70" s="74">
        <f>F5+F22</f>
        <v>17207254.12</v>
      </c>
      <c r="G70" s="74">
        <f>G5+G22</f>
        <v>1890169.5</v>
      </c>
      <c r="H70" s="74">
        <f>H5+H22</f>
        <v>15899578.46</v>
      </c>
      <c r="I70" s="74">
        <f>I5+I22</f>
        <v>233427.09999999998</v>
      </c>
      <c r="J70" s="40">
        <f t="shared" si="13"/>
        <v>1372885.8900000006</v>
      </c>
      <c r="K70" s="40">
        <f t="shared" si="14"/>
        <v>-1307675.6600000001</v>
      </c>
      <c r="L70" s="40">
        <f t="shared" si="15"/>
        <v>-10681955.660000004</v>
      </c>
      <c r="M70" s="40">
        <f t="shared" si="16"/>
        <v>-1656742.4</v>
      </c>
      <c r="N70" s="41">
        <f t="shared" si="17"/>
        <v>1.094507809219783</v>
      </c>
      <c r="O70" s="41">
        <f t="shared" si="11"/>
        <v>0.12349532674186096</v>
      </c>
      <c r="P70" s="41">
        <f t="shared" si="18"/>
        <v>0.9240043965829453</v>
      </c>
      <c r="Q70" s="41">
        <f t="shared" si="19"/>
        <v>0.5981437485219155</v>
      </c>
    </row>
    <row r="71" spans="1:17" ht="28.5" customHeight="1">
      <c r="A71" s="131"/>
      <c r="B71" s="122"/>
      <c r="C71" s="39" t="s">
        <v>63</v>
      </c>
      <c r="D71" s="38">
        <f>SUM(D72:D80)</f>
        <v>13963169.22</v>
      </c>
      <c r="E71" s="38">
        <f>SUM(E72:E80)</f>
        <v>28419756.46</v>
      </c>
      <c r="F71" s="38">
        <f>SUM(F72:F80)</f>
        <v>16197119.599999998</v>
      </c>
      <c r="G71" s="38">
        <f>SUM(G72:G80)</f>
        <v>755377.72</v>
      </c>
      <c r="H71" s="38">
        <f>SUM(H72:H80)</f>
        <v>16080407.249999998</v>
      </c>
      <c r="I71" s="38">
        <f>SUM(I72:I80)</f>
        <v>811730.7699999999</v>
      </c>
      <c r="J71" s="38">
        <f>SUM(J72:J80)</f>
        <v>2117238.0300000003</v>
      </c>
      <c r="K71" s="40">
        <f t="shared" si="14"/>
        <v>-116712.34999999963</v>
      </c>
      <c r="L71" s="40">
        <f t="shared" si="15"/>
        <v>-12339349.210000003</v>
      </c>
      <c r="M71" s="40">
        <f t="shared" si="16"/>
        <v>56353.04999999993</v>
      </c>
      <c r="N71" s="41">
        <f t="shared" si="17"/>
        <v>1.1516301920173964</v>
      </c>
      <c r="O71" s="35">
        <f aca="true" t="shared" si="20" ref="O71:O77">_xlfn.IFERROR(I71/G71,"")</f>
        <v>1.0746024783468593</v>
      </c>
      <c r="P71" s="41">
        <f t="shared" si="18"/>
        <v>0.9927942527509644</v>
      </c>
      <c r="Q71" s="41">
        <f t="shared" si="19"/>
        <v>0.5658179116570796</v>
      </c>
    </row>
    <row r="72" spans="1:17" ht="31.5">
      <c r="A72" s="131"/>
      <c r="B72" s="122"/>
      <c r="C72" s="18" t="s">
        <v>64</v>
      </c>
      <c r="D72" s="32">
        <v>539943.4</v>
      </c>
      <c r="E72" s="3">
        <v>384548</v>
      </c>
      <c r="F72" s="3">
        <v>351689.9</v>
      </c>
      <c r="G72" s="3">
        <v>0</v>
      </c>
      <c r="H72" s="3">
        <v>369367.6</v>
      </c>
      <c r="I72" s="3">
        <v>0</v>
      </c>
      <c r="J72" s="3">
        <f>H72-D72</f>
        <v>-170575.80000000005</v>
      </c>
      <c r="K72" s="3">
        <f>H72-F72</f>
        <v>17677.699999999953</v>
      </c>
      <c r="L72" s="3">
        <f>H72-E72</f>
        <v>-15180.400000000023</v>
      </c>
      <c r="M72" s="3">
        <f>I72-G72</f>
        <v>0</v>
      </c>
      <c r="N72" s="35">
        <f t="shared" si="17"/>
        <v>0.6840857763980446</v>
      </c>
      <c r="O72" s="35">
        <f t="shared" si="20"/>
      </c>
      <c r="P72" s="35">
        <f t="shared" si="18"/>
        <v>1.0502650204057606</v>
      </c>
      <c r="Q72" s="35">
        <f t="shared" si="19"/>
        <v>0.9605240438124759</v>
      </c>
    </row>
    <row r="73" spans="1:17" ht="18" customHeight="1">
      <c r="A73" s="131"/>
      <c r="B73" s="122"/>
      <c r="C73" s="19" t="s">
        <v>65</v>
      </c>
      <c r="D73" s="32">
        <v>2819550.02</v>
      </c>
      <c r="E73" s="3">
        <v>9783235.25</v>
      </c>
      <c r="F73" s="3">
        <v>3379589.7</v>
      </c>
      <c r="G73" s="32">
        <v>33217.68</v>
      </c>
      <c r="H73" s="32">
        <v>3265675.88</v>
      </c>
      <c r="I73" s="32">
        <v>-80696.14</v>
      </c>
      <c r="J73" s="3">
        <f aca="true" t="shared" si="21" ref="J73:J78">H73-D73</f>
        <v>446125.85999999987</v>
      </c>
      <c r="K73" s="3">
        <f>H73-F73</f>
        <v>-113913.8200000003</v>
      </c>
      <c r="L73" s="3">
        <f>H73-E73</f>
        <v>-6517559.37</v>
      </c>
      <c r="M73" s="3">
        <f>I73-G73</f>
        <v>-113913.82</v>
      </c>
      <c r="N73" s="35">
        <f t="shared" si="17"/>
        <v>1.158225907267288</v>
      </c>
      <c r="O73" s="35">
        <f t="shared" si="20"/>
        <v>-2.4293129441911656</v>
      </c>
      <c r="P73" s="35">
        <f t="shared" si="18"/>
        <v>0.9662935947520492</v>
      </c>
      <c r="Q73" s="35">
        <f t="shared" si="19"/>
        <v>0.333803266153699</v>
      </c>
    </row>
    <row r="74" spans="1:17" ht="18" customHeight="1">
      <c r="A74" s="131"/>
      <c r="B74" s="122"/>
      <c r="C74" s="19" t="s">
        <v>66</v>
      </c>
      <c r="D74" s="32">
        <v>7843747.97</v>
      </c>
      <c r="E74" s="3">
        <v>12310368.53</v>
      </c>
      <c r="F74" s="3">
        <v>8680002.489999998</v>
      </c>
      <c r="G74" s="32">
        <v>657211.09</v>
      </c>
      <c r="H74" s="32">
        <v>8631311.01</v>
      </c>
      <c r="I74" s="32">
        <v>608519.6</v>
      </c>
      <c r="J74" s="3">
        <f t="shared" si="21"/>
        <v>787563.04</v>
      </c>
      <c r="K74" s="3">
        <f>H74-F74</f>
        <v>-48691.479999998584</v>
      </c>
      <c r="L74" s="3">
        <f t="shared" si="15"/>
        <v>-3679057.5199999996</v>
      </c>
      <c r="M74" s="3">
        <f>I74-G74</f>
        <v>-48691.48999999999</v>
      </c>
      <c r="N74" s="35">
        <f t="shared" si="17"/>
        <v>1.100406469332288</v>
      </c>
      <c r="O74" s="35">
        <f t="shared" si="20"/>
        <v>0.9259119471036316</v>
      </c>
      <c r="P74" s="35">
        <f t="shared" si="18"/>
        <v>0.9943903840976895</v>
      </c>
      <c r="Q74" s="35">
        <f t="shared" si="19"/>
        <v>0.7011415611941879</v>
      </c>
    </row>
    <row r="75" spans="1:17" ht="18" customHeight="1">
      <c r="A75" s="131"/>
      <c r="B75" s="122"/>
      <c r="C75" s="8" t="s">
        <v>67</v>
      </c>
      <c r="D75" s="32">
        <v>2714339.3</v>
      </c>
      <c r="E75" s="3">
        <v>5438749.75</v>
      </c>
      <c r="F75" s="3">
        <v>3282982.58</v>
      </c>
      <c r="G75" s="3">
        <v>64948.95</v>
      </c>
      <c r="H75" s="3">
        <v>3477318.37</v>
      </c>
      <c r="I75" s="3">
        <v>283887.19</v>
      </c>
      <c r="J75" s="3">
        <f t="shared" si="21"/>
        <v>762979.0700000003</v>
      </c>
      <c r="K75" s="3">
        <f>H75-F75</f>
        <v>194335.79000000004</v>
      </c>
      <c r="L75" s="3">
        <f t="shared" si="15"/>
        <v>-1961431.38</v>
      </c>
      <c r="M75" s="3">
        <f t="shared" si="16"/>
        <v>218938.24</v>
      </c>
      <c r="N75" s="35">
        <f t="shared" si="17"/>
        <v>1.2810920027573562</v>
      </c>
      <c r="O75" s="35">
        <f t="shared" si="20"/>
        <v>4.37092809044642</v>
      </c>
      <c r="P75" s="35">
        <f t="shared" si="18"/>
        <v>1.0591948891790952</v>
      </c>
      <c r="Q75" s="35">
        <f t="shared" si="19"/>
        <v>0.6393598767805045</v>
      </c>
    </row>
    <row r="76" spans="1:17" ht="31.5">
      <c r="A76" s="132"/>
      <c r="B76" s="134"/>
      <c r="C76" s="8" t="s">
        <v>83</v>
      </c>
      <c r="D76" s="32">
        <v>4.06</v>
      </c>
      <c r="E76" s="3"/>
      <c r="F76" s="3">
        <v>0</v>
      </c>
      <c r="G76" s="3"/>
      <c r="H76" s="3">
        <v>924.17</v>
      </c>
      <c r="I76" s="3">
        <v>0</v>
      </c>
      <c r="J76" s="3">
        <f t="shared" si="21"/>
        <v>920.11</v>
      </c>
      <c r="K76" s="3">
        <f>H76-F76</f>
        <v>924.17</v>
      </c>
      <c r="L76" s="3">
        <f>H76-E76</f>
        <v>924.17</v>
      </c>
      <c r="M76" s="3">
        <f t="shared" si="16"/>
        <v>0</v>
      </c>
      <c r="N76" s="36">
        <f t="shared" si="17"/>
        <v>227.628078817734</v>
      </c>
      <c r="O76" s="35">
        <f t="shared" si="20"/>
      </c>
      <c r="P76" s="35">
        <f t="shared" si="18"/>
      </c>
      <c r="Q76" s="36">
        <f t="shared" si="19"/>
      </c>
    </row>
    <row r="77" spans="1:17" ht="21" customHeight="1">
      <c r="A77" s="131"/>
      <c r="B77" s="122"/>
      <c r="C77" s="30" t="s">
        <v>68</v>
      </c>
      <c r="D77" s="32">
        <v>62670.44</v>
      </c>
      <c r="E77" s="3">
        <v>494848.05999999994</v>
      </c>
      <c r="F77" s="3">
        <v>494848.05999999994</v>
      </c>
      <c r="G77" s="3">
        <v>0</v>
      </c>
      <c r="H77" s="3">
        <v>494848.06</v>
      </c>
      <c r="I77" s="3">
        <v>0</v>
      </c>
      <c r="J77" s="3">
        <f t="shared" si="21"/>
        <v>432177.62</v>
      </c>
      <c r="K77" s="3">
        <f>H77-F77</f>
        <v>0</v>
      </c>
      <c r="L77" s="3">
        <f>H77-E77</f>
        <v>0</v>
      </c>
      <c r="M77" s="3">
        <f>I77-G77</f>
        <v>0</v>
      </c>
      <c r="N77" s="35">
        <f t="shared" si="17"/>
        <v>7.896036153567774</v>
      </c>
      <c r="O77" s="35">
        <f t="shared" si="20"/>
      </c>
      <c r="P77" s="35">
        <f t="shared" si="18"/>
        <v>1.0000000000000002</v>
      </c>
      <c r="Q77" s="35">
        <f t="shared" si="19"/>
        <v>1.0000000000000002</v>
      </c>
    </row>
    <row r="78" spans="1:17" ht="34.5" customHeight="1">
      <c r="A78" s="133"/>
      <c r="B78" s="135"/>
      <c r="C78" s="30" t="s">
        <v>86</v>
      </c>
      <c r="D78" s="32"/>
      <c r="E78" s="65"/>
      <c r="F78" s="65"/>
      <c r="G78" s="65"/>
      <c r="H78" s="65"/>
      <c r="I78" s="65">
        <v>0</v>
      </c>
      <c r="J78" s="3">
        <f t="shared" si="21"/>
        <v>0</v>
      </c>
      <c r="K78" s="3">
        <f>H78-F78</f>
        <v>0</v>
      </c>
      <c r="L78" s="3">
        <f>H78-E78</f>
        <v>0</v>
      </c>
      <c r="M78" s="3">
        <f t="shared" si="16"/>
        <v>0</v>
      </c>
      <c r="N78" s="36">
        <f t="shared" si="17"/>
      </c>
      <c r="O78" s="76"/>
      <c r="P78" s="35">
        <f t="shared" si="18"/>
      </c>
      <c r="Q78" s="36">
        <f t="shared" si="19"/>
      </c>
    </row>
    <row r="79" spans="1:17" ht="31.5">
      <c r="A79" s="131"/>
      <c r="B79" s="122"/>
      <c r="C79" s="6" t="s">
        <v>69</v>
      </c>
      <c r="D79" s="32">
        <v>322724.93</v>
      </c>
      <c r="E79" s="5">
        <v>8006.87</v>
      </c>
      <c r="F79" s="5">
        <v>8006.87</v>
      </c>
      <c r="G79" s="5">
        <v>0</v>
      </c>
      <c r="H79" s="5">
        <v>159884.87</v>
      </c>
      <c r="I79" s="5">
        <v>20.12</v>
      </c>
      <c r="J79" s="3">
        <f t="shared" si="13"/>
        <v>-162840.06</v>
      </c>
      <c r="K79" s="3">
        <f t="shared" si="14"/>
        <v>151878</v>
      </c>
      <c r="L79" s="3">
        <f>H79-E79</f>
        <v>151878</v>
      </c>
      <c r="M79" s="3">
        <f t="shared" si="16"/>
        <v>20.12</v>
      </c>
      <c r="N79" s="35">
        <f t="shared" si="17"/>
        <v>0.495421503383702</v>
      </c>
      <c r="O79" s="46">
        <f>_xlfn.IFERROR(I79/G79,"")</f>
      </c>
      <c r="P79" s="35">
        <f t="shared" si="18"/>
        <v>19.96846083425858</v>
      </c>
      <c r="Q79" s="35">
        <f t="shared" si="19"/>
        <v>19.96846083425858</v>
      </c>
    </row>
    <row r="80" spans="1:17" ht="18" customHeight="1">
      <c r="A80" s="131"/>
      <c r="B80" s="122"/>
      <c r="C80" s="6" t="s">
        <v>70</v>
      </c>
      <c r="D80" s="32">
        <v>-339810.9</v>
      </c>
      <c r="E80" s="3">
        <v>0</v>
      </c>
      <c r="F80" s="3">
        <v>0</v>
      </c>
      <c r="G80" s="3">
        <v>0</v>
      </c>
      <c r="H80" s="3">
        <v>-318922.71</v>
      </c>
      <c r="I80" s="3">
        <v>0</v>
      </c>
      <c r="J80" s="3">
        <f t="shared" si="13"/>
        <v>20888.190000000002</v>
      </c>
      <c r="K80" s="3">
        <f t="shared" si="14"/>
        <v>-318922.71</v>
      </c>
      <c r="L80" s="3">
        <f t="shared" si="15"/>
        <v>-318922.71</v>
      </c>
      <c r="M80" s="3">
        <f t="shared" si="16"/>
        <v>0</v>
      </c>
      <c r="N80" s="35">
        <f t="shared" si="17"/>
        <v>0.9385299588682999</v>
      </c>
      <c r="O80" s="46">
        <f>_xlfn.IFERROR(I80/G80,"")</f>
      </c>
      <c r="P80" s="35">
        <f t="shared" si="18"/>
      </c>
      <c r="Q80" s="35">
        <f t="shared" si="19"/>
      </c>
    </row>
    <row r="81" spans="1:17" ht="30" customHeight="1">
      <c r="A81" s="128" t="s">
        <v>71</v>
      </c>
      <c r="B81" s="128"/>
      <c r="C81" s="128"/>
      <c r="D81" s="91">
        <f>D70+D71</f>
        <v>28489861.79</v>
      </c>
      <c r="E81" s="91">
        <f>E70+E71</f>
        <v>55001290.580000006</v>
      </c>
      <c r="F81" s="91">
        <f>F70+F71</f>
        <v>33404373.72</v>
      </c>
      <c r="G81" s="91">
        <f>G70+G71</f>
        <v>2645547.2199999997</v>
      </c>
      <c r="H81" s="91">
        <f>H70+H71</f>
        <v>31979985.71</v>
      </c>
      <c r="I81" s="91">
        <f>I70+I71</f>
        <v>1045157.8699999999</v>
      </c>
      <c r="J81" s="91">
        <f>J70+J71</f>
        <v>3490123.920000001</v>
      </c>
      <c r="K81" s="91">
        <f>K70+K71</f>
        <v>-1424388.0099999998</v>
      </c>
      <c r="L81" s="75">
        <f t="shared" si="15"/>
        <v>-23021304.870000005</v>
      </c>
      <c r="M81" s="75">
        <f t="shared" si="16"/>
        <v>-1600389.3499999999</v>
      </c>
      <c r="N81" s="76">
        <f t="shared" si="17"/>
        <v>1.1225040663842407</v>
      </c>
      <c r="O81" s="46">
        <f>_xlfn.IFERROR(I81/G81,"")</f>
        <v>0.39506301837999325</v>
      </c>
      <c r="P81" s="76">
        <f>_xlfn.IFERROR(H81/F81,"")</f>
        <v>0.9573592361904638</v>
      </c>
      <c r="Q81" s="76">
        <f t="shared" si="19"/>
        <v>0.5814406420788389</v>
      </c>
    </row>
    <row r="82" spans="1:17" ht="15.75">
      <c r="A82" s="20" t="s">
        <v>72</v>
      </c>
      <c r="B82" s="21"/>
      <c r="C82" s="22"/>
      <c r="D82" s="54"/>
      <c r="E82" s="23"/>
      <c r="F82" s="23"/>
      <c r="G82" s="23"/>
      <c r="H82" s="66"/>
      <c r="I82" s="66"/>
      <c r="J82" s="23"/>
      <c r="K82" s="23"/>
      <c r="L82" s="23"/>
      <c r="M82" s="23"/>
      <c r="N82" s="24"/>
      <c r="O82" s="24"/>
      <c r="P82" s="25"/>
      <c r="Q82" s="24"/>
    </row>
  </sheetData>
  <sheetProtection/>
  <autoFilter ref="A4:Q83"/>
  <mergeCells count="36">
    <mergeCell ref="A81:C81"/>
    <mergeCell ref="A61:A69"/>
    <mergeCell ref="B61:B69"/>
    <mergeCell ref="A70:C70"/>
    <mergeCell ref="A71:A80"/>
    <mergeCell ref="B71:B80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59:A60"/>
    <mergeCell ref="B59:B60"/>
    <mergeCell ref="A30:A37"/>
    <mergeCell ref="B30:B37"/>
    <mergeCell ref="A38:A47"/>
    <mergeCell ref="B38:B47"/>
    <mergeCell ref="A48:A49"/>
    <mergeCell ref="B48:B49"/>
    <mergeCell ref="A55:A58"/>
    <mergeCell ref="B55:B58"/>
    <mergeCell ref="B50:B54"/>
    <mergeCell ref="A50:A54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2023-09-08T09:52:45Z</cp:lastPrinted>
  <dcterms:created xsi:type="dcterms:W3CDTF">2015-02-26T11:08:47Z</dcterms:created>
  <dcterms:modified xsi:type="dcterms:W3CDTF">2023-09-12T05:53:09Z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