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на 23.10.23" sheetId="1" r:id="rId1"/>
  </sheets>
  <definedNames>
    <definedName name="_xlfn.IFERROR" hidden="1">#NAME?</definedName>
    <definedName name="_xlnm._FilterDatabase" localSheetId="0" hidden="1">'на 23.10.23'!$A$4:$Q$85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'на 23.10.23'!$3:$4</definedName>
    <definedName name="о">#REF!</definedName>
    <definedName name="_xlnm.Print_Area" localSheetId="0">'на 23.10.23'!$A$1:$Q$84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<sst xmlns="http://schemas.openxmlformats.org/spreadsheetml/2006/main" count="137" uniqueCount="111">
  <si>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</si>
  <si>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</si>
  <si>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</si>
  <si>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</si>
  <si>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</si>
  <si>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</si>
  <si>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</si>
  <si>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</si>
  <si>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</si>
  <si>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</si>
  <si>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</si>
  <si>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</si>
  <si>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</si>
  <si>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</si>
  <si>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</si>
  <si>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</si>
  <si>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</si>
  <si>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</si>
  <si>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</si>
  <si>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</si>
  <si>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</si>
  <si>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</si>
  <si>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</si>
  <si>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</si>
  <si>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</si>
  <si>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</si>
  <si>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</si>
  <si>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</si>
  <si>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</si>
  <si>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</si>
  <si>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</si>
  <si>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</si>
  <si>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</si>
  <si>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</si>
  <si>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</si>
  <si>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</si>
  <si>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</si>
  <si>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</si>
  <si>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</si>
  <si>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</si>
  <si>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</si>
  <si>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</si>
  <si>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</si>
  <si>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</si>
  <si>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</si>
  <si>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</si>
  <si>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</si>
  <si>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</si>
  <si>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</si>
  <si>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</si>
  <si>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</si>
  <si>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</si>
  <si>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</si>
  <si>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</si>
  <si>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Плата за право заключения договоров о РЗТ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</si>
  <si>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</si>
  <si>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</si>
  <si>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</si>
  <si>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</si>
  <si>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</si>
  <si>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</si>
  <si>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</si>
  <si>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</si>
  <si>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</si>
  <si>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</si>
  <si>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</si>
  <si>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</si>
  <si>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</si>
  <si>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</si>
  <si>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</si>
  <si>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</si>
  <si>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</si>
  <si>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</si>
  <si>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</si>
  <si>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</si>
  <si>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</si>
  <si>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</si>
  <si>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</si>
  <si>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</si>
  <si>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</si>
  <si>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</si>
  <si>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</si>
  <si>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</si>
  <si>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</si>
  <si>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</si>
  <si>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</si>
  <si>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</si>
  <si>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</si>
  <si>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</si>
  <si>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</si>
  <si>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</si>
  <si>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</si>
  <si>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</si>
  <si>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</si>
  <si>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</si>
  <si>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</si>
  <si>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</si>
  <si>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</si>
  <si>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</si>
  <si>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</si>
  <si>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Плата за фактическое пользование</t>
  </si>
  <si>
    <t>Исполн. плана месяца</t>
  </si>
  <si>
    <t>факта 2023г. от факта 2022г.</t>
  </si>
  <si>
    <t>факта 2023г. от плана 2023г.</t>
  </si>
  <si>
    <t>январь-октябрь</t>
  </si>
  <si>
    <t>октябрь</t>
  </si>
  <si>
    <t>факта за октября от плана октября</t>
  </si>
  <si>
    <t>Доходы от продажи земельных участков, находящихся в собственности городских округов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</si>
  <si>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</si>
  <si>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Факт с нач. 2022 года                 (по 20.10.22 вкл.)</t>
  </si>
  <si>
    <t>с нач. года на 23.10.2023 (по 20.10.2023 вкл.)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</si>
</sst>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00"/>
    <numFmt numFmtId="168" formatCode="0.0"/>
    <numFmt numFmtId="169" formatCode="dd/mm/yyyy\ hh:mm"/>
  </numFmts>
  <fonts count="42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51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5" fillId="0" borderId="12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vertical="center" wrapText="1"/>
    </xf>
    <xf numFmtId="165" fontId="6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165" fontId="7" fillId="0" borderId="11" xfId="0" applyNumberFormat="1" applyFont="1" applyFill="1" applyBorder="1" applyAlignment="1">
      <alignment wrapText="1"/>
    </xf>
    <xf numFmtId="4" fontId="5" fillId="0" borderId="12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168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/>
    </xf>
    <xf numFmtId="168" fontId="5" fillId="0" borderId="12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horizontal="left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9" fontId="4" fillId="0" borderId="11" xfId="151" applyFont="1" applyFill="1" applyBorder="1" applyAlignment="1" applyProtection="1">
      <alignment horizontal="center" vertical="top" wrapText="1"/>
      <protection/>
    </xf>
    <xf numFmtId="166" fontId="4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</cellXfs>
  <cellStyles count="1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9" xfId="146"/>
    <cellStyle name="Плохой" xfId="147"/>
    <cellStyle name="Пояснение" xfId="148"/>
    <cellStyle name="Примечание" xfId="149"/>
    <cellStyle name="Percent" xfId="150"/>
    <cellStyle name="Процентный 2" xfId="151"/>
    <cellStyle name="Процентный 2 2" xfId="152"/>
    <cellStyle name="Связанная ячейка" xfId="153"/>
    <cellStyle name="Текст предупреждения" xfId="154"/>
    <cellStyle name="Comma" xfId="155"/>
    <cellStyle name="Comma [0]" xfId="156"/>
    <cellStyle name="Финансовый 2" xfId="157"/>
    <cellStyle name="Финансовый 3" xfId="158"/>
    <cellStyle name="Хороший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zoomScale="89" zoomScaleNormal="89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86" sqref="C86"/>
    </sheetView>
  </sheetViews>
  <sheetFormatPr defaultColWidth="9.00390625" defaultRowHeight="12.75"/>
  <cols>
    <col min="1" max="2" width="9.125" style="39" customWidth="1"/>
    <col min="3" max="3" width="65.75390625" style="39" customWidth="1"/>
    <col min="4" max="4" width="14.125" style="52" customWidth="1"/>
    <col min="5" max="5" width="14.375" style="39" customWidth="1"/>
    <col min="6" max="6" width="14.75390625" style="46" customWidth="1"/>
    <col min="7" max="7" width="13.375" style="46" customWidth="1"/>
    <col min="8" max="8" width="16.25390625" style="55" customWidth="1"/>
    <col min="9" max="9" width="13.875" style="55" customWidth="1"/>
    <col min="10" max="10" width="15.125" style="39" customWidth="1"/>
    <col min="11" max="11" width="14.375" style="39" customWidth="1"/>
    <col min="12" max="12" width="15.125" style="39" customWidth="1"/>
    <col min="13" max="13" width="13.75390625" style="39" customWidth="1"/>
    <col min="14" max="14" width="11.75390625" style="39" customWidth="1"/>
    <col min="15" max="15" width="10.00390625" style="39" customWidth="1"/>
    <col min="16" max="16" width="10.25390625" style="39" customWidth="1"/>
    <col min="17" max="17" width="11.625" style="39" customWidth="1"/>
    <col min="18" max="16384" width="9.125" style="39" customWidth="1"/>
  </cols>
  <sheetData>
    <row r="1" spans="1:17" ht="20.25">
      <c r="A1" s="130" t="s">
        <v>88</v>
      </c>
      <c r="B1" s="130"/>
      <c r="C1" s="130"/>
      <c r="D1" s="130"/>
      <c r="E1" s="130"/>
      <c r="F1" s="131"/>
      <c r="G1" s="131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20.25" customHeight="1">
      <c r="A2" s="26"/>
      <c r="B2" s="27"/>
      <c r="C2" s="25"/>
      <c r="D2" s="50"/>
      <c r="E2" s="25"/>
      <c r="F2" s="42"/>
      <c r="G2" s="42"/>
      <c r="H2" s="56"/>
      <c r="I2" s="56"/>
      <c r="J2" s="25"/>
      <c r="K2" s="25"/>
      <c r="L2" s="25"/>
      <c r="M2" s="25"/>
      <c r="N2" s="25"/>
      <c r="O2" s="48"/>
      <c r="P2" s="24"/>
      <c r="Q2" s="24" t="s">
        <v>0</v>
      </c>
    </row>
    <row r="3" spans="1:17" ht="20.25" customHeight="1">
      <c r="A3" s="132" t="s">
        <v>1</v>
      </c>
      <c r="B3" s="133" t="s">
        <v>2</v>
      </c>
      <c r="C3" s="134" t="s">
        <v>3</v>
      </c>
      <c r="D3" s="136" t="s">
        <v>109</v>
      </c>
      <c r="E3" s="104" t="s">
        <v>87</v>
      </c>
      <c r="F3" s="105"/>
      <c r="G3" s="106"/>
      <c r="H3" s="102" t="s">
        <v>89</v>
      </c>
      <c r="I3" s="103"/>
      <c r="J3" s="104" t="s">
        <v>4</v>
      </c>
      <c r="K3" s="105"/>
      <c r="L3" s="105"/>
      <c r="M3" s="106"/>
      <c r="N3" s="107" t="s">
        <v>99</v>
      </c>
      <c r="O3" s="138" t="s">
        <v>101</v>
      </c>
      <c r="P3" s="138" t="s">
        <v>97</v>
      </c>
      <c r="Q3" s="107" t="s">
        <v>98</v>
      </c>
    </row>
    <row r="4" spans="1:17" ht="66" customHeight="1">
      <c r="A4" s="132"/>
      <c r="B4" s="133"/>
      <c r="C4" s="135"/>
      <c r="D4" s="137"/>
      <c r="E4" s="1" t="s">
        <v>84</v>
      </c>
      <c r="F4" s="1" t="s">
        <v>104</v>
      </c>
      <c r="G4" s="1" t="s">
        <v>105</v>
      </c>
      <c r="H4" s="53" t="s">
        <v>110</v>
      </c>
      <c r="I4" s="54" t="s">
        <v>105</v>
      </c>
      <c r="J4" s="1" t="s">
        <v>102</v>
      </c>
      <c r="K4" s="1" t="s">
        <v>5</v>
      </c>
      <c r="L4" s="1" t="s">
        <v>103</v>
      </c>
      <c r="M4" s="1" t="s">
        <v>106</v>
      </c>
      <c r="N4" s="107"/>
      <c r="O4" s="138"/>
      <c r="P4" s="138"/>
      <c r="Q4" s="107"/>
    </row>
    <row r="5" spans="1:17" ht="25.5" customHeight="1">
      <c r="A5" s="94"/>
      <c r="B5" s="95"/>
      <c r="C5" s="96" t="s">
        <v>6</v>
      </c>
      <c r="D5" s="36">
        <f>D17+D19+D21+D18+D20</f>
        <v>12855721.210000005</v>
      </c>
      <c r="E5" s="36">
        <f>E17+E19+E21+E18+E20</f>
        <v>20002935.000000004</v>
      </c>
      <c r="F5" s="36">
        <f>F17+F19+F21+F18+F20</f>
        <v>14444666.8</v>
      </c>
      <c r="G5" s="36">
        <f>G17+G19+G21+G18+G20</f>
        <v>1988709.8</v>
      </c>
      <c r="H5" s="36">
        <f>H17+H19+H21+H18+H20</f>
        <v>12838484.24</v>
      </c>
      <c r="I5" s="36">
        <f>I17+I19+I21+I18+I20</f>
        <v>360155.86</v>
      </c>
      <c r="J5" s="70">
        <f>H5-D5</f>
        <v>-17236.970000004396</v>
      </c>
      <c r="K5" s="70">
        <f>H5-F5</f>
        <v>-1606182.5600000005</v>
      </c>
      <c r="L5" s="70">
        <f>H5-E5</f>
        <v>-7164450.7600000035</v>
      </c>
      <c r="M5" s="70">
        <f>I5-G5</f>
        <v>-1628553.94</v>
      </c>
      <c r="N5" s="43">
        <f aca="true" t="shared" si="0" ref="N5:N36">_xlfn.IFERROR(H5/D5,"")</f>
        <v>0.9986591985219315</v>
      </c>
      <c r="O5" s="43">
        <f aca="true" t="shared" si="1" ref="O5:O36">_xlfn.IFERROR(I5/G5,"")</f>
        <v>0.1811002590724901</v>
      </c>
      <c r="P5" s="43">
        <f aca="true" t="shared" si="2" ref="P5:P36">_xlfn.IFERROR(H5/F5,"")</f>
        <v>0.8888044575732269</v>
      </c>
      <c r="Q5" s="43">
        <f aca="true" t="shared" si="3" ref="Q5:Q45">_xlfn.IFERROR(H5/E5,"")</f>
        <v>0.6418300234440595</v>
      </c>
    </row>
    <row r="6" spans="1:18" ht="18" customHeight="1">
      <c r="A6" s="114" t="s">
        <v>10</v>
      </c>
      <c r="B6" s="90" t="s">
        <v>11</v>
      </c>
      <c r="C6" s="4" t="s">
        <v>12</v>
      </c>
      <c r="D6" s="60">
        <v>9636570.870000003</v>
      </c>
      <c r="E6" s="5">
        <v>14848766.500000002</v>
      </c>
      <c r="F6" s="5">
        <v>10855682</v>
      </c>
      <c r="G6" s="5">
        <v>1290126.8</v>
      </c>
      <c r="H6" s="5">
        <v>9900849.370000001</v>
      </c>
      <c r="I6" s="5">
        <v>36840.34999999999</v>
      </c>
      <c r="J6" s="5">
        <f aca="true" t="shared" si="4" ref="J6:J61">H6-D6</f>
        <v>264278.49999999814</v>
      </c>
      <c r="K6" s="5">
        <f aca="true" t="shared" si="5" ref="K6:K68">H6-F6</f>
        <v>-954832.629999999</v>
      </c>
      <c r="L6" s="5">
        <f aca="true" t="shared" si="6" ref="L6:L68">H6-E6</f>
        <v>-4947917.130000001</v>
      </c>
      <c r="M6" s="5">
        <f>I6-G6</f>
        <v>-1253286.45</v>
      </c>
      <c r="N6" s="31">
        <f t="shared" si="0"/>
        <v>1.0274245375834608</v>
      </c>
      <c r="O6" s="31">
        <f t="shared" si="1"/>
        <v>0.028555603991793667</v>
      </c>
      <c r="P6" s="31">
        <f t="shared" si="2"/>
        <v>0.9120430545036232</v>
      </c>
      <c r="Q6" s="31">
        <f t="shared" si="3"/>
        <v>0.6667792486332114</v>
      </c>
      <c r="R6" s="40"/>
    </row>
    <row r="7" spans="1:18" ht="18" customHeight="1">
      <c r="A7" s="109"/>
      <c r="B7" s="90" t="s">
        <v>7</v>
      </c>
      <c r="C7" s="2" t="s">
        <v>8</v>
      </c>
      <c r="D7" s="61">
        <v>56198.96</v>
      </c>
      <c r="E7" s="3">
        <v>80057.5</v>
      </c>
      <c r="F7" s="3">
        <v>66395</v>
      </c>
      <c r="G7" s="3">
        <v>7225</v>
      </c>
      <c r="H7" s="5">
        <v>58251.340000000004</v>
      </c>
      <c r="I7" s="5">
        <v>527.75</v>
      </c>
      <c r="J7" s="3">
        <f>H7-D7</f>
        <v>2052.3800000000047</v>
      </c>
      <c r="K7" s="3">
        <f>H7-F7</f>
        <v>-8143.659999999996</v>
      </c>
      <c r="L7" s="3">
        <f>H7-E7</f>
        <v>-21806.159999999996</v>
      </c>
      <c r="M7" s="3">
        <f>I7-G7</f>
        <v>-6697.25</v>
      </c>
      <c r="N7" s="31">
        <f t="shared" si="0"/>
        <v>1.0365198928948152</v>
      </c>
      <c r="O7" s="31">
        <f t="shared" si="1"/>
        <v>0.07304498269896194</v>
      </c>
      <c r="P7" s="31">
        <f t="shared" si="2"/>
        <v>0.8773452820242489</v>
      </c>
      <c r="Q7" s="31">
        <f t="shared" si="3"/>
        <v>0.7276187740061831</v>
      </c>
      <c r="R7" s="40"/>
    </row>
    <row r="8" spans="1:18" ht="18" customHeight="1">
      <c r="A8" s="109"/>
      <c r="B8" s="90" t="s">
        <v>11</v>
      </c>
      <c r="C8" s="29" t="s">
        <v>90</v>
      </c>
      <c r="D8" s="60"/>
      <c r="E8" s="60">
        <v>1204375.9</v>
      </c>
      <c r="F8" s="60">
        <v>1124375.9</v>
      </c>
      <c r="G8" s="60">
        <v>200000</v>
      </c>
      <c r="H8" s="5">
        <v>787365.5099999999</v>
      </c>
      <c r="I8" s="5">
        <v>-369.42000000000013</v>
      </c>
      <c r="J8" s="5">
        <f>H8-D8</f>
        <v>787365.5099999999</v>
      </c>
      <c r="K8" s="5">
        <f>H8-F8</f>
        <v>-337010.39</v>
      </c>
      <c r="L8" s="5">
        <f>H8-E8</f>
        <v>-417010.39</v>
      </c>
      <c r="M8" s="5">
        <f aca="true" t="shared" si="7" ref="M8:M68">I8-G8</f>
        <v>-200369.42</v>
      </c>
      <c r="N8" s="31">
        <f t="shared" si="0"/>
      </c>
      <c r="O8" s="31">
        <f t="shared" si="1"/>
        <v>-0.0018471000000000006</v>
      </c>
      <c r="P8" s="31">
        <f t="shared" si="2"/>
        <v>0.7002689314134178</v>
      </c>
      <c r="Q8" s="31">
        <f t="shared" si="3"/>
        <v>0.6537539567173338</v>
      </c>
      <c r="R8" s="40"/>
    </row>
    <row r="9" spans="1:18" ht="18" customHeight="1">
      <c r="A9" s="109"/>
      <c r="B9" s="90" t="s">
        <v>11</v>
      </c>
      <c r="C9" s="4" t="s">
        <v>13</v>
      </c>
      <c r="D9" s="60">
        <v>92.38</v>
      </c>
      <c r="E9" s="5">
        <v>0</v>
      </c>
      <c r="F9" s="5">
        <v>0</v>
      </c>
      <c r="G9" s="5">
        <v>0</v>
      </c>
      <c r="H9" s="5">
        <v>-1613.7900000000002</v>
      </c>
      <c r="I9" s="5">
        <v>68.32</v>
      </c>
      <c r="J9" s="5">
        <f>H9-D9</f>
        <v>-1706.17</v>
      </c>
      <c r="K9" s="5">
        <f>H9-F9</f>
        <v>-1613.7900000000002</v>
      </c>
      <c r="L9" s="5">
        <f t="shared" si="6"/>
        <v>-1613.7900000000002</v>
      </c>
      <c r="M9" s="5">
        <f t="shared" si="7"/>
        <v>68.32</v>
      </c>
      <c r="N9" s="31">
        <f t="shared" si="0"/>
        <v>-17.46904091794761</v>
      </c>
      <c r="O9" s="31">
        <f t="shared" si="1"/>
      </c>
      <c r="P9" s="31">
        <f t="shared" si="2"/>
      </c>
      <c r="Q9" s="31">
        <f t="shared" si="3"/>
      </c>
      <c r="R9" s="40"/>
    </row>
    <row r="10" spans="1:18" ht="18" customHeight="1">
      <c r="A10" s="109"/>
      <c r="B10" s="90" t="s">
        <v>11</v>
      </c>
      <c r="C10" s="4" t="s">
        <v>14</v>
      </c>
      <c r="D10" s="60">
        <v>4095.88</v>
      </c>
      <c r="E10" s="5">
        <v>4690.3</v>
      </c>
      <c r="F10" s="5">
        <v>4690.3</v>
      </c>
      <c r="G10" s="5">
        <v>0</v>
      </c>
      <c r="H10" s="5">
        <v>-1491.64</v>
      </c>
      <c r="I10" s="5">
        <v>-62.41</v>
      </c>
      <c r="J10" s="5">
        <f t="shared" si="4"/>
        <v>-5587.52</v>
      </c>
      <c r="K10" s="5">
        <f t="shared" si="5"/>
        <v>-6181.9400000000005</v>
      </c>
      <c r="L10" s="5">
        <f t="shared" si="6"/>
        <v>-6181.9400000000005</v>
      </c>
      <c r="M10" s="5">
        <f t="shared" si="7"/>
        <v>-62.41</v>
      </c>
      <c r="N10" s="31">
        <f t="shared" si="0"/>
        <v>-0.36418059122825863</v>
      </c>
      <c r="O10" s="31">
        <f t="shared" si="1"/>
      </c>
      <c r="P10" s="31">
        <f t="shared" si="2"/>
        <v>-0.31802656546489566</v>
      </c>
      <c r="Q10" s="31">
        <f t="shared" si="3"/>
        <v>-0.31802656546489566</v>
      </c>
      <c r="R10" s="40"/>
    </row>
    <row r="11" spans="1:18" ht="18" customHeight="1">
      <c r="A11" s="109"/>
      <c r="B11" s="90" t="s">
        <v>11</v>
      </c>
      <c r="C11" s="4" t="s">
        <v>92</v>
      </c>
      <c r="D11" s="60">
        <v>150836.56</v>
      </c>
      <c r="E11" s="5">
        <v>314766.5</v>
      </c>
      <c r="F11" s="5">
        <v>158829</v>
      </c>
      <c r="G11" s="5">
        <v>936</v>
      </c>
      <c r="H11" s="5">
        <v>136853.65999999997</v>
      </c>
      <c r="I11" s="5">
        <v>2871.3100000000004</v>
      </c>
      <c r="J11" s="5">
        <f t="shared" si="4"/>
        <v>-13982.900000000023</v>
      </c>
      <c r="K11" s="5">
        <f t="shared" si="5"/>
        <v>-21975.340000000026</v>
      </c>
      <c r="L11" s="5">
        <f t="shared" si="6"/>
        <v>-177912.84000000003</v>
      </c>
      <c r="M11" s="5">
        <f t="shared" si="7"/>
        <v>1935.3100000000004</v>
      </c>
      <c r="N11" s="31">
        <f t="shared" si="0"/>
        <v>0.9072976737204824</v>
      </c>
      <c r="O11" s="31">
        <f t="shared" si="1"/>
        <v>3.0676388888888892</v>
      </c>
      <c r="P11" s="31">
        <f t="shared" si="2"/>
        <v>0.8616415138293383</v>
      </c>
      <c r="Q11" s="31">
        <f t="shared" si="3"/>
        <v>0.43477835157172057</v>
      </c>
      <c r="R11" s="40"/>
    </row>
    <row r="12" spans="1:18" ht="18" customHeight="1">
      <c r="A12" s="109"/>
      <c r="B12" s="90" t="s">
        <v>15</v>
      </c>
      <c r="C12" s="4" t="s">
        <v>16</v>
      </c>
      <c r="D12" s="60">
        <v>251763.94999999998</v>
      </c>
      <c r="E12" s="5">
        <v>1083466.2</v>
      </c>
      <c r="F12" s="5">
        <v>102800</v>
      </c>
      <c r="G12" s="5">
        <v>7400</v>
      </c>
      <c r="H12" s="5">
        <v>362635.33</v>
      </c>
      <c r="I12" s="5">
        <v>243281.44</v>
      </c>
      <c r="J12" s="5">
        <f t="shared" si="4"/>
        <v>110871.38000000003</v>
      </c>
      <c r="K12" s="5">
        <f t="shared" si="5"/>
        <v>259835.33000000002</v>
      </c>
      <c r="L12" s="5">
        <f t="shared" si="6"/>
        <v>-720830.8699999999</v>
      </c>
      <c r="M12" s="5">
        <f t="shared" si="7"/>
        <v>235881.44</v>
      </c>
      <c r="N12" s="31">
        <f t="shared" si="0"/>
        <v>1.4403782987993319</v>
      </c>
      <c r="O12" s="31">
        <f t="shared" si="1"/>
        <v>32.87587027027027</v>
      </c>
      <c r="P12" s="31">
        <f t="shared" si="2"/>
        <v>3.527581031128405</v>
      </c>
      <c r="Q12" s="31">
        <f t="shared" si="3"/>
        <v>0.33469925503905895</v>
      </c>
      <c r="R12" s="40"/>
    </row>
    <row r="13" spans="1:18" ht="18" customHeight="1">
      <c r="A13" s="109"/>
      <c r="B13" s="90" t="s">
        <v>76</v>
      </c>
      <c r="C13" s="4" t="s">
        <v>95</v>
      </c>
      <c r="D13" s="60">
        <v>808969.5299999998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f t="shared" si="4"/>
        <v>-808969.5299999998</v>
      </c>
      <c r="K13" s="5">
        <f t="shared" si="5"/>
        <v>0</v>
      </c>
      <c r="L13" s="5">
        <f t="shared" si="6"/>
        <v>0</v>
      </c>
      <c r="M13" s="5">
        <f t="shared" si="7"/>
        <v>0</v>
      </c>
      <c r="N13" s="31">
        <f t="shared" si="0"/>
        <v>0</v>
      </c>
      <c r="O13" s="31">
        <f t="shared" si="1"/>
      </c>
      <c r="P13" s="31">
        <f t="shared" si="2"/>
      </c>
      <c r="Q13" s="31">
        <f t="shared" si="3"/>
      </c>
      <c r="R13" s="40"/>
    </row>
    <row r="14" spans="1:18" ht="18" customHeight="1">
      <c r="A14" s="109"/>
      <c r="B14" s="90" t="s">
        <v>15</v>
      </c>
      <c r="C14" s="4" t="s">
        <v>17</v>
      </c>
      <c r="D14" s="60">
        <v>1768239.09</v>
      </c>
      <c r="E14" s="5">
        <v>2237196.9</v>
      </c>
      <c r="F14" s="5">
        <v>1944900</v>
      </c>
      <c r="G14" s="5">
        <v>463200</v>
      </c>
      <c r="H14" s="5">
        <v>1433586.47</v>
      </c>
      <c r="I14" s="5">
        <v>63716.450000000004</v>
      </c>
      <c r="J14" s="5">
        <f t="shared" si="4"/>
        <v>-334652.6200000001</v>
      </c>
      <c r="K14" s="5">
        <f t="shared" si="5"/>
        <v>-511313.53</v>
      </c>
      <c r="L14" s="5">
        <f t="shared" si="6"/>
        <v>-803610.4299999999</v>
      </c>
      <c r="M14" s="5">
        <f t="shared" si="7"/>
        <v>-399483.55</v>
      </c>
      <c r="N14" s="31">
        <f t="shared" si="0"/>
        <v>0.8107424375512476</v>
      </c>
      <c r="O14" s="31">
        <f t="shared" si="1"/>
        <v>0.13755710276338515</v>
      </c>
      <c r="P14" s="31">
        <f t="shared" si="2"/>
        <v>0.7371003496323718</v>
      </c>
      <c r="Q14" s="31">
        <f t="shared" si="3"/>
        <v>0.6407958414389007</v>
      </c>
      <c r="R14" s="40"/>
    </row>
    <row r="15" spans="1:18" ht="18" customHeight="1">
      <c r="A15" s="109"/>
      <c r="B15" s="90" t="s">
        <v>18</v>
      </c>
      <c r="C15" s="4" t="s">
        <v>19</v>
      </c>
      <c r="D15" s="60">
        <v>177956.93000000002</v>
      </c>
      <c r="E15" s="5">
        <v>228385.6</v>
      </c>
      <c r="F15" s="5">
        <v>185990.6</v>
      </c>
      <c r="G15" s="5">
        <v>19720</v>
      </c>
      <c r="H15" s="5">
        <v>161755.37</v>
      </c>
      <c r="I15" s="5">
        <v>13250.27</v>
      </c>
      <c r="J15" s="5">
        <f t="shared" si="4"/>
        <v>-16201.560000000027</v>
      </c>
      <c r="K15" s="5">
        <f t="shared" si="5"/>
        <v>-24235.23000000001</v>
      </c>
      <c r="L15" s="5">
        <f t="shared" si="6"/>
        <v>-66630.23000000001</v>
      </c>
      <c r="M15" s="5">
        <f t="shared" si="7"/>
        <v>-6469.73</v>
      </c>
      <c r="N15" s="31">
        <f t="shared" si="0"/>
        <v>0.9089579708977895</v>
      </c>
      <c r="O15" s="31">
        <f t="shared" si="1"/>
        <v>0.6719203853955376</v>
      </c>
      <c r="P15" s="31">
        <f t="shared" si="2"/>
        <v>0.8696964792844369</v>
      </c>
      <c r="Q15" s="31">
        <f t="shared" si="3"/>
        <v>0.708255555516635</v>
      </c>
      <c r="R15" s="40"/>
    </row>
    <row r="16" spans="1:18" ht="18" customHeight="1">
      <c r="A16" s="109"/>
      <c r="B16" s="90" t="s">
        <v>15</v>
      </c>
      <c r="C16" s="4" t="s">
        <v>20</v>
      </c>
      <c r="D16" s="60">
        <v>18.06</v>
      </c>
      <c r="E16" s="5">
        <v>0</v>
      </c>
      <c r="F16" s="5">
        <v>0</v>
      </c>
      <c r="G16" s="5">
        <v>0</v>
      </c>
      <c r="H16" s="5">
        <v>-0.1</v>
      </c>
      <c r="I16" s="5">
        <v>0</v>
      </c>
      <c r="J16" s="5">
        <f t="shared" si="4"/>
        <v>-18.16</v>
      </c>
      <c r="K16" s="5">
        <f t="shared" si="5"/>
        <v>-0.1</v>
      </c>
      <c r="L16" s="5">
        <f t="shared" si="6"/>
        <v>-0.1</v>
      </c>
      <c r="M16" s="5">
        <f t="shared" si="7"/>
        <v>0</v>
      </c>
      <c r="N16" s="31">
        <f t="shared" si="0"/>
        <v>-0.005537098560354375</v>
      </c>
      <c r="O16" s="31">
        <f t="shared" si="1"/>
      </c>
      <c r="P16" s="31">
        <f t="shared" si="2"/>
      </c>
      <c r="Q16" s="31">
        <f t="shared" si="3"/>
      </c>
      <c r="R16" s="40"/>
    </row>
    <row r="17" spans="1:18" ht="18" customHeight="1">
      <c r="A17" s="110"/>
      <c r="B17" s="71"/>
      <c r="C17" s="72" t="s">
        <v>9</v>
      </c>
      <c r="D17" s="64">
        <f>SUM(D6:D16)</f>
        <v>12854742.210000005</v>
      </c>
      <c r="E17" s="64">
        <f>SUM(E6:E16)</f>
        <v>20001705.400000002</v>
      </c>
      <c r="F17" s="64">
        <f>SUM(F6:F16)</f>
        <v>14443662.8</v>
      </c>
      <c r="G17" s="64">
        <f>SUM(G6:G16)</f>
        <v>1988607.8</v>
      </c>
      <c r="H17" s="64">
        <f>SUM(H6:H16)</f>
        <v>12838191.520000001</v>
      </c>
      <c r="I17" s="64">
        <f>SUM(I6:I16)</f>
        <v>360124.06</v>
      </c>
      <c r="J17" s="64">
        <f t="shared" si="4"/>
        <v>-16550.690000003204</v>
      </c>
      <c r="K17" s="64">
        <f t="shared" si="5"/>
        <v>-1605471.2799999993</v>
      </c>
      <c r="L17" s="64">
        <f t="shared" si="6"/>
        <v>-7163513.880000001</v>
      </c>
      <c r="M17" s="64">
        <f>I17-G17</f>
        <v>-1628483.74</v>
      </c>
      <c r="N17" s="73">
        <f t="shared" si="0"/>
        <v>0.9987124837099317</v>
      </c>
      <c r="O17" s="73">
        <f t="shared" si="1"/>
        <v>0.18109355701008514</v>
      </c>
      <c r="P17" s="73">
        <f t="shared" si="2"/>
        <v>0.8888459733357941</v>
      </c>
      <c r="Q17" s="73">
        <f t="shared" si="3"/>
        <v>0.6418548450373637</v>
      </c>
      <c r="R17" s="40"/>
    </row>
    <row r="18" spans="1:18" ht="18" customHeight="1">
      <c r="A18" s="93" t="s">
        <v>73</v>
      </c>
      <c r="B18" s="90" t="s">
        <v>22</v>
      </c>
      <c r="C18" s="4" t="s">
        <v>23</v>
      </c>
      <c r="D18" s="60">
        <v>60</v>
      </c>
      <c r="E18" s="5">
        <v>140</v>
      </c>
      <c r="F18" s="5">
        <v>115</v>
      </c>
      <c r="G18" s="5">
        <v>10</v>
      </c>
      <c r="H18" s="5">
        <v>45.6</v>
      </c>
      <c r="I18" s="5">
        <v>1.6</v>
      </c>
      <c r="J18" s="5">
        <f t="shared" si="4"/>
        <v>-14.399999999999999</v>
      </c>
      <c r="K18" s="5">
        <f t="shared" si="5"/>
        <v>-69.4</v>
      </c>
      <c r="L18" s="5">
        <f t="shared" si="6"/>
        <v>-94.4</v>
      </c>
      <c r="M18" s="5">
        <f t="shared" si="7"/>
        <v>-8.4</v>
      </c>
      <c r="N18" s="31">
        <f t="shared" si="0"/>
        <v>0.76</v>
      </c>
      <c r="O18" s="31">
        <f t="shared" si="1"/>
        <v>0.16</v>
      </c>
      <c r="P18" s="31">
        <f t="shared" si="2"/>
        <v>0.3965217391304348</v>
      </c>
      <c r="Q18" s="31">
        <f t="shared" si="3"/>
        <v>0.32571428571428573</v>
      </c>
      <c r="R18" s="40"/>
    </row>
    <row r="19" spans="1:18" ht="29.25" customHeight="1">
      <c r="A19" s="93" t="s">
        <v>21</v>
      </c>
      <c r="B19" s="90" t="s">
        <v>22</v>
      </c>
      <c r="C19" s="86" t="s">
        <v>91</v>
      </c>
      <c r="D19" s="60">
        <v>152.6</v>
      </c>
      <c r="E19" s="5">
        <v>0</v>
      </c>
      <c r="F19" s="5">
        <v>0</v>
      </c>
      <c r="G19" s="5">
        <v>0</v>
      </c>
      <c r="H19" s="5">
        <v>124.60000000000001</v>
      </c>
      <c r="I19" s="5">
        <v>15.2</v>
      </c>
      <c r="J19" s="5">
        <f t="shared" si="4"/>
        <v>-27.999999999999986</v>
      </c>
      <c r="K19" s="5">
        <f t="shared" si="5"/>
        <v>124.60000000000001</v>
      </c>
      <c r="L19" s="5">
        <f t="shared" si="6"/>
        <v>124.60000000000001</v>
      </c>
      <c r="M19" s="5">
        <f t="shared" si="7"/>
        <v>15.2</v>
      </c>
      <c r="N19" s="31">
        <f t="shared" si="0"/>
        <v>0.81651376146789</v>
      </c>
      <c r="O19" s="31">
        <f t="shared" si="1"/>
      </c>
      <c r="P19" s="31">
        <f t="shared" si="2"/>
      </c>
      <c r="Q19" s="31">
        <f t="shared" si="3"/>
      </c>
      <c r="R19" s="40"/>
    </row>
    <row r="20" spans="1:18" ht="31.5">
      <c r="A20" s="91" t="s">
        <v>25</v>
      </c>
      <c r="B20" s="92" t="s">
        <v>75</v>
      </c>
      <c r="C20" s="4" t="s">
        <v>26</v>
      </c>
      <c r="D20" s="60">
        <v>726.4</v>
      </c>
      <c r="E20" s="5">
        <v>969.6</v>
      </c>
      <c r="F20" s="5">
        <v>794</v>
      </c>
      <c r="G20" s="5">
        <v>82</v>
      </c>
      <c r="H20" s="5">
        <v>-2.48</v>
      </c>
      <c r="I20" s="5">
        <v>0</v>
      </c>
      <c r="J20" s="5">
        <f t="shared" si="4"/>
        <v>-728.88</v>
      </c>
      <c r="K20" s="5">
        <f t="shared" si="5"/>
        <v>-796.48</v>
      </c>
      <c r="L20" s="5">
        <f t="shared" si="6"/>
        <v>-972.08</v>
      </c>
      <c r="M20" s="5">
        <f t="shared" si="7"/>
        <v>-82</v>
      </c>
      <c r="N20" s="31">
        <f t="shared" si="0"/>
        <v>-0.0034140969162995594</v>
      </c>
      <c r="O20" s="31">
        <f t="shared" si="1"/>
        <v>0</v>
      </c>
      <c r="P20" s="31">
        <f t="shared" si="2"/>
        <v>-0.003123425692695214</v>
      </c>
      <c r="Q20" s="31">
        <f t="shared" si="3"/>
        <v>-0.0025577557755775576</v>
      </c>
      <c r="R20" s="40"/>
    </row>
    <row r="21" spans="1:18" ht="18" customHeight="1">
      <c r="A21" s="93" t="s">
        <v>24</v>
      </c>
      <c r="B21" s="90" t="s">
        <v>11</v>
      </c>
      <c r="C21" s="4" t="s">
        <v>77</v>
      </c>
      <c r="D21" s="60">
        <v>40</v>
      </c>
      <c r="E21" s="5">
        <v>120</v>
      </c>
      <c r="F21" s="5">
        <v>95</v>
      </c>
      <c r="G21" s="5">
        <v>10</v>
      </c>
      <c r="H21" s="5">
        <v>125</v>
      </c>
      <c r="I21" s="5">
        <v>15</v>
      </c>
      <c r="J21" s="5">
        <f t="shared" si="4"/>
        <v>85</v>
      </c>
      <c r="K21" s="5">
        <f t="shared" si="5"/>
        <v>30</v>
      </c>
      <c r="L21" s="5">
        <f t="shared" si="6"/>
        <v>5</v>
      </c>
      <c r="M21" s="5">
        <f t="shared" si="7"/>
        <v>5</v>
      </c>
      <c r="N21" s="31">
        <f t="shared" si="0"/>
        <v>3.125</v>
      </c>
      <c r="O21" s="31">
        <f t="shared" si="1"/>
        <v>1.5</v>
      </c>
      <c r="P21" s="31">
        <f t="shared" si="2"/>
        <v>1.3157894736842106</v>
      </c>
      <c r="Q21" s="31">
        <f t="shared" si="3"/>
        <v>1.0416666666666667</v>
      </c>
      <c r="R21" s="40"/>
    </row>
    <row r="22" spans="1:18" ht="28.5" customHeight="1">
      <c r="A22" s="115"/>
      <c r="B22" s="115"/>
      <c r="C22" s="97" t="s">
        <v>27</v>
      </c>
      <c r="D22" s="36">
        <f>D26+D29+D37+D49+D51+D56+D60+D62+D71</f>
        <v>4917991.010000001</v>
      </c>
      <c r="E22" s="70">
        <f aca="true" t="shared" si="8" ref="E22:J22">E26+E29+E37+E49+E51+E56+E60+E62+E71</f>
        <v>6578599.119999999</v>
      </c>
      <c r="F22" s="70">
        <f t="shared" si="8"/>
        <v>5351933.22</v>
      </c>
      <c r="G22" s="70">
        <f t="shared" si="8"/>
        <v>600636.1000000001</v>
      </c>
      <c r="H22" s="70">
        <f t="shared" si="8"/>
        <v>5525825.539999999</v>
      </c>
      <c r="I22" s="70">
        <f t="shared" si="8"/>
        <v>358320.65</v>
      </c>
      <c r="J22" s="70">
        <f t="shared" si="8"/>
        <v>607834.5299999985</v>
      </c>
      <c r="K22" s="70">
        <f t="shared" si="5"/>
        <v>173892.31999999937</v>
      </c>
      <c r="L22" s="70">
        <f t="shared" si="6"/>
        <v>-1052773.58</v>
      </c>
      <c r="M22" s="70">
        <f t="shared" si="7"/>
        <v>-242315.45000000007</v>
      </c>
      <c r="N22" s="43">
        <f t="shared" si="0"/>
        <v>1.1235940709863148</v>
      </c>
      <c r="O22" s="43">
        <f t="shared" si="1"/>
        <v>0.596568621166793</v>
      </c>
      <c r="P22" s="43">
        <f t="shared" si="2"/>
        <v>1.0324914965960654</v>
      </c>
      <c r="Q22" s="43">
        <f t="shared" si="3"/>
        <v>0.8399699448474678</v>
      </c>
      <c r="R22" s="40"/>
    </row>
    <row r="23" spans="1:17" ht="18" customHeight="1">
      <c r="A23" s="108" t="s">
        <v>25</v>
      </c>
      <c r="B23" s="111" t="s">
        <v>75</v>
      </c>
      <c r="C23" s="6" t="s">
        <v>93</v>
      </c>
      <c r="D23" s="62">
        <v>94576.78</v>
      </c>
      <c r="E23" s="5">
        <v>160701.1</v>
      </c>
      <c r="F23" s="5">
        <v>131150</v>
      </c>
      <c r="G23" s="5">
        <v>14500</v>
      </c>
      <c r="H23" s="5">
        <v>134467.94999999998</v>
      </c>
      <c r="I23" s="5">
        <v>11027.53</v>
      </c>
      <c r="J23" s="7">
        <f t="shared" si="4"/>
        <v>39891.169999999984</v>
      </c>
      <c r="K23" s="7">
        <f t="shared" si="5"/>
        <v>3317.9499999999825</v>
      </c>
      <c r="L23" s="7">
        <f t="shared" si="6"/>
        <v>-26233.150000000023</v>
      </c>
      <c r="M23" s="7">
        <f t="shared" si="7"/>
        <v>-3472.4699999999993</v>
      </c>
      <c r="N23" s="32">
        <f t="shared" si="0"/>
        <v>1.4217860874519093</v>
      </c>
      <c r="O23" s="32">
        <f t="shared" si="1"/>
        <v>0.7605193103448277</v>
      </c>
      <c r="P23" s="32">
        <f t="shared" si="2"/>
        <v>1.02529889439573</v>
      </c>
      <c r="Q23" s="32">
        <f t="shared" si="3"/>
        <v>0.8367581180215939</v>
      </c>
    </row>
    <row r="24" spans="1:17" ht="18" customHeight="1">
      <c r="A24" s="109"/>
      <c r="B24" s="112"/>
      <c r="C24" s="6" t="s">
        <v>28</v>
      </c>
      <c r="D24" s="30">
        <v>3971.23</v>
      </c>
      <c r="E24" s="5">
        <v>50255.369999999995</v>
      </c>
      <c r="F24" s="5">
        <v>50255.369999999995</v>
      </c>
      <c r="G24" s="5">
        <v>0</v>
      </c>
      <c r="H24" s="5">
        <v>50255.37</v>
      </c>
      <c r="I24" s="5">
        <v>0</v>
      </c>
      <c r="J24" s="5">
        <f t="shared" si="4"/>
        <v>46284.14</v>
      </c>
      <c r="K24" s="7">
        <f t="shared" si="5"/>
        <v>0</v>
      </c>
      <c r="L24" s="7">
        <f t="shared" si="6"/>
        <v>0</v>
      </c>
      <c r="M24" s="7">
        <f t="shared" si="7"/>
        <v>0</v>
      </c>
      <c r="N24" s="32">
        <f t="shared" si="0"/>
        <v>12.654862599245071</v>
      </c>
      <c r="O24" s="32">
        <f t="shared" si="1"/>
      </c>
      <c r="P24" s="32">
        <f t="shared" si="2"/>
        <v>1.0000000000000002</v>
      </c>
      <c r="Q24" s="32">
        <f t="shared" si="3"/>
        <v>1.0000000000000002</v>
      </c>
    </row>
    <row r="25" spans="1:17" ht="18" customHeight="1">
      <c r="A25" s="109"/>
      <c r="B25" s="112"/>
      <c r="C25" s="6" t="s">
        <v>50</v>
      </c>
      <c r="D25" s="30">
        <v>72858.22</v>
      </c>
      <c r="E25" s="5">
        <v>116540.4</v>
      </c>
      <c r="F25" s="5">
        <v>90700</v>
      </c>
      <c r="G25" s="5">
        <v>12550</v>
      </c>
      <c r="H25" s="5">
        <v>92469.49000000002</v>
      </c>
      <c r="I25" s="5">
        <v>6796.42</v>
      </c>
      <c r="J25" s="7">
        <f t="shared" si="4"/>
        <v>19611.27000000002</v>
      </c>
      <c r="K25" s="7">
        <f t="shared" si="5"/>
        <v>1769.4900000000198</v>
      </c>
      <c r="L25" s="7">
        <f t="shared" si="6"/>
        <v>-24070.909999999974</v>
      </c>
      <c r="M25" s="7">
        <f t="shared" si="7"/>
        <v>-5753.58</v>
      </c>
      <c r="N25" s="32">
        <f t="shared" si="0"/>
        <v>1.2691703146192703</v>
      </c>
      <c r="O25" s="32">
        <f t="shared" si="1"/>
        <v>0.5415474103585658</v>
      </c>
      <c r="P25" s="32">
        <f t="shared" si="2"/>
        <v>1.0195092613009924</v>
      </c>
      <c r="Q25" s="32">
        <f t="shared" si="3"/>
        <v>0.7934543729041604</v>
      </c>
    </row>
    <row r="26" spans="1:17" ht="18" customHeight="1">
      <c r="A26" s="110"/>
      <c r="B26" s="113"/>
      <c r="C26" s="72" t="s">
        <v>9</v>
      </c>
      <c r="D26" s="64">
        <f>SUM(D23:D25)</f>
        <v>171406.22999999998</v>
      </c>
      <c r="E26" s="64">
        <f>SUM(E23:E25)</f>
        <v>327496.87</v>
      </c>
      <c r="F26" s="64">
        <f>SUM(F23:F25)</f>
        <v>272105.37</v>
      </c>
      <c r="G26" s="64">
        <f>SUM(G23:G25)</f>
        <v>27050</v>
      </c>
      <c r="H26" s="64">
        <f>SUM(H23:H25)</f>
        <v>277192.81</v>
      </c>
      <c r="I26" s="64">
        <f>SUM(I23:I25)</f>
        <v>17823.95</v>
      </c>
      <c r="J26" s="64">
        <f t="shared" si="4"/>
        <v>105786.58000000002</v>
      </c>
      <c r="K26" s="64">
        <f t="shared" si="5"/>
        <v>5087.440000000002</v>
      </c>
      <c r="L26" s="64">
        <f t="shared" si="6"/>
        <v>-50304.06</v>
      </c>
      <c r="M26" s="64">
        <f t="shared" si="7"/>
        <v>-9226.05</v>
      </c>
      <c r="N26" s="44">
        <f t="shared" si="0"/>
        <v>1.6171688158592603</v>
      </c>
      <c r="O26" s="44">
        <f t="shared" si="1"/>
        <v>0.6589260628465804</v>
      </c>
      <c r="P26" s="44">
        <f t="shared" si="2"/>
        <v>1.0186965806665265</v>
      </c>
      <c r="Q26" s="44">
        <f t="shared" si="3"/>
        <v>0.8463983487842189</v>
      </c>
    </row>
    <row r="27" spans="1:17" ht="23.25" customHeight="1">
      <c r="A27" s="101">
        <v>951</v>
      </c>
      <c r="B27" s="101" t="s">
        <v>11</v>
      </c>
      <c r="C27" s="82" t="s">
        <v>29</v>
      </c>
      <c r="D27" s="62">
        <v>65041.61</v>
      </c>
      <c r="E27" s="5">
        <v>91712.1</v>
      </c>
      <c r="F27" s="5">
        <v>70643</v>
      </c>
      <c r="G27" s="5">
        <v>5900</v>
      </c>
      <c r="H27" s="5">
        <v>87745.27</v>
      </c>
      <c r="I27" s="5">
        <v>8027.960000000001</v>
      </c>
      <c r="J27" s="5">
        <f t="shared" si="4"/>
        <v>22703.660000000003</v>
      </c>
      <c r="K27" s="5">
        <f t="shared" si="5"/>
        <v>17102.270000000004</v>
      </c>
      <c r="L27" s="5">
        <f t="shared" si="6"/>
        <v>-3966.8300000000017</v>
      </c>
      <c r="M27" s="5">
        <f t="shared" si="7"/>
        <v>2127.960000000001</v>
      </c>
      <c r="N27" s="32">
        <f t="shared" si="0"/>
        <v>1.3490636225025796</v>
      </c>
      <c r="O27" s="32">
        <f t="shared" si="1"/>
        <v>1.3606711864406782</v>
      </c>
      <c r="P27" s="32">
        <f t="shared" si="2"/>
        <v>1.2420943334796088</v>
      </c>
      <c r="Q27" s="32">
        <f t="shared" si="3"/>
        <v>0.9567469287040641</v>
      </c>
    </row>
    <row r="28" spans="1:17" ht="23.25" customHeight="1">
      <c r="A28" s="101"/>
      <c r="B28" s="101"/>
      <c r="C28" s="83" t="s">
        <v>30</v>
      </c>
      <c r="D28" s="62">
        <v>13593.64</v>
      </c>
      <c r="E28" s="5">
        <v>14224.899999999998</v>
      </c>
      <c r="F28" s="5">
        <v>9958</v>
      </c>
      <c r="G28" s="5">
        <v>1401.9</v>
      </c>
      <c r="H28" s="5">
        <v>10462.28</v>
      </c>
      <c r="I28" s="5">
        <v>859</v>
      </c>
      <c r="J28" s="5">
        <f t="shared" si="4"/>
        <v>-3131.3599999999988</v>
      </c>
      <c r="K28" s="5">
        <f t="shared" si="5"/>
        <v>504.28000000000065</v>
      </c>
      <c r="L28" s="5">
        <f t="shared" si="6"/>
        <v>-3762.619999999997</v>
      </c>
      <c r="M28" s="5">
        <f t="shared" si="7"/>
        <v>-542.9000000000001</v>
      </c>
      <c r="N28" s="32">
        <f t="shared" si="0"/>
        <v>0.7696452164394526</v>
      </c>
      <c r="O28" s="32">
        <f t="shared" si="1"/>
        <v>0.6127398530565661</v>
      </c>
      <c r="P28" s="32">
        <f t="shared" si="2"/>
        <v>1.0506406909017876</v>
      </c>
      <c r="Q28" s="32">
        <f t="shared" si="3"/>
        <v>0.7354905834135919</v>
      </c>
    </row>
    <row r="29" spans="1:17" ht="15.75">
      <c r="A29" s="101"/>
      <c r="B29" s="101"/>
      <c r="C29" s="74" t="s">
        <v>9</v>
      </c>
      <c r="D29" s="64">
        <f>D27+D28</f>
        <v>78635.25</v>
      </c>
      <c r="E29" s="64">
        <f>E27+E28</f>
        <v>105937</v>
      </c>
      <c r="F29" s="64">
        <f>F27+F28</f>
        <v>80601</v>
      </c>
      <c r="G29" s="64">
        <f>G27+G28</f>
        <v>7301.9</v>
      </c>
      <c r="H29" s="64">
        <f>H27+H28</f>
        <v>98207.55</v>
      </c>
      <c r="I29" s="64">
        <f>I27+I28</f>
        <v>8886.960000000001</v>
      </c>
      <c r="J29" s="64">
        <f t="shared" si="4"/>
        <v>19572.300000000003</v>
      </c>
      <c r="K29" s="64">
        <f t="shared" si="5"/>
        <v>17606.550000000003</v>
      </c>
      <c r="L29" s="64">
        <f t="shared" si="6"/>
        <v>-7729.449999999997</v>
      </c>
      <c r="M29" s="64">
        <f t="shared" si="7"/>
        <v>1585.0600000000013</v>
      </c>
      <c r="N29" s="44">
        <f t="shared" si="0"/>
        <v>1.248899825459956</v>
      </c>
      <c r="O29" s="44">
        <f t="shared" si="1"/>
        <v>1.217075007874663</v>
      </c>
      <c r="P29" s="44">
        <f t="shared" si="2"/>
        <v>1.218440838203</v>
      </c>
      <c r="Q29" s="44">
        <f t="shared" si="3"/>
        <v>0.9270372957512484</v>
      </c>
    </row>
    <row r="30" spans="1:17" ht="18.75" customHeight="1">
      <c r="A30" s="116" t="s">
        <v>31</v>
      </c>
      <c r="B30" s="101" t="s">
        <v>32</v>
      </c>
      <c r="C30" s="6" t="s">
        <v>33</v>
      </c>
      <c r="D30" s="30">
        <v>1336</v>
      </c>
      <c r="E30" s="3">
        <v>496</v>
      </c>
      <c r="F30" s="3">
        <v>496</v>
      </c>
      <c r="G30" s="3">
        <v>0</v>
      </c>
      <c r="H30" s="30">
        <v>3566.51</v>
      </c>
      <c r="I30" s="30">
        <v>0</v>
      </c>
      <c r="J30" s="3">
        <f t="shared" si="4"/>
        <v>2230.51</v>
      </c>
      <c r="K30" s="3">
        <f t="shared" si="5"/>
        <v>3070.51</v>
      </c>
      <c r="L30" s="3">
        <f t="shared" si="6"/>
        <v>3070.51</v>
      </c>
      <c r="M30" s="3">
        <f t="shared" si="7"/>
        <v>0</v>
      </c>
      <c r="N30" s="32">
        <f t="shared" si="0"/>
        <v>2.669543413173653</v>
      </c>
      <c r="O30" s="32">
        <f t="shared" si="1"/>
      </c>
      <c r="P30" s="32">
        <f t="shared" si="2"/>
        <v>7.1905443548387105</v>
      </c>
      <c r="Q30" s="32">
        <f t="shared" si="3"/>
        <v>7.1905443548387105</v>
      </c>
    </row>
    <row r="31" spans="1:17" ht="17.25" customHeight="1">
      <c r="A31" s="116"/>
      <c r="B31" s="101"/>
      <c r="C31" s="9" t="s">
        <v>34</v>
      </c>
      <c r="D31" s="30">
        <v>54604.5</v>
      </c>
      <c r="E31" s="3">
        <v>100081.7</v>
      </c>
      <c r="F31" s="3">
        <v>80500</v>
      </c>
      <c r="G31" s="3">
        <v>9000</v>
      </c>
      <c r="H31" s="5">
        <v>64313.9</v>
      </c>
      <c r="I31" s="5">
        <v>2525.86</v>
      </c>
      <c r="J31" s="3">
        <f t="shared" si="4"/>
        <v>9709.400000000001</v>
      </c>
      <c r="K31" s="3">
        <f t="shared" si="5"/>
        <v>-16186.099999999999</v>
      </c>
      <c r="L31" s="3">
        <f t="shared" si="6"/>
        <v>-35767.799999999996</v>
      </c>
      <c r="M31" s="3">
        <f t="shared" si="7"/>
        <v>-6474.139999999999</v>
      </c>
      <c r="N31" s="32">
        <f t="shared" si="0"/>
        <v>1.1778131838951003</v>
      </c>
      <c r="O31" s="32">
        <f t="shared" si="1"/>
        <v>0.28065111111111113</v>
      </c>
      <c r="P31" s="32">
        <f t="shared" si="2"/>
        <v>0.7989304347826087</v>
      </c>
      <c r="Q31" s="32">
        <f t="shared" si="3"/>
        <v>0.6426139843747658</v>
      </c>
    </row>
    <row r="32" spans="1:17" ht="15.75">
      <c r="A32" s="116"/>
      <c r="B32" s="101"/>
      <c r="C32" s="8" t="s">
        <v>35</v>
      </c>
      <c r="D32" s="30">
        <v>4326.31</v>
      </c>
      <c r="E32" s="3">
        <v>556.9999999999999</v>
      </c>
      <c r="F32" s="3">
        <v>464.09999999999997</v>
      </c>
      <c r="G32" s="3">
        <v>46.4</v>
      </c>
      <c r="H32" s="5">
        <v>7431.54</v>
      </c>
      <c r="I32" s="5">
        <v>433.6</v>
      </c>
      <c r="J32" s="3">
        <f t="shared" si="4"/>
        <v>3105.2299999999996</v>
      </c>
      <c r="K32" s="3">
        <f t="shared" si="5"/>
        <v>6967.44</v>
      </c>
      <c r="L32" s="3">
        <f t="shared" si="6"/>
        <v>6874.54</v>
      </c>
      <c r="M32" s="3">
        <f t="shared" si="7"/>
        <v>387.20000000000005</v>
      </c>
      <c r="N32" s="32">
        <f t="shared" si="0"/>
        <v>1.7177548534432343</v>
      </c>
      <c r="O32" s="32">
        <f t="shared" si="1"/>
        <v>9.344827586206897</v>
      </c>
      <c r="P32" s="32">
        <f t="shared" si="2"/>
        <v>16.012798965740142</v>
      </c>
      <c r="Q32" s="32">
        <f t="shared" si="3"/>
        <v>13.342082585278279</v>
      </c>
    </row>
    <row r="33" spans="1:17" ht="15.75">
      <c r="A33" s="116"/>
      <c r="B33" s="101"/>
      <c r="C33" s="8" t="s">
        <v>36</v>
      </c>
      <c r="D33" s="5">
        <f>D34+D36+D35</f>
        <v>49358.7</v>
      </c>
      <c r="E33" s="5">
        <f>E34+E36+E35</f>
        <v>200264</v>
      </c>
      <c r="F33" s="5">
        <f>F34+F36+F35</f>
        <v>186637.69999999998</v>
      </c>
      <c r="G33" s="5">
        <f>G34+G36+G35</f>
        <v>12131.6</v>
      </c>
      <c r="H33" s="5">
        <f>H34+H36+H35</f>
        <v>218211.04</v>
      </c>
      <c r="I33" s="5">
        <f>I34+I36+I35</f>
        <v>2542.3599999999997</v>
      </c>
      <c r="J33" s="10">
        <f t="shared" si="4"/>
        <v>168852.34000000003</v>
      </c>
      <c r="K33" s="10">
        <f t="shared" si="5"/>
        <v>31573.340000000026</v>
      </c>
      <c r="L33" s="10">
        <f t="shared" si="6"/>
        <v>17947.040000000008</v>
      </c>
      <c r="M33" s="10">
        <f t="shared" si="7"/>
        <v>-9589.240000000002</v>
      </c>
      <c r="N33" s="32">
        <f t="shared" si="0"/>
        <v>4.420923565653067</v>
      </c>
      <c r="O33" s="32">
        <f t="shared" si="1"/>
        <v>0.2095651027069801</v>
      </c>
      <c r="P33" s="32">
        <f t="shared" si="2"/>
        <v>1.1691691442832828</v>
      </c>
      <c r="Q33" s="32">
        <f t="shared" si="3"/>
        <v>1.0896169056844964</v>
      </c>
    </row>
    <row r="34" spans="1:17" ht="15.75">
      <c r="A34" s="116"/>
      <c r="B34" s="101"/>
      <c r="C34" s="11" t="s">
        <v>37</v>
      </c>
      <c r="D34" s="63">
        <v>22698.11</v>
      </c>
      <c r="E34" s="12">
        <v>163317.80000000002</v>
      </c>
      <c r="F34" s="12">
        <v>155734.8</v>
      </c>
      <c r="G34" s="12">
        <v>8124.7</v>
      </c>
      <c r="H34" s="12">
        <v>185112.94</v>
      </c>
      <c r="I34" s="12">
        <v>0</v>
      </c>
      <c r="J34" s="12">
        <f t="shared" si="4"/>
        <v>162414.83000000002</v>
      </c>
      <c r="K34" s="12">
        <f t="shared" si="5"/>
        <v>29378.140000000014</v>
      </c>
      <c r="L34" s="12">
        <f t="shared" si="6"/>
        <v>21795.139999999985</v>
      </c>
      <c r="M34" s="12">
        <f t="shared" si="7"/>
        <v>-8124.7</v>
      </c>
      <c r="N34" s="32">
        <f t="shared" si="0"/>
        <v>8.155434086802822</v>
      </c>
      <c r="O34" s="32">
        <f t="shared" si="1"/>
        <v>0</v>
      </c>
      <c r="P34" s="32">
        <f t="shared" si="2"/>
        <v>1.1886421018295206</v>
      </c>
      <c r="Q34" s="32">
        <f t="shared" si="3"/>
        <v>1.1334523242414483</v>
      </c>
    </row>
    <row r="35" spans="1:17" ht="15.75">
      <c r="A35" s="116"/>
      <c r="B35" s="101"/>
      <c r="C35" s="11" t="s">
        <v>38</v>
      </c>
      <c r="D35" s="63">
        <v>1682.61</v>
      </c>
      <c r="E35" s="12">
        <v>1867.8000000000002</v>
      </c>
      <c r="F35" s="12">
        <v>1867.8</v>
      </c>
      <c r="G35" s="12">
        <v>1631.4</v>
      </c>
      <c r="H35" s="57">
        <v>1024.17</v>
      </c>
      <c r="I35" s="57">
        <v>0</v>
      </c>
      <c r="J35" s="12">
        <f t="shared" si="4"/>
        <v>-658.4399999999998</v>
      </c>
      <c r="K35" s="12">
        <f t="shared" si="5"/>
        <v>-843.6299999999999</v>
      </c>
      <c r="L35" s="12">
        <f t="shared" si="6"/>
        <v>-843.6300000000001</v>
      </c>
      <c r="M35" s="12">
        <f t="shared" si="7"/>
        <v>-1631.4</v>
      </c>
      <c r="N35" s="32">
        <f t="shared" si="0"/>
        <v>0.6086793731167651</v>
      </c>
      <c r="O35" s="32">
        <f t="shared" si="1"/>
        <v>0</v>
      </c>
      <c r="P35" s="32">
        <f t="shared" si="2"/>
        <v>0.5483295856087376</v>
      </c>
      <c r="Q35" s="32">
        <f t="shared" si="3"/>
        <v>0.5483295856087376</v>
      </c>
    </row>
    <row r="36" spans="1:17" ht="15.75">
      <c r="A36" s="116"/>
      <c r="B36" s="101"/>
      <c r="C36" s="11" t="s">
        <v>39</v>
      </c>
      <c r="D36" s="64">
        <v>24977.98</v>
      </c>
      <c r="E36" s="12">
        <v>35078.40000000001</v>
      </c>
      <c r="F36" s="12">
        <v>29035.100000000002</v>
      </c>
      <c r="G36" s="12">
        <v>2375.5</v>
      </c>
      <c r="H36" s="57">
        <v>32073.93</v>
      </c>
      <c r="I36" s="57">
        <v>2542.3599999999997</v>
      </c>
      <c r="J36" s="12">
        <f t="shared" si="4"/>
        <v>7095.950000000001</v>
      </c>
      <c r="K36" s="12">
        <f t="shared" si="5"/>
        <v>3038.829999999998</v>
      </c>
      <c r="L36" s="12">
        <f t="shared" si="6"/>
        <v>-3004.4700000000084</v>
      </c>
      <c r="M36" s="12">
        <f t="shared" si="7"/>
        <v>166.85999999999967</v>
      </c>
      <c r="N36" s="32">
        <f t="shared" si="0"/>
        <v>1.2840882249084995</v>
      </c>
      <c r="O36" s="32">
        <f t="shared" si="1"/>
        <v>1.070242054304357</v>
      </c>
      <c r="P36" s="32">
        <f t="shared" si="2"/>
        <v>1.1046605660045943</v>
      </c>
      <c r="Q36" s="32">
        <f t="shared" si="3"/>
        <v>0.9143498563218388</v>
      </c>
    </row>
    <row r="37" spans="1:17" ht="15.75">
      <c r="A37" s="116"/>
      <c r="B37" s="116"/>
      <c r="C37" s="74" t="s">
        <v>9</v>
      </c>
      <c r="D37" s="64">
        <f>SUM(D30:D33)</f>
        <v>109625.51</v>
      </c>
      <c r="E37" s="64">
        <f>SUM(E30:E33)</f>
        <v>301398.7</v>
      </c>
      <c r="F37" s="64">
        <f>SUM(F30:F33)</f>
        <v>268097.8</v>
      </c>
      <c r="G37" s="64">
        <f>SUM(G30:G33)</f>
        <v>21178</v>
      </c>
      <c r="H37" s="64">
        <f>SUM(H30:H33)</f>
        <v>293522.99</v>
      </c>
      <c r="I37" s="64">
        <f>SUM(I30:I33)</f>
        <v>5501.82</v>
      </c>
      <c r="J37" s="64">
        <f t="shared" si="4"/>
        <v>183897.47999999998</v>
      </c>
      <c r="K37" s="64">
        <f t="shared" si="5"/>
        <v>25425.190000000002</v>
      </c>
      <c r="L37" s="64">
        <f t="shared" si="6"/>
        <v>-7875.710000000021</v>
      </c>
      <c r="M37" s="64">
        <f t="shared" si="7"/>
        <v>-15676.18</v>
      </c>
      <c r="N37" s="44">
        <f aca="true" t="shared" si="9" ref="N37:N68">_xlfn.IFERROR(H37/D37,"")</f>
        <v>2.6775062665614966</v>
      </c>
      <c r="O37" s="44">
        <f aca="true" t="shared" si="10" ref="O37:O58">_xlfn.IFERROR(I37/G37,"")</f>
        <v>0.25978940409859286</v>
      </c>
      <c r="P37" s="44">
        <f aca="true" t="shared" si="11" ref="P37:P68">_xlfn.IFERROR(H37/F37,"")</f>
        <v>1.0948355040585935</v>
      </c>
      <c r="Q37" s="44">
        <f t="shared" si="3"/>
        <v>0.97386946260883</v>
      </c>
    </row>
    <row r="38" spans="1:17" ht="31.5">
      <c r="A38" s="116" t="s">
        <v>74</v>
      </c>
      <c r="B38" s="101" t="s">
        <v>15</v>
      </c>
      <c r="C38" s="82" t="s">
        <v>41</v>
      </c>
      <c r="D38" s="62">
        <v>253867.32</v>
      </c>
      <c r="E38" s="5">
        <v>326627.4</v>
      </c>
      <c r="F38" s="5">
        <v>288600.5</v>
      </c>
      <c r="G38" s="5">
        <v>40900</v>
      </c>
      <c r="H38" s="5">
        <v>252506.82</v>
      </c>
      <c r="I38" s="5">
        <v>10660.869999999999</v>
      </c>
      <c r="J38" s="10">
        <f t="shared" si="4"/>
        <v>-1360.5</v>
      </c>
      <c r="K38" s="10">
        <f t="shared" si="5"/>
        <v>-36093.67999999999</v>
      </c>
      <c r="L38" s="10">
        <f t="shared" si="6"/>
        <v>-74120.58000000002</v>
      </c>
      <c r="M38" s="10">
        <f t="shared" si="7"/>
        <v>-30239.13</v>
      </c>
      <c r="N38" s="32">
        <f t="shared" si="9"/>
        <v>0.9946409013968399</v>
      </c>
      <c r="O38" s="32">
        <f t="shared" si="10"/>
        <v>0.2606569682151589</v>
      </c>
      <c r="P38" s="32">
        <f t="shared" si="11"/>
        <v>0.8749354904097533</v>
      </c>
      <c r="Q38" s="32">
        <f t="shared" si="3"/>
        <v>0.7730729877530176</v>
      </c>
    </row>
    <row r="39" spans="1:17" ht="34.5" customHeight="1">
      <c r="A39" s="116"/>
      <c r="B39" s="101"/>
      <c r="C39" s="82" t="s">
        <v>42</v>
      </c>
      <c r="D39" s="62">
        <v>58939.17</v>
      </c>
      <c r="E39" s="5">
        <v>254266</v>
      </c>
      <c r="F39" s="5">
        <v>190804.6</v>
      </c>
      <c r="G39" s="5">
        <v>4100</v>
      </c>
      <c r="H39" s="5">
        <v>204531.2</v>
      </c>
      <c r="I39" s="5">
        <v>-6476.84</v>
      </c>
      <c r="J39" s="10">
        <f t="shared" si="4"/>
        <v>145592.03000000003</v>
      </c>
      <c r="K39" s="10">
        <f t="shared" si="5"/>
        <v>13726.600000000006</v>
      </c>
      <c r="L39" s="10">
        <f t="shared" si="6"/>
        <v>-49734.79999999999</v>
      </c>
      <c r="M39" s="10">
        <f t="shared" si="7"/>
        <v>-10576.84</v>
      </c>
      <c r="N39" s="32">
        <f t="shared" si="9"/>
        <v>3.470208352102685</v>
      </c>
      <c r="O39" s="32">
        <f t="shared" si="10"/>
        <v>-1.5797170731707317</v>
      </c>
      <c r="P39" s="32">
        <f t="shared" si="11"/>
        <v>1.071940613591077</v>
      </c>
      <c r="Q39" s="32">
        <f t="shared" si="3"/>
        <v>0.8043985432578481</v>
      </c>
    </row>
    <row r="40" spans="1:17" ht="31.5">
      <c r="A40" s="116"/>
      <c r="B40" s="101"/>
      <c r="C40" s="83" t="s">
        <v>43</v>
      </c>
      <c r="D40" s="62">
        <v>45007.22</v>
      </c>
      <c r="E40" s="5">
        <v>43031.42</v>
      </c>
      <c r="F40" s="5">
        <v>36542</v>
      </c>
      <c r="G40" s="5">
        <v>4100</v>
      </c>
      <c r="H40" s="5">
        <v>35689.31</v>
      </c>
      <c r="I40" s="5">
        <v>667.51</v>
      </c>
      <c r="J40" s="5">
        <f t="shared" si="4"/>
        <v>-9317.910000000003</v>
      </c>
      <c r="K40" s="5">
        <f t="shared" si="5"/>
        <v>-852.6900000000023</v>
      </c>
      <c r="L40" s="5">
        <f t="shared" si="6"/>
        <v>-7342.110000000001</v>
      </c>
      <c r="M40" s="5">
        <f t="shared" si="7"/>
        <v>-3432.49</v>
      </c>
      <c r="N40" s="32">
        <f t="shared" si="9"/>
        <v>0.7929685503792502</v>
      </c>
      <c r="O40" s="32">
        <f t="shared" si="10"/>
        <v>0.16280731707317073</v>
      </c>
      <c r="P40" s="32">
        <f t="shared" si="11"/>
        <v>0.9766654808165945</v>
      </c>
      <c r="Q40" s="32">
        <f t="shared" si="3"/>
        <v>0.8293779289644636</v>
      </c>
    </row>
    <row r="41" spans="1:17" ht="31.5">
      <c r="A41" s="117"/>
      <c r="B41" s="121"/>
      <c r="C41" s="84" t="s">
        <v>78</v>
      </c>
      <c r="D41" s="62">
        <v>4030.27</v>
      </c>
      <c r="E41" s="5">
        <v>2948.3</v>
      </c>
      <c r="F41" s="5">
        <v>2448.6</v>
      </c>
      <c r="G41" s="5">
        <v>0</v>
      </c>
      <c r="H41" s="5">
        <v>2828.55</v>
      </c>
      <c r="I41" s="5">
        <v>142.79</v>
      </c>
      <c r="J41" s="5">
        <f t="shared" si="4"/>
        <v>-1201.7199999999998</v>
      </c>
      <c r="K41" s="5">
        <f t="shared" si="5"/>
        <v>379.9500000000003</v>
      </c>
      <c r="L41" s="5">
        <f t="shared" si="6"/>
        <v>-119.75</v>
      </c>
      <c r="M41" s="5">
        <f t="shared" si="7"/>
        <v>142.79</v>
      </c>
      <c r="N41" s="32">
        <f t="shared" si="9"/>
        <v>0.7018264285023088</v>
      </c>
      <c r="O41" s="32">
        <f t="shared" si="10"/>
      </c>
      <c r="P41" s="32">
        <f t="shared" si="11"/>
        <v>1.1551703013967165</v>
      </c>
      <c r="Q41" s="32">
        <f t="shared" si="3"/>
        <v>0.959383373469457</v>
      </c>
    </row>
    <row r="42" spans="1:17" ht="18" customHeight="1">
      <c r="A42" s="118"/>
      <c r="B42" s="122"/>
      <c r="C42" s="85" t="s">
        <v>82</v>
      </c>
      <c r="D42" s="62">
        <v>64.83</v>
      </c>
      <c r="E42" s="5">
        <v>0</v>
      </c>
      <c r="F42" s="5">
        <v>0</v>
      </c>
      <c r="G42" s="5">
        <v>0</v>
      </c>
      <c r="H42" s="5">
        <v>248.58</v>
      </c>
      <c r="I42" s="5">
        <v>29.87</v>
      </c>
      <c r="J42" s="5">
        <f t="shared" si="4"/>
        <v>183.75</v>
      </c>
      <c r="K42" s="5">
        <f t="shared" si="5"/>
        <v>248.58</v>
      </c>
      <c r="L42" s="5">
        <f t="shared" si="6"/>
        <v>248.58</v>
      </c>
      <c r="M42" s="5">
        <f t="shared" si="7"/>
        <v>29.87</v>
      </c>
      <c r="N42" s="32">
        <f t="shared" si="9"/>
        <v>3.8343359555761225</v>
      </c>
      <c r="O42" s="32">
        <f t="shared" si="10"/>
      </c>
      <c r="P42" s="32">
        <f t="shared" si="11"/>
      </c>
      <c r="Q42" s="32">
        <f t="shared" si="3"/>
      </c>
    </row>
    <row r="43" spans="1:17" ht="31.5">
      <c r="A43" s="116"/>
      <c r="B43" s="101"/>
      <c r="C43" s="82" t="s">
        <v>44</v>
      </c>
      <c r="D43" s="62">
        <v>434776.16</v>
      </c>
      <c r="E43" s="3">
        <v>104142</v>
      </c>
      <c r="F43" s="3">
        <v>83440</v>
      </c>
      <c r="G43" s="3">
        <v>10100</v>
      </c>
      <c r="H43" s="5">
        <v>168928.51</v>
      </c>
      <c r="I43" s="5">
        <v>-4179.7</v>
      </c>
      <c r="J43" s="3">
        <f t="shared" si="4"/>
        <v>-265847.64999999997</v>
      </c>
      <c r="K43" s="3">
        <f t="shared" si="5"/>
        <v>85488.51000000001</v>
      </c>
      <c r="L43" s="3">
        <f t="shared" si="6"/>
        <v>64786.51000000001</v>
      </c>
      <c r="M43" s="3">
        <f t="shared" si="7"/>
        <v>-14279.7</v>
      </c>
      <c r="N43" s="32">
        <f t="shared" si="9"/>
        <v>0.3885413358450933</v>
      </c>
      <c r="O43" s="32">
        <f t="shared" si="10"/>
        <v>-0.4138316831683168</v>
      </c>
      <c r="P43" s="32">
        <f t="shared" si="11"/>
        <v>2.024550695110259</v>
      </c>
      <c r="Q43" s="32">
        <f t="shared" si="3"/>
        <v>1.6220978087611146</v>
      </c>
    </row>
    <row r="44" spans="1:17" ht="30" customHeight="1">
      <c r="A44" s="119"/>
      <c r="B44" s="123"/>
      <c r="C44" s="98" t="s">
        <v>107</v>
      </c>
      <c r="D44" s="65">
        <v>0</v>
      </c>
      <c r="E44" s="41">
        <v>0</v>
      </c>
      <c r="F44" s="41">
        <v>0</v>
      </c>
      <c r="G44" s="41">
        <v>0</v>
      </c>
      <c r="H44" s="65">
        <v>11940</v>
      </c>
      <c r="I44" s="65">
        <v>11940</v>
      </c>
      <c r="J44" s="41">
        <f t="shared" si="4"/>
        <v>11940</v>
      </c>
      <c r="K44" s="3">
        <f>H44-F44</f>
        <v>11940</v>
      </c>
      <c r="L44" s="3">
        <f>H44-E44</f>
        <v>11940</v>
      </c>
      <c r="M44" s="3">
        <f>I44-G44</f>
        <v>11940</v>
      </c>
      <c r="N44" s="32">
        <f t="shared" si="9"/>
      </c>
      <c r="O44" s="32">
        <f t="shared" si="10"/>
      </c>
      <c r="P44" s="32">
        <f t="shared" si="11"/>
      </c>
      <c r="Q44" s="32">
        <f t="shared" si="3"/>
      </c>
    </row>
    <row r="45" spans="1:17" ht="31.5">
      <c r="A45" s="116"/>
      <c r="B45" s="101"/>
      <c r="C45" s="82" t="s">
        <v>45</v>
      </c>
      <c r="D45" s="62">
        <v>89437.19</v>
      </c>
      <c r="E45" s="3">
        <v>45272.2</v>
      </c>
      <c r="F45" s="3">
        <v>34950</v>
      </c>
      <c r="G45" s="3">
        <v>5000</v>
      </c>
      <c r="H45" s="5">
        <v>61628.89</v>
      </c>
      <c r="I45" s="5">
        <v>-3023.31</v>
      </c>
      <c r="J45" s="41">
        <f t="shared" si="4"/>
        <v>-27808.300000000003</v>
      </c>
      <c r="K45" s="3">
        <f>H45-F45</f>
        <v>26678.89</v>
      </c>
      <c r="L45" s="3">
        <f>H45-E45</f>
        <v>16356.690000000002</v>
      </c>
      <c r="M45" s="3">
        <f>I45-G45</f>
        <v>-8023.3099999999995</v>
      </c>
      <c r="N45" s="32">
        <f t="shared" si="9"/>
        <v>0.6890745337593902</v>
      </c>
      <c r="O45" s="32">
        <f t="shared" si="10"/>
        <v>-0.604662</v>
      </c>
      <c r="P45" s="32">
        <f t="shared" si="11"/>
        <v>1.7633444921316166</v>
      </c>
      <c r="Q45" s="32">
        <f t="shared" si="3"/>
        <v>1.361296557269141</v>
      </c>
    </row>
    <row r="46" spans="1:17" ht="47.25">
      <c r="A46" s="120"/>
      <c r="B46" s="124"/>
      <c r="C46" s="82" t="s">
        <v>108</v>
      </c>
      <c r="D46" s="87">
        <v>0</v>
      </c>
      <c r="E46" s="88">
        <v>0</v>
      </c>
      <c r="F46" s="88">
        <v>0</v>
      </c>
      <c r="G46" s="88">
        <v>0</v>
      </c>
      <c r="H46" s="5">
        <v>4046.11</v>
      </c>
      <c r="I46" s="5">
        <v>4046.11</v>
      </c>
      <c r="J46" s="41">
        <f t="shared" si="4"/>
        <v>4046.11</v>
      </c>
      <c r="K46" s="3">
        <f>H46-F46</f>
        <v>4046.11</v>
      </c>
      <c r="L46" s="3">
        <f>H46-E46</f>
        <v>4046.11</v>
      </c>
      <c r="M46" s="3">
        <f>I46-G46</f>
        <v>4046.11</v>
      </c>
      <c r="N46" s="32">
        <f t="shared" si="9"/>
      </c>
      <c r="O46" s="32">
        <f t="shared" si="10"/>
      </c>
      <c r="P46" s="32">
        <f t="shared" si="11"/>
      </c>
      <c r="Q46" s="89">
        <v>0.07</v>
      </c>
    </row>
    <row r="47" spans="1:17" ht="18" customHeight="1">
      <c r="A47" s="119"/>
      <c r="B47" s="123"/>
      <c r="C47" s="83" t="s">
        <v>50</v>
      </c>
      <c r="D47" s="65">
        <v>10214.679999999997</v>
      </c>
      <c r="E47" s="41">
        <v>14007.9</v>
      </c>
      <c r="F47" s="41">
        <v>10204.7</v>
      </c>
      <c r="G47" s="41">
        <v>1859</v>
      </c>
      <c r="H47" s="5">
        <v>8508.45</v>
      </c>
      <c r="I47" s="5">
        <v>909.8399999999999</v>
      </c>
      <c r="J47" s="30">
        <v>5230.72</v>
      </c>
      <c r="K47" s="41">
        <f t="shared" si="5"/>
        <v>-1696.25</v>
      </c>
      <c r="L47" s="41">
        <f t="shared" si="6"/>
        <v>-5499.449999999999</v>
      </c>
      <c r="M47" s="41">
        <f t="shared" si="7"/>
        <v>-949.1600000000001</v>
      </c>
      <c r="N47" s="32">
        <f t="shared" si="9"/>
        <v>0.8329629513601996</v>
      </c>
      <c r="O47" s="32">
        <f t="shared" si="10"/>
        <v>0.489424421732114</v>
      </c>
      <c r="P47" s="32">
        <f t="shared" si="11"/>
        <v>0.8337775730790714</v>
      </c>
      <c r="Q47" s="32">
        <f aca="true" t="shared" si="12" ref="Q47:Q83">_xlfn.IFERROR(H47/E47,"")</f>
        <v>0.6074036793523655</v>
      </c>
    </row>
    <row r="48" spans="1:17" ht="27" customHeight="1">
      <c r="A48" s="119"/>
      <c r="B48" s="123"/>
      <c r="C48" s="83" t="s">
        <v>100</v>
      </c>
      <c r="D48" s="65">
        <v>625.31</v>
      </c>
      <c r="E48" s="41">
        <v>0</v>
      </c>
      <c r="F48" s="41">
        <v>0</v>
      </c>
      <c r="G48" s="41">
        <v>0</v>
      </c>
      <c r="H48" s="5">
        <v>32678.399999999998</v>
      </c>
      <c r="I48" s="5">
        <v>3897.57</v>
      </c>
      <c r="J48" s="30">
        <v>5230.72</v>
      </c>
      <c r="K48" s="41">
        <f t="shared" si="5"/>
        <v>32678.399999999998</v>
      </c>
      <c r="L48" s="41">
        <f t="shared" si="6"/>
        <v>32678.399999999998</v>
      </c>
      <c r="M48" s="41">
        <f t="shared" si="7"/>
        <v>3897.57</v>
      </c>
      <c r="N48" s="32">
        <f t="shared" si="9"/>
        <v>52.25951927843789</v>
      </c>
      <c r="O48" s="32">
        <f t="shared" si="10"/>
      </c>
      <c r="P48" s="32">
        <f t="shared" si="11"/>
      </c>
      <c r="Q48" s="32">
        <f t="shared" si="12"/>
      </c>
    </row>
    <row r="49" spans="1:17" ht="18" customHeight="1">
      <c r="A49" s="116"/>
      <c r="B49" s="116"/>
      <c r="C49" s="74" t="s">
        <v>9</v>
      </c>
      <c r="D49" s="64">
        <f>SUM(D38:D48)</f>
        <v>896962.15</v>
      </c>
      <c r="E49" s="64">
        <f>SUM(E38:E48)</f>
        <v>790295.2200000001</v>
      </c>
      <c r="F49" s="64">
        <f>SUM(F38:F48)</f>
        <v>646990.3999999999</v>
      </c>
      <c r="G49" s="64">
        <f>SUM(G38:G48)</f>
        <v>66059</v>
      </c>
      <c r="H49" s="64">
        <f>SUM(H38:H48)</f>
        <v>783534.82</v>
      </c>
      <c r="I49" s="64">
        <f>SUM(I38:I48)</f>
        <v>18614.710000000003</v>
      </c>
      <c r="J49" s="64">
        <f t="shared" si="4"/>
        <v>-113427.33000000007</v>
      </c>
      <c r="K49" s="64">
        <f t="shared" si="5"/>
        <v>136544.42000000004</v>
      </c>
      <c r="L49" s="64">
        <f t="shared" si="6"/>
        <v>-6760.40000000014</v>
      </c>
      <c r="M49" s="64">
        <f t="shared" si="7"/>
        <v>-47444.28999999999</v>
      </c>
      <c r="N49" s="32">
        <f t="shared" si="9"/>
        <v>0.8735427910754093</v>
      </c>
      <c r="O49" s="32">
        <f t="shared" si="10"/>
        <v>0.2817891581767814</v>
      </c>
      <c r="P49" s="32">
        <f t="shared" si="11"/>
        <v>1.2110455116490138</v>
      </c>
      <c r="Q49" s="32">
        <f t="shared" si="12"/>
        <v>0.9914457283444026</v>
      </c>
    </row>
    <row r="50" spans="1:17" ht="18" customHeight="1">
      <c r="A50" s="116" t="s">
        <v>46</v>
      </c>
      <c r="B50" s="101" t="s">
        <v>47</v>
      </c>
      <c r="C50" s="6" t="s">
        <v>28</v>
      </c>
      <c r="D50" s="30">
        <v>8187.13</v>
      </c>
      <c r="E50" s="3">
        <v>2731.1400000000003</v>
      </c>
      <c r="F50" s="3">
        <v>2731.1400000000003</v>
      </c>
      <c r="G50" s="3">
        <v>0</v>
      </c>
      <c r="H50" s="5">
        <v>2731.14</v>
      </c>
      <c r="I50" s="5">
        <v>0</v>
      </c>
      <c r="J50" s="7">
        <f t="shared" si="4"/>
        <v>-5455.99</v>
      </c>
      <c r="K50" s="7">
        <f t="shared" si="5"/>
        <v>0</v>
      </c>
      <c r="L50" s="7">
        <f t="shared" si="6"/>
        <v>0</v>
      </c>
      <c r="M50" s="7">
        <f t="shared" si="7"/>
        <v>0</v>
      </c>
      <c r="N50" s="32">
        <f t="shared" si="9"/>
        <v>0.3335894263313273</v>
      </c>
      <c r="O50" s="32">
        <f t="shared" si="10"/>
      </c>
      <c r="P50" s="32">
        <f t="shared" si="11"/>
        <v>0.9999999999999999</v>
      </c>
      <c r="Q50" s="32">
        <f t="shared" si="12"/>
        <v>0.9999999999999999</v>
      </c>
    </row>
    <row r="51" spans="1:17" ht="18" customHeight="1">
      <c r="A51" s="116"/>
      <c r="B51" s="101"/>
      <c r="C51" s="75" t="s">
        <v>9</v>
      </c>
      <c r="D51" s="64">
        <f>D50</f>
        <v>8187.13</v>
      </c>
      <c r="E51" s="76">
        <f>SUM(E50:E50)</f>
        <v>2731.1400000000003</v>
      </c>
      <c r="F51" s="76">
        <f>SUM(F50:F50)</f>
        <v>2731.1400000000003</v>
      </c>
      <c r="G51" s="76">
        <f>SUM(G50:G50)</f>
        <v>0</v>
      </c>
      <c r="H51" s="76">
        <f>SUM(H50:H50)</f>
        <v>2731.14</v>
      </c>
      <c r="I51" s="76">
        <f>SUM(I50:I50)</f>
        <v>0</v>
      </c>
      <c r="J51" s="77">
        <f t="shared" si="4"/>
        <v>-5455.99</v>
      </c>
      <c r="K51" s="77">
        <f t="shared" si="5"/>
        <v>0</v>
      </c>
      <c r="L51" s="77">
        <f t="shared" si="6"/>
        <v>0</v>
      </c>
      <c r="M51" s="77">
        <f t="shared" si="7"/>
        <v>0</v>
      </c>
      <c r="N51" s="32">
        <f t="shared" si="9"/>
        <v>0.3335894263313273</v>
      </c>
      <c r="O51" s="32">
        <f t="shared" si="10"/>
      </c>
      <c r="P51" s="32">
        <f t="shared" si="11"/>
        <v>0.9999999999999999</v>
      </c>
      <c r="Q51" s="32">
        <f t="shared" si="12"/>
        <v>0.9999999999999999</v>
      </c>
    </row>
    <row r="52" spans="1:17" ht="18" customHeight="1">
      <c r="A52" s="128" t="s">
        <v>49</v>
      </c>
      <c r="B52" s="126" t="s">
        <v>76</v>
      </c>
      <c r="C52" s="13" t="s">
        <v>85</v>
      </c>
      <c r="D52" s="30">
        <v>305302.14</v>
      </c>
      <c r="E52" s="3">
        <v>636054.3800000001</v>
      </c>
      <c r="F52" s="3">
        <v>494847.26</v>
      </c>
      <c r="G52" s="3">
        <v>73542.1</v>
      </c>
      <c r="H52" s="5">
        <v>411633.14999999997</v>
      </c>
      <c r="I52" s="5">
        <v>39845.82</v>
      </c>
      <c r="J52" s="7">
        <f t="shared" si="4"/>
        <v>106331.00999999995</v>
      </c>
      <c r="K52" s="7">
        <f t="shared" si="5"/>
        <v>-83214.11000000004</v>
      </c>
      <c r="L52" s="7">
        <f t="shared" si="6"/>
        <v>-224421.23000000016</v>
      </c>
      <c r="M52" s="7">
        <f t="shared" si="7"/>
        <v>-33696.280000000006</v>
      </c>
      <c r="N52" s="32">
        <f t="shared" si="9"/>
        <v>1.3482812468985639</v>
      </c>
      <c r="O52" s="32">
        <f t="shared" si="10"/>
        <v>0.5418096573255319</v>
      </c>
      <c r="P52" s="32">
        <f t="shared" si="11"/>
        <v>0.8318387980970127</v>
      </c>
      <c r="Q52" s="32">
        <f t="shared" si="12"/>
        <v>0.6471665991829187</v>
      </c>
    </row>
    <row r="53" spans="1:17" ht="18" customHeight="1">
      <c r="A53" s="109"/>
      <c r="B53" s="112"/>
      <c r="C53" s="13" t="s">
        <v>79</v>
      </c>
      <c r="D53" s="30">
        <v>203369.79</v>
      </c>
      <c r="E53" s="30">
        <v>415818.14</v>
      </c>
      <c r="F53" s="30">
        <v>328293.9</v>
      </c>
      <c r="G53" s="30">
        <v>39762</v>
      </c>
      <c r="H53" s="5">
        <v>267810.23000000004</v>
      </c>
      <c r="I53" s="5">
        <v>21150.86</v>
      </c>
      <c r="J53" s="14">
        <f t="shared" si="4"/>
        <v>64440.44000000003</v>
      </c>
      <c r="K53" s="14">
        <f t="shared" si="5"/>
        <v>-60483.669999999984</v>
      </c>
      <c r="L53" s="14">
        <f t="shared" si="6"/>
        <v>-148007.90999999997</v>
      </c>
      <c r="M53" s="14">
        <f t="shared" si="7"/>
        <v>-18611.14</v>
      </c>
      <c r="N53" s="32">
        <f t="shared" si="9"/>
        <v>1.316863384674784</v>
      </c>
      <c r="O53" s="32">
        <f t="shared" si="10"/>
        <v>0.531936522307731</v>
      </c>
      <c r="P53" s="32">
        <f t="shared" si="11"/>
        <v>0.8157636495834982</v>
      </c>
      <c r="Q53" s="32">
        <f t="shared" si="12"/>
        <v>0.6440561491617466</v>
      </c>
    </row>
    <row r="54" spans="1:17" ht="18" customHeight="1">
      <c r="A54" s="109"/>
      <c r="B54" s="112"/>
      <c r="C54" s="13" t="s">
        <v>80</v>
      </c>
      <c r="D54" s="30">
        <v>2931139.75</v>
      </c>
      <c r="E54" s="5">
        <v>3830717.67</v>
      </c>
      <c r="F54" s="5">
        <v>3122255.8499999996</v>
      </c>
      <c r="G54" s="5">
        <v>349933.3</v>
      </c>
      <c r="H54" s="5">
        <v>3115897.4</v>
      </c>
      <c r="I54" s="5">
        <v>233632.49</v>
      </c>
      <c r="J54" s="7">
        <f t="shared" si="4"/>
        <v>184757.6499999999</v>
      </c>
      <c r="K54" s="7">
        <f t="shared" si="5"/>
        <v>-6358.449999999721</v>
      </c>
      <c r="L54" s="7">
        <f t="shared" si="6"/>
        <v>-714820.27</v>
      </c>
      <c r="M54" s="7">
        <f t="shared" si="7"/>
        <v>-116300.81</v>
      </c>
      <c r="N54" s="32">
        <f t="shared" si="9"/>
        <v>1.0630326991403258</v>
      </c>
      <c r="O54" s="32">
        <f t="shared" si="10"/>
        <v>0.6676486347541088</v>
      </c>
      <c r="P54" s="32">
        <f t="shared" si="11"/>
        <v>0.9979635076990889</v>
      </c>
      <c r="Q54" s="32">
        <f t="shared" si="12"/>
        <v>0.8133978195265954</v>
      </c>
    </row>
    <row r="55" spans="1:17" ht="18" customHeight="1">
      <c r="A55" s="109"/>
      <c r="B55" s="112"/>
      <c r="C55" s="13" t="s">
        <v>81</v>
      </c>
      <c r="D55" s="30">
        <v>1540.98</v>
      </c>
      <c r="E55" s="3">
        <v>0</v>
      </c>
      <c r="F55" s="3">
        <v>0</v>
      </c>
      <c r="G55" s="3">
        <v>0</v>
      </c>
      <c r="H55" s="5">
        <v>959.73</v>
      </c>
      <c r="I55" s="5">
        <v>78.65</v>
      </c>
      <c r="J55" s="7">
        <f t="shared" si="4"/>
        <v>-581.25</v>
      </c>
      <c r="K55" s="7">
        <f t="shared" si="5"/>
        <v>959.73</v>
      </c>
      <c r="L55" s="7">
        <f t="shared" si="6"/>
        <v>959.73</v>
      </c>
      <c r="M55" s="7">
        <f t="shared" si="7"/>
        <v>78.65</v>
      </c>
      <c r="N55" s="32">
        <f t="shared" si="9"/>
        <v>0.622804968266947</v>
      </c>
      <c r="O55" s="32">
        <f t="shared" si="10"/>
      </c>
      <c r="P55" s="32">
        <f t="shared" si="11"/>
      </c>
      <c r="Q55" s="32">
        <f t="shared" si="12"/>
      </c>
    </row>
    <row r="56" spans="1:17" ht="18" customHeight="1">
      <c r="A56" s="129"/>
      <c r="B56" s="127"/>
      <c r="C56" s="78" t="s">
        <v>9</v>
      </c>
      <c r="D56" s="79">
        <f>SUM(D52:D55)</f>
        <v>3441352.66</v>
      </c>
      <c r="E56" s="79">
        <f>SUM(E52:E55)</f>
        <v>4882590.1899999995</v>
      </c>
      <c r="F56" s="79">
        <f>SUM(F52:F55)</f>
        <v>3945397.01</v>
      </c>
      <c r="G56" s="79">
        <f>SUM(G52:G55)</f>
        <v>463237.4</v>
      </c>
      <c r="H56" s="79">
        <f>SUM(H52:H55)</f>
        <v>3796300.51</v>
      </c>
      <c r="I56" s="79">
        <f>SUM(I52:I55)</f>
        <v>294707.82</v>
      </c>
      <c r="J56" s="79">
        <f t="shared" si="4"/>
        <v>354947.8499999996</v>
      </c>
      <c r="K56" s="79">
        <f t="shared" si="5"/>
        <v>-149096.5</v>
      </c>
      <c r="L56" s="79">
        <f t="shared" si="6"/>
        <v>-1086289.6799999997</v>
      </c>
      <c r="M56" s="79">
        <f t="shared" si="7"/>
        <v>-168529.58000000002</v>
      </c>
      <c r="N56" s="32">
        <f t="shared" si="9"/>
        <v>1.1031419575580492</v>
      </c>
      <c r="O56" s="32">
        <f t="shared" si="10"/>
        <v>0.6361917668996502</v>
      </c>
      <c r="P56" s="32">
        <f t="shared" si="11"/>
        <v>0.9622100134353779</v>
      </c>
      <c r="Q56" s="32">
        <f t="shared" si="12"/>
        <v>0.7775177441217938</v>
      </c>
    </row>
    <row r="57" spans="1:17" ht="18" customHeight="1">
      <c r="A57" s="125">
        <v>991</v>
      </c>
      <c r="B57" s="125" t="s">
        <v>51</v>
      </c>
      <c r="C57" s="8" t="s">
        <v>52</v>
      </c>
      <c r="D57" s="62">
        <v>44685.53</v>
      </c>
      <c r="E57" s="5">
        <v>54298.2</v>
      </c>
      <c r="F57" s="5">
        <v>44000</v>
      </c>
      <c r="G57" s="5">
        <v>4800</v>
      </c>
      <c r="H57" s="5">
        <v>43984.36</v>
      </c>
      <c r="I57" s="5">
        <v>3778.79</v>
      </c>
      <c r="J57" s="5">
        <f t="shared" si="4"/>
        <v>-701.1699999999983</v>
      </c>
      <c r="K57" s="5">
        <f t="shared" si="5"/>
        <v>-15.639999999999418</v>
      </c>
      <c r="L57" s="5">
        <f t="shared" si="6"/>
        <v>-10313.839999999997</v>
      </c>
      <c r="M57" s="5">
        <f t="shared" si="7"/>
        <v>-1021.21</v>
      </c>
      <c r="N57" s="32">
        <f t="shared" si="9"/>
        <v>0.9843087907875324</v>
      </c>
      <c r="O57" s="32">
        <f t="shared" si="10"/>
        <v>0.7872479166666667</v>
      </c>
      <c r="P57" s="32">
        <f t="shared" si="11"/>
        <v>0.9996445454545455</v>
      </c>
      <c r="Q57" s="32">
        <f t="shared" si="12"/>
        <v>0.8100518985896402</v>
      </c>
    </row>
    <row r="58" spans="1:17" ht="26.25" customHeight="1">
      <c r="A58" s="125"/>
      <c r="B58" s="125"/>
      <c r="C58" s="6" t="s">
        <v>53</v>
      </c>
      <c r="D58" s="62">
        <v>3553.5</v>
      </c>
      <c r="E58" s="5">
        <v>0</v>
      </c>
      <c r="F58" s="5">
        <v>0</v>
      </c>
      <c r="G58" s="5">
        <v>0</v>
      </c>
      <c r="H58" s="5">
        <v>7618.67</v>
      </c>
      <c r="I58" s="5">
        <v>1265</v>
      </c>
      <c r="J58" s="5">
        <f t="shared" si="4"/>
        <v>4065.17</v>
      </c>
      <c r="K58" s="5">
        <f t="shared" si="5"/>
        <v>7618.67</v>
      </c>
      <c r="L58" s="5">
        <f t="shared" si="6"/>
        <v>7618.67</v>
      </c>
      <c r="M58" s="5">
        <f t="shared" si="7"/>
        <v>1265</v>
      </c>
      <c r="N58" s="35">
        <f t="shared" si="9"/>
        <v>2.143990431968482</v>
      </c>
      <c r="O58" s="32">
        <f t="shared" si="10"/>
      </c>
      <c r="P58" s="32">
        <f t="shared" si="11"/>
      </c>
      <c r="Q58" s="32">
        <f t="shared" si="12"/>
      </c>
    </row>
    <row r="59" spans="1:17" ht="18.75" customHeight="1">
      <c r="A59" s="125"/>
      <c r="B59" s="125"/>
      <c r="C59" s="6" t="s">
        <v>54</v>
      </c>
      <c r="D59" s="62">
        <v>0</v>
      </c>
      <c r="E59" s="3">
        <v>0</v>
      </c>
      <c r="F59" s="3">
        <v>0</v>
      </c>
      <c r="G59" s="3">
        <v>0</v>
      </c>
      <c r="H59" s="5">
        <v>0</v>
      </c>
      <c r="I59" s="5">
        <v>0</v>
      </c>
      <c r="J59" s="3"/>
      <c r="K59" s="3"/>
      <c r="L59" s="3"/>
      <c r="M59" s="3"/>
      <c r="N59" s="35">
        <f t="shared" si="9"/>
      </c>
      <c r="O59" s="32"/>
      <c r="P59" s="32">
        <f t="shared" si="11"/>
      </c>
      <c r="Q59" s="32">
        <f t="shared" si="12"/>
      </c>
    </row>
    <row r="60" spans="1:17" ht="15.75" customHeight="1">
      <c r="A60" s="125"/>
      <c r="B60" s="125"/>
      <c r="C60" s="74" t="s">
        <v>9</v>
      </c>
      <c r="D60" s="64">
        <f>SUM(D57:D59)</f>
        <v>48239.03</v>
      </c>
      <c r="E60" s="64">
        <f>SUM(E57:E59)</f>
        <v>54298.2</v>
      </c>
      <c r="F60" s="64">
        <f>SUM(F57:F59)</f>
        <v>44000</v>
      </c>
      <c r="G60" s="64">
        <f>SUM(G57:G59)</f>
        <v>4800</v>
      </c>
      <c r="H60" s="64">
        <f>SUM(H57:H59)</f>
        <v>51603.03</v>
      </c>
      <c r="I60" s="64">
        <f>SUM(I57:I59)</f>
        <v>5043.79</v>
      </c>
      <c r="J60" s="64">
        <f t="shared" si="4"/>
        <v>3364</v>
      </c>
      <c r="K60" s="64">
        <f t="shared" si="5"/>
        <v>7603.029999999999</v>
      </c>
      <c r="L60" s="64">
        <f t="shared" si="6"/>
        <v>-2695.1699999999983</v>
      </c>
      <c r="M60" s="64">
        <f t="shared" si="7"/>
        <v>243.78999999999996</v>
      </c>
      <c r="N60" s="44">
        <f t="shared" si="9"/>
        <v>1.0697360622715673</v>
      </c>
      <c r="O60" s="32">
        <f aca="true" t="shared" si="13" ref="O60:O72">_xlfn.IFERROR(I60/G60,"")</f>
        <v>1.0507895833333334</v>
      </c>
      <c r="P60" s="32">
        <f t="shared" si="11"/>
        <v>1.1727961363636363</v>
      </c>
      <c r="Q60" s="44">
        <f t="shared" si="12"/>
        <v>0.9503635479629159</v>
      </c>
    </row>
    <row r="61" spans="1:17" ht="18" customHeight="1">
      <c r="A61" s="116" t="s">
        <v>55</v>
      </c>
      <c r="B61" s="101" t="s">
        <v>56</v>
      </c>
      <c r="C61" s="6" t="s">
        <v>57</v>
      </c>
      <c r="D61" s="62">
        <v>2997.69</v>
      </c>
      <c r="E61" s="5">
        <v>7767.5</v>
      </c>
      <c r="F61" s="5">
        <v>7481.1</v>
      </c>
      <c r="G61" s="5">
        <v>1738.3</v>
      </c>
      <c r="H61" s="5">
        <v>10273.02</v>
      </c>
      <c r="I61" s="5">
        <v>1197.49</v>
      </c>
      <c r="J61" s="5">
        <f t="shared" si="4"/>
        <v>7275.33</v>
      </c>
      <c r="K61" s="5">
        <f t="shared" si="5"/>
        <v>2791.92</v>
      </c>
      <c r="L61" s="5">
        <f t="shared" si="6"/>
        <v>2505.5200000000004</v>
      </c>
      <c r="M61" s="5">
        <f t="shared" si="7"/>
        <v>-540.81</v>
      </c>
      <c r="N61" s="32">
        <f t="shared" si="9"/>
        <v>3.426978773655715</v>
      </c>
      <c r="O61" s="44">
        <f t="shared" si="13"/>
        <v>0.6888856929183685</v>
      </c>
      <c r="P61" s="32">
        <f t="shared" si="11"/>
        <v>1.3731964550667684</v>
      </c>
      <c r="Q61" s="32">
        <f t="shared" si="12"/>
        <v>1.3225645317026071</v>
      </c>
    </row>
    <row r="62" spans="1:17" ht="18" customHeight="1">
      <c r="A62" s="116"/>
      <c r="B62" s="101"/>
      <c r="C62" s="74" t="s">
        <v>9</v>
      </c>
      <c r="D62" s="64">
        <f>D61</f>
        <v>2997.69</v>
      </c>
      <c r="E62" s="64">
        <f aca="true" t="shared" si="14" ref="E62:J62">E61</f>
        <v>7767.5</v>
      </c>
      <c r="F62" s="64">
        <f t="shared" si="14"/>
        <v>7481.1</v>
      </c>
      <c r="G62" s="64">
        <f t="shared" si="14"/>
        <v>1738.3</v>
      </c>
      <c r="H62" s="64">
        <f t="shared" si="14"/>
        <v>10273.02</v>
      </c>
      <c r="I62" s="64">
        <f t="shared" si="14"/>
        <v>1197.49</v>
      </c>
      <c r="J62" s="80">
        <f t="shared" si="14"/>
        <v>7275.33</v>
      </c>
      <c r="K62" s="80">
        <f t="shared" si="5"/>
        <v>2791.92</v>
      </c>
      <c r="L62" s="80">
        <f t="shared" si="6"/>
        <v>2505.5200000000004</v>
      </c>
      <c r="M62" s="80">
        <f t="shared" si="7"/>
        <v>-540.81</v>
      </c>
      <c r="N62" s="44">
        <f t="shared" si="9"/>
        <v>3.426978773655715</v>
      </c>
      <c r="O62" s="32">
        <f t="shared" si="13"/>
        <v>0.6888856929183685</v>
      </c>
      <c r="P62" s="44">
        <f t="shared" si="11"/>
        <v>1.3731964550667684</v>
      </c>
      <c r="Q62" s="44">
        <f t="shared" si="12"/>
        <v>1.3225645317026071</v>
      </c>
    </row>
    <row r="63" spans="1:17" ht="18" customHeight="1">
      <c r="A63" s="101"/>
      <c r="B63" s="101" t="s">
        <v>58</v>
      </c>
      <c r="C63" s="9" t="s">
        <v>59</v>
      </c>
      <c r="D63" s="62">
        <v>1075.17</v>
      </c>
      <c r="E63" s="5">
        <v>41.2</v>
      </c>
      <c r="F63" s="5">
        <v>41.2</v>
      </c>
      <c r="G63" s="5">
        <v>0</v>
      </c>
      <c r="H63" s="66">
        <v>318.87</v>
      </c>
      <c r="I63" s="66">
        <v>28.59</v>
      </c>
      <c r="J63" s="5">
        <f aca="true" t="shared" si="15" ref="J63:J82">H63-D63</f>
        <v>-756.3000000000001</v>
      </c>
      <c r="K63" s="5">
        <f t="shared" si="5"/>
        <v>277.67</v>
      </c>
      <c r="L63" s="5">
        <f t="shared" si="6"/>
        <v>277.67</v>
      </c>
      <c r="M63" s="5">
        <f t="shared" si="7"/>
        <v>28.59</v>
      </c>
      <c r="N63" s="32">
        <f t="shared" si="9"/>
        <v>0.29657635536705823</v>
      </c>
      <c r="O63" s="32">
        <f t="shared" si="13"/>
      </c>
      <c r="P63" s="32">
        <f t="shared" si="11"/>
        <v>7.739563106796116</v>
      </c>
      <c r="Q63" s="32">
        <f t="shared" si="12"/>
        <v>7.739563106796116</v>
      </c>
    </row>
    <row r="64" spans="1:17" ht="18" customHeight="1">
      <c r="A64" s="121"/>
      <c r="B64" s="121"/>
      <c r="C64" s="6" t="s">
        <v>94</v>
      </c>
      <c r="D64" s="62">
        <v>128.69</v>
      </c>
      <c r="E64" s="15">
        <v>47.1</v>
      </c>
      <c r="F64" s="15">
        <v>47.1</v>
      </c>
      <c r="G64" s="15">
        <v>0</v>
      </c>
      <c r="H64" s="5">
        <v>529.73</v>
      </c>
      <c r="I64" s="5">
        <v>246.9</v>
      </c>
      <c r="J64" s="15">
        <f t="shared" si="15"/>
        <v>401.04</v>
      </c>
      <c r="K64" s="15">
        <f t="shared" si="5"/>
        <v>482.63</v>
      </c>
      <c r="L64" s="15">
        <f t="shared" si="6"/>
        <v>482.63</v>
      </c>
      <c r="M64" s="15">
        <f t="shared" si="7"/>
        <v>246.9</v>
      </c>
      <c r="N64" s="32">
        <f t="shared" si="9"/>
        <v>4.116326054860518</v>
      </c>
      <c r="O64" s="32">
        <f t="shared" si="13"/>
      </c>
      <c r="P64" s="32">
        <f t="shared" si="11"/>
        <v>11.24692144373673</v>
      </c>
      <c r="Q64" s="32">
        <f t="shared" si="12"/>
        <v>11.24692144373673</v>
      </c>
    </row>
    <row r="65" spans="1:17" ht="18" customHeight="1">
      <c r="A65" s="101"/>
      <c r="B65" s="101"/>
      <c r="C65" s="6" t="s">
        <v>28</v>
      </c>
      <c r="D65" s="62">
        <v>9531</v>
      </c>
      <c r="E65" s="5">
        <v>7387.5</v>
      </c>
      <c r="F65" s="5">
        <v>7387.5</v>
      </c>
      <c r="G65" s="5">
        <v>0</v>
      </c>
      <c r="H65" s="5">
        <v>7387.5</v>
      </c>
      <c r="I65" s="5">
        <v>0</v>
      </c>
      <c r="J65" s="5">
        <f t="shared" si="15"/>
        <v>-2143.5</v>
      </c>
      <c r="K65" s="5">
        <f t="shared" si="5"/>
        <v>0</v>
      </c>
      <c r="L65" s="5">
        <f t="shared" si="6"/>
        <v>0</v>
      </c>
      <c r="M65" s="5">
        <f t="shared" si="7"/>
        <v>0</v>
      </c>
      <c r="N65" s="32">
        <f t="shared" si="9"/>
        <v>0.7751022977651872</v>
      </c>
      <c r="O65" s="32">
        <f t="shared" si="13"/>
      </c>
      <c r="P65" s="32">
        <f t="shared" si="11"/>
        <v>1</v>
      </c>
      <c r="Q65" s="32">
        <f t="shared" si="12"/>
        <v>1</v>
      </c>
    </row>
    <row r="66" spans="1:17" ht="17.25" customHeight="1">
      <c r="A66" s="101"/>
      <c r="B66" s="101"/>
      <c r="C66" s="47" t="s">
        <v>48</v>
      </c>
      <c r="D66" s="62">
        <v>51374.370000000556</v>
      </c>
      <c r="E66" s="3">
        <v>680.5</v>
      </c>
      <c r="F66" s="3">
        <v>565</v>
      </c>
      <c r="G66" s="3">
        <v>45</v>
      </c>
      <c r="H66" s="5">
        <v>78178.54999999957</v>
      </c>
      <c r="I66" s="5">
        <v>870.5500000000314</v>
      </c>
      <c r="J66" s="3">
        <f t="shared" si="15"/>
        <v>26804.17999999901</v>
      </c>
      <c r="K66" s="3">
        <f t="shared" si="5"/>
        <v>77613.54999999957</v>
      </c>
      <c r="L66" s="3">
        <f t="shared" si="6"/>
        <v>77498.04999999957</v>
      </c>
      <c r="M66" s="3">
        <f t="shared" si="7"/>
        <v>825.5500000000314</v>
      </c>
      <c r="N66" s="32">
        <f t="shared" si="9"/>
        <v>1.521742261754231</v>
      </c>
      <c r="O66" s="49">
        <f t="shared" si="13"/>
        <v>19.345555555556253</v>
      </c>
      <c r="P66" s="49">
        <f t="shared" si="11"/>
        <v>138.36911504424702</v>
      </c>
      <c r="Q66" s="49">
        <f t="shared" si="12"/>
        <v>114.88398236590679</v>
      </c>
    </row>
    <row r="67" spans="1:17" ht="18" customHeight="1">
      <c r="A67" s="101"/>
      <c r="B67" s="101"/>
      <c r="C67" s="6" t="s">
        <v>50</v>
      </c>
      <c r="D67" s="30">
        <v>70401.43000000005</v>
      </c>
      <c r="E67" s="3">
        <v>81594.89999999997</v>
      </c>
      <c r="F67" s="3">
        <v>64238.6</v>
      </c>
      <c r="G67" s="3">
        <v>7126.5</v>
      </c>
      <c r="H67" s="5">
        <v>78867.15</v>
      </c>
      <c r="I67" s="5">
        <v>4521.450000000003</v>
      </c>
      <c r="J67" s="3">
        <f t="shared" si="15"/>
        <v>8465.719999999943</v>
      </c>
      <c r="K67" s="3">
        <f t="shared" si="5"/>
        <v>14628.549999999996</v>
      </c>
      <c r="L67" s="3">
        <f t="shared" si="6"/>
        <v>-2727.749999999971</v>
      </c>
      <c r="M67" s="3">
        <f t="shared" si="7"/>
        <v>-2605.0499999999975</v>
      </c>
      <c r="N67" s="32">
        <f t="shared" si="9"/>
        <v>1.1202492619823197</v>
      </c>
      <c r="O67" s="32">
        <f t="shared" si="13"/>
        <v>0.6344559040202067</v>
      </c>
      <c r="P67" s="32">
        <f t="shared" si="11"/>
        <v>1.2277221172316954</v>
      </c>
      <c r="Q67" s="32">
        <f t="shared" si="12"/>
        <v>0.966569601776582</v>
      </c>
    </row>
    <row r="68" spans="1:17" ht="18" customHeight="1">
      <c r="A68" s="101"/>
      <c r="B68" s="101"/>
      <c r="C68" s="6" t="s">
        <v>60</v>
      </c>
      <c r="D68" s="30">
        <v>146.18</v>
      </c>
      <c r="E68" s="3">
        <v>0</v>
      </c>
      <c r="F68" s="3">
        <v>0</v>
      </c>
      <c r="G68" s="3">
        <v>0</v>
      </c>
      <c r="H68" s="5">
        <v>-6224.87</v>
      </c>
      <c r="I68" s="5">
        <v>-145.57999999999998</v>
      </c>
      <c r="J68" s="3">
        <f t="shared" si="15"/>
        <v>-6371.05</v>
      </c>
      <c r="K68" s="3">
        <f t="shared" si="5"/>
        <v>-6224.87</v>
      </c>
      <c r="L68" s="3">
        <f t="shared" si="6"/>
        <v>-6224.87</v>
      </c>
      <c r="M68" s="3">
        <f t="shared" si="7"/>
        <v>-145.57999999999998</v>
      </c>
      <c r="N68" s="32">
        <f t="shared" si="9"/>
        <v>-42.58359556710904</v>
      </c>
      <c r="O68" s="32">
        <f t="shared" si="13"/>
      </c>
      <c r="P68" s="32">
        <f t="shared" si="11"/>
      </c>
      <c r="Q68" s="32">
        <f t="shared" si="12"/>
      </c>
    </row>
    <row r="69" spans="1:17" ht="18" customHeight="1">
      <c r="A69" s="101"/>
      <c r="B69" s="101"/>
      <c r="C69" s="6" t="s">
        <v>40</v>
      </c>
      <c r="D69" s="30">
        <f>21069.87+4049.22</f>
        <v>25119.09</v>
      </c>
      <c r="E69" s="3">
        <v>16333.1</v>
      </c>
      <c r="F69" s="3">
        <v>12250</v>
      </c>
      <c r="G69" s="3">
        <v>2100</v>
      </c>
      <c r="H69" s="5">
        <f>52599.51+7.3</f>
        <v>52606.810000000005</v>
      </c>
      <c r="I69" s="5">
        <f>1014.9+7.3</f>
        <v>1022.1999999999999</v>
      </c>
      <c r="J69" s="3">
        <f t="shared" si="15"/>
        <v>27487.720000000005</v>
      </c>
      <c r="K69" s="3">
        <f aca="true" t="shared" si="16" ref="K69:K82">H69-F69</f>
        <v>40356.810000000005</v>
      </c>
      <c r="L69" s="3">
        <f aca="true" t="shared" si="17" ref="L69:L83">H69-E69</f>
        <v>36273.71000000001</v>
      </c>
      <c r="M69" s="3">
        <f aca="true" t="shared" si="18" ref="M69:M83">I69-G69</f>
        <v>-1077.8000000000002</v>
      </c>
      <c r="N69" s="32">
        <f aca="true" t="shared" si="19" ref="N69:N83">_xlfn.IFERROR(H69/D69,"")</f>
        <v>2.0942960115195257</v>
      </c>
      <c r="O69" s="32">
        <f t="shared" si="13"/>
        <v>0.48676190476190473</v>
      </c>
      <c r="P69" s="32">
        <f aca="true" t="shared" si="20" ref="P69:P83">_xlfn.IFERROR(H69/F69,"")</f>
        <v>4.294433469387756</v>
      </c>
      <c r="Q69" s="32">
        <f t="shared" si="12"/>
        <v>3.220871114485309</v>
      </c>
    </row>
    <row r="70" spans="1:17" ht="18" customHeight="1">
      <c r="A70" s="140"/>
      <c r="B70" s="140"/>
      <c r="C70" s="6" t="s">
        <v>96</v>
      </c>
      <c r="D70" s="30">
        <v>2809.43</v>
      </c>
      <c r="E70" s="3">
        <v>0</v>
      </c>
      <c r="F70" s="3">
        <f>G70</f>
        <v>0</v>
      </c>
      <c r="G70" s="3">
        <v>0</v>
      </c>
      <c r="H70" s="5">
        <v>795.93</v>
      </c>
      <c r="I70" s="5">
        <v>0</v>
      </c>
      <c r="J70" s="3">
        <f t="shared" si="15"/>
        <v>-2013.5</v>
      </c>
      <c r="K70" s="3">
        <f t="shared" si="16"/>
        <v>795.93</v>
      </c>
      <c r="L70" s="3">
        <f t="shared" si="17"/>
        <v>795.93</v>
      </c>
      <c r="M70" s="3">
        <f t="shared" si="18"/>
        <v>0</v>
      </c>
      <c r="N70" s="32">
        <f t="shared" si="19"/>
        <v>0.28330657820269595</v>
      </c>
      <c r="O70" s="44">
        <f t="shared" si="13"/>
      </c>
      <c r="P70" s="32">
        <f t="shared" si="20"/>
      </c>
      <c r="Q70" s="32">
        <f t="shared" si="12"/>
      </c>
    </row>
    <row r="71" spans="1:17" ht="15.75">
      <c r="A71" s="101"/>
      <c r="B71" s="101"/>
      <c r="C71" s="74" t="s">
        <v>61</v>
      </c>
      <c r="D71" s="64">
        <f>SUM(D63:D70)</f>
        <v>160585.3600000006</v>
      </c>
      <c r="E71" s="64">
        <f>SUM(E63:E70)</f>
        <v>106084.29999999997</v>
      </c>
      <c r="F71" s="64">
        <f>SUM(F63:F70)</f>
        <v>84529.4</v>
      </c>
      <c r="G71" s="64">
        <f>SUM(G63:G70)</f>
        <v>9271.5</v>
      </c>
      <c r="H71" s="64">
        <f>SUM(H63:H70)</f>
        <v>212459.66999999958</v>
      </c>
      <c r="I71" s="64">
        <f>SUM(I63:I70)</f>
        <v>6544.110000000034</v>
      </c>
      <c r="J71" s="80">
        <f t="shared" si="15"/>
        <v>51874.30999999898</v>
      </c>
      <c r="K71" s="80">
        <f t="shared" si="16"/>
        <v>127930.26999999958</v>
      </c>
      <c r="L71" s="80">
        <f t="shared" si="17"/>
        <v>106375.3699999996</v>
      </c>
      <c r="M71" s="80">
        <f t="shared" si="18"/>
        <v>-2727.3899999999658</v>
      </c>
      <c r="N71" s="44">
        <f t="shared" si="19"/>
        <v>1.3230326226500273</v>
      </c>
      <c r="O71" s="38">
        <f t="shared" si="13"/>
        <v>0.7058307717197901</v>
      </c>
      <c r="P71" s="44">
        <f t="shared" si="20"/>
        <v>2.513441122260416</v>
      </c>
      <c r="Q71" s="44">
        <f t="shared" si="12"/>
        <v>2.00274376132943</v>
      </c>
    </row>
    <row r="72" spans="1:17" s="45" customFormat="1" ht="23.25" customHeight="1">
      <c r="A72" s="141" t="s">
        <v>62</v>
      </c>
      <c r="B72" s="141"/>
      <c r="C72" s="141"/>
      <c r="D72" s="67">
        <f>D5+D22</f>
        <v>17773712.220000006</v>
      </c>
      <c r="E72" s="67">
        <f>E5+E22</f>
        <v>26581534.120000005</v>
      </c>
      <c r="F72" s="67">
        <f>F5+F22</f>
        <v>19796600.02</v>
      </c>
      <c r="G72" s="67">
        <f>G5+G22</f>
        <v>2589345.9000000004</v>
      </c>
      <c r="H72" s="67">
        <f>H5+H22</f>
        <v>18364309.78</v>
      </c>
      <c r="I72" s="67">
        <f>I5+I22</f>
        <v>718476.51</v>
      </c>
      <c r="J72" s="37">
        <f t="shared" si="15"/>
        <v>590597.5599999949</v>
      </c>
      <c r="K72" s="37">
        <f t="shared" si="16"/>
        <v>-1432290.2399999984</v>
      </c>
      <c r="L72" s="37">
        <f t="shared" si="17"/>
        <v>-8217224.340000004</v>
      </c>
      <c r="M72" s="37">
        <f t="shared" si="18"/>
        <v>-1870869.3900000004</v>
      </c>
      <c r="N72" s="38">
        <f t="shared" si="19"/>
        <v>1.0332287117451706</v>
      </c>
      <c r="O72" s="38">
        <f t="shared" si="13"/>
        <v>0.2774741335253818</v>
      </c>
      <c r="P72" s="38">
        <f t="shared" si="20"/>
        <v>0.9276496853725896</v>
      </c>
      <c r="Q72" s="38">
        <f t="shared" si="12"/>
        <v>0.6908671898730877</v>
      </c>
    </row>
    <row r="73" spans="1:17" ht="28.5" customHeight="1">
      <c r="A73" s="99"/>
      <c r="B73" s="100"/>
      <c r="C73" s="97" t="s">
        <v>63</v>
      </c>
      <c r="D73" s="36">
        <f>SUM(D74:D82)</f>
        <v>17219842.89</v>
      </c>
      <c r="E73" s="36">
        <f>SUM(E74:E82)</f>
        <v>28419756.46</v>
      </c>
      <c r="F73" s="36">
        <f>SUM(F74:F82)</f>
        <v>20469333.540000003</v>
      </c>
      <c r="G73" s="36">
        <f>SUM(G74:G82)</f>
        <v>1869337.75</v>
      </c>
      <c r="H73" s="36">
        <f>SUM(H74:H82)</f>
        <v>20318853.69</v>
      </c>
      <c r="I73" s="36">
        <f>SUM(I74:I82)</f>
        <v>1867221.3399999999</v>
      </c>
      <c r="J73" s="36">
        <f>SUM(J74:J82)</f>
        <v>3099010.800000002</v>
      </c>
      <c r="K73" s="37">
        <f t="shared" si="16"/>
        <v>-150479.8500000015</v>
      </c>
      <c r="L73" s="37">
        <f t="shared" si="17"/>
        <v>-8100902.77</v>
      </c>
      <c r="M73" s="37">
        <f t="shared" si="18"/>
        <v>-2116.410000000149</v>
      </c>
      <c r="N73" s="38">
        <f t="shared" si="19"/>
        <v>1.1799674259397381</v>
      </c>
      <c r="O73" s="33">
        <f aca="true" t="shared" si="21" ref="O73:O79">_xlfn.IFERROR(I73/G73,"")</f>
        <v>0.9988678289945195</v>
      </c>
      <c r="P73" s="38">
        <f t="shared" si="20"/>
        <v>0.992648522253744</v>
      </c>
      <c r="Q73" s="38">
        <f t="shared" si="12"/>
        <v>0.7149552361083111</v>
      </c>
    </row>
    <row r="74" spans="1:17" ht="31.5">
      <c r="A74" s="145"/>
      <c r="B74" s="142"/>
      <c r="C74" s="16" t="s">
        <v>64</v>
      </c>
      <c r="D74" s="30">
        <v>539943.4</v>
      </c>
      <c r="E74" s="3">
        <v>384548</v>
      </c>
      <c r="F74" s="3">
        <v>351689.9</v>
      </c>
      <c r="G74" s="3">
        <v>0</v>
      </c>
      <c r="H74" s="3">
        <v>369367.6</v>
      </c>
      <c r="I74" s="3">
        <v>0</v>
      </c>
      <c r="J74" s="3">
        <f>H74-D74</f>
        <v>-170575.80000000005</v>
      </c>
      <c r="K74" s="3">
        <f>H74-F74</f>
        <v>17677.699999999953</v>
      </c>
      <c r="L74" s="3">
        <f>H74-E74</f>
        <v>-15180.400000000023</v>
      </c>
      <c r="M74" s="3">
        <f>I74-G74</f>
        <v>0</v>
      </c>
      <c r="N74" s="33">
        <f t="shared" si="19"/>
        <v>0.6840857763980446</v>
      </c>
      <c r="O74" s="33">
        <f t="shared" si="21"/>
      </c>
      <c r="P74" s="33">
        <f t="shared" si="20"/>
        <v>1.0502650204057606</v>
      </c>
      <c r="Q74" s="33">
        <f t="shared" si="12"/>
        <v>0.9605240438124759</v>
      </c>
    </row>
    <row r="75" spans="1:17" ht="18" customHeight="1">
      <c r="A75" s="146"/>
      <c r="B75" s="143"/>
      <c r="C75" s="17" t="s">
        <v>65</v>
      </c>
      <c r="D75" s="30">
        <v>3926004.5100000002</v>
      </c>
      <c r="E75" s="3">
        <v>9783235.25</v>
      </c>
      <c r="F75" s="3">
        <v>5791054.109999999</v>
      </c>
      <c r="G75" s="30">
        <v>372796.58</v>
      </c>
      <c r="H75" s="30">
        <v>5791054.109999999</v>
      </c>
      <c r="I75" s="30">
        <v>372796.58</v>
      </c>
      <c r="J75" s="3">
        <f aca="true" t="shared" si="22" ref="J75:J80">H75-D75</f>
        <v>1865049.5999999992</v>
      </c>
      <c r="K75" s="3">
        <f>H75-F75</f>
        <v>0</v>
      </c>
      <c r="L75" s="3">
        <f>H75-E75</f>
        <v>-3992181.1400000006</v>
      </c>
      <c r="M75" s="3">
        <f>I75-G75</f>
        <v>0</v>
      </c>
      <c r="N75" s="33">
        <f t="shared" si="19"/>
        <v>1.4750502948352444</v>
      </c>
      <c r="O75" s="33">
        <f t="shared" si="21"/>
        <v>1</v>
      </c>
      <c r="P75" s="33">
        <f t="shared" si="20"/>
        <v>1</v>
      </c>
      <c r="Q75" s="33">
        <f t="shared" si="12"/>
        <v>0.5919365079154157</v>
      </c>
    </row>
    <row r="76" spans="1:17" ht="18" customHeight="1">
      <c r="A76" s="146"/>
      <c r="B76" s="143"/>
      <c r="C76" s="17" t="s">
        <v>66</v>
      </c>
      <c r="D76" s="30">
        <v>9134444.489999998</v>
      </c>
      <c r="E76" s="3">
        <v>12310368.53</v>
      </c>
      <c r="F76" s="3">
        <v>9901526.390000002</v>
      </c>
      <c r="G76" s="30">
        <v>1230176.5299999998</v>
      </c>
      <c r="H76" s="30">
        <v>9901526.390000002</v>
      </c>
      <c r="I76" s="30">
        <v>1230176.5299999998</v>
      </c>
      <c r="J76" s="3">
        <f t="shared" si="22"/>
        <v>767081.9000000041</v>
      </c>
      <c r="K76" s="3">
        <f>H76-F76</f>
        <v>0</v>
      </c>
      <c r="L76" s="3">
        <f>H76-E76</f>
        <v>-2408842.139999997</v>
      </c>
      <c r="M76" s="3">
        <f>I76-G76</f>
        <v>0</v>
      </c>
      <c r="N76" s="33">
        <f t="shared" si="19"/>
        <v>1.083976852762067</v>
      </c>
      <c r="O76" s="33">
        <f t="shared" si="21"/>
        <v>1</v>
      </c>
      <c r="P76" s="33">
        <f t="shared" si="20"/>
        <v>1</v>
      </c>
      <c r="Q76" s="33">
        <f t="shared" si="12"/>
        <v>0.8043241244866293</v>
      </c>
    </row>
    <row r="77" spans="1:17" ht="18" customHeight="1">
      <c r="A77" s="146"/>
      <c r="B77" s="143"/>
      <c r="C77" s="8" t="s">
        <v>67</v>
      </c>
      <c r="D77" s="30">
        <v>3574390.6100000003</v>
      </c>
      <c r="E77" s="3">
        <v>5438749.75</v>
      </c>
      <c r="F77" s="3">
        <v>3922208.2099999995</v>
      </c>
      <c r="G77" s="3">
        <v>266364.64</v>
      </c>
      <c r="H77" s="3">
        <v>3922208.2099999995</v>
      </c>
      <c r="I77" s="3">
        <v>266364.64</v>
      </c>
      <c r="J77" s="3">
        <f t="shared" si="22"/>
        <v>347817.59999999916</v>
      </c>
      <c r="K77" s="3">
        <f>H77-F77</f>
        <v>0</v>
      </c>
      <c r="L77" s="3">
        <f t="shared" si="17"/>
        <v>-1516541.5400000005</v>
      </c>
      <c r="M77" s="3">
        <f t="shared" si="18"/>
        <v>0</v>
      </c>
      <c r="N77" s="33">
        <f t="shared" si="19"/>
        <v>1.097308223400911</v>
      </c>
      <c r="O77" s="33">
        <f t="shared" si="21"/>
        <v>1</v>
      </c>
      <c r="P77" s="33">
        <f t="shared" si="20"/>
        <v>1</v>
      </c>
      <c r="Q77" s="33">
        <f t="shared" si="12"/>
        <v>0.7211598970884806</v>
      </c>
    </row>
    <row r="78" spans="1:17" ht="31.5">
      <c r="A78" s="146"/>
      <c r="B78" s="143"/>
      <c r="C78" s="8" t="s">
        <v>83</v>
      </c>
      <c r="D78" s="30">
        <v>4.06</v>
      </c>
      <c r="E78" s="3"/>
      <c r="F78" s="3">
        <v>0</v>
      </c>
      <c r="G78" s="3"/>
      <c r="H78" s="3">
        <v>941.4</v>
      </c>
      <c r="I78" s="3">
        <v>0</v>
      </c>
      <c r="J78" s="3">
        <f t="shared" si="22"/>
        <v>937.34</v>
      </c>
      <c r="K78" s="3">
        <f>H78-F78</f>
        <v>941.4</v>
      </c>
      <c r="L78" s="3">
        <f>H78-E78</f>
        <v>941.4</v>
      </c>
      <c r="M78" s="3">
        <f t="shared" si="18"/>
        <v>0</v>
      </c>
      <c r="N78" s="34">
        <f t="shared" si="19"/>
        <v>231.87192118226602</v>
      </c>
      <c r="O78" s="33">
        <f t="shared" si="21"/>
      </c>
      <c r="P78" s="33">
        <f t="shared" si="20"/>
      </c>
      <c r="Q78" s="34">
        <f t="shared" si="12"/>
      </c>
    </row>
    <row r="79" spans="1:17" ht="21" customHeight="1">
      <c r="A79" s="146"/>
      <c r="B79" s="143"/>
      <c r="C79" s="28" t="s">
        <v>68</v>
      </c>
      <c r="D79" s="30">
        <v>62010.44</v>
      </c>
      <c r="E79" s="3">
        <v>494848.05999999994</v>
      </c>
      <c r="F79" s="3">
        <v>494848.05999999994</v>
      </c>
      <c r="G79" s="3">
        <v>0</v>
      </c>
      <c r="H79" s="3">
        <v>494848.06</v>
      </c>
      <c r="I79" s="3">
        <v>0</v>
      </c>
      <c r="J79" s="3">
        <f t="shared" si="22"/>
        <v>432837.62</v>
      </c>
      <c r="K79" s="3">
        <f>H79-F79</f>
        <v>0</v>
      </c>
      <c r="L79" s="3">
        <f>H79-E79</f>
        <v>0</v>
      </c>
      <c r="M79" s="3">
        <f>I79-G79</f>
        <v>0</v>
      </c>
      <c r="N79" s="33">
        <f t="shared" si="19"/>
        <v>7.980076580653193</v>
      </c>
      <c r="O79" s="33">
        <f t="shared" si="21"/>
      </c>
      <c r="P79" s="33">
        <f t="shared" si="20"/>
        <v>1.0000000000000002</v>
      </c>
      <c r="Q79" s="33">
        <f t="shared" si="12"/>
        <v>1.0000000000000002</v>
      </c>
    </row>
    <row r="80" spans="1:17" ht="21.75" customHeight="1">
      <c r="A80" s="146"/>
      <c r="B80" s="143"/>
      <c r="C80" s="28" t="s">
        <v>86</v>
      </c>
      <c r="D80" s="30">
        <v>-2.15</v>
      </c>
      <c r="E80" s="58"/>
      <c r="F80" s="58"/>
      <c r="G80" s="58"/>
      <c r="H80" s="58"/>
      <c r="I80" s="58">
        <v>0</v>
      </c>
      <c r="J80" s="3">
        <f t="shared" si="22"/>
        <v>2.15</v>
      </c>
      <c r="K80" s="3">
        <f>H80-F80</f>
        <v>0</v>
      </c>
      <c r="L80" s="3">
        <f>H80-E80</f>
        <v>0</v>
      </c>
      <c r="M80" s="3">
        <f t="shared" si="18"/>
        <v>0</v>
      </c>
      <c r="N80" s="34">
        <f t="shared" si="19"/>
        <v>0</v>
      </c>
      <c r="O80" s="69"/>
      <c r="P80" s="33">
        <f t="shared" si="20"/>
      </c>
      <c r="Q80" s="34">
        <f t="shared" si="12"/>
      </c>
    </row>
    <row r="81" spans="1:17" ht="31.5">
      <c r="A81" s="146"/>
      <c r="B81" s="143"/>
      <c r="C81" s="6" t="s">
        <v>69</v>
      </c>
      <c r="D81" s="30">
        <v>323517.11000000004</v>
      </c>
      <c r="E81" s="5">
        <v>8006.87</v>
      </c>
      <c r="F81" s="5">
        <v>8006.87</v>
      </c>
      <c r="G81" s="5">
        <v>0</v>
      </c>
      <c r="H81" s="5">
        <v>159967.69</v>
      </c>
      <c r="I81" s="5">
        <v>23.63</v>
      </c>
      <c r="J81" s="3">
        <f t="shared" si="15"/>
        <v>-163549.42000000004</v>
      </c>
      <c r="K81" s="3">
        <f>H81-F81</f>
        <v>151960.82</v>
      </c>
      <c r="L81" s="3">
        <f>H81-E81</f>
        <v>151960.82</v>
      </c>
      <c r="M81" s="3">
        <f t="shared" si="18"/>
        <v>23.63</v>
      </c>
      <c r="N81" s="33">
        <f t="shared" si="19"/>
        <v>0.4944643886068344</v>
      </c>
      <c r="O81" s="43">
        <f>_xlfn.IFERROR(I81/G81,"")</f>
      </c>
      <c r="P81" s="33">
        <f t="shared" si="20"/>
        <v>19.978804451677124</v>
      </c>
      <c r="Q81" s="33">
        <f t="shared" si="12"/>
        <v>19.978804451677124</v>
      </c>
    </row>
    <row r="82" spans="1:17" ht="18" customHeight="1">
      <c r="A82" s="147"/>
      <c r="B82" s="144"/>
      <c r="C82" s="6" t="s">
        <v>70</v>
      </c>
      <c r="D82" s="30">
        <v>-340469.57999999996</v>
      </c>
      <c r="E82" s="3">
        <v>0</v>
      </c>
      <c r="F82" s="3">
        <v>0</v>
      </c>
      <c r="G82" s="3">
        <v>0</v>
      </c>
      <c r="H82" s="3">
        <v>-321059.77</v>
      </c>
      <c r="I82" s="3">
        <v>-2140.04</v>
      </c>
      <c r="J82" s="3">
        <f t="shared" si="15"/>
        <v>19409.80999999994</v>
      </c>
      <c r="K82" s="3">
        <f t="shared" si="16"/>
        <v>-321059.77</v>
      </c>
      <c r="L82" s="3">
        <f t="shared" si="17"/>
        <v>-321059.77</v>
      </c>
      <c r="M82" s="3">
        <f t="shared" si="18"/>
        <v>-2140.04</v>
      </c>
      <c r="N82" s="33">
        <f t="shared" si="19"/>
        <v>0.9429910595830618</v>
      </c>
      <c r="O82" s="43">
        <f>_xlfn.IFERROR(I82/G82,"")</f>
      </c>
      <c r="P82" s="33">
        <f t="shared" si="20"/>
      </c>
      <c r="Q82" s="33">
        <f t="shared" si="12"/>
      </c>
    </row>
    <row r="83" spans="1:17" ht="30" customHeight="1">
      <c r="A83" s="139" t="s">
        <v>71</v>
      </c>
      <c r="B83" s="139"/>
      <c r="C83" s="139"/>
      <c r="D83" s="81">
        <f>D72+D73</f>
        <v>34993555.11000001</v>
      </c>
      <c r="E83" s="81">
        <f>E72+E73</f>
        <v>55001290.580000006</v>
      </c>
      <c r="F83" s="81">
        <f>F72+F73</f>
        <v>40265933.56</v>
      </c>
      <c r="G83" s="81">
        <f>G72+G73</f>
        <v>4458683.65</v>
      </c>
      <c r="H83" s="81">
        <f>H72+H73</f>
        <v>38683163.47</v>
      </c>
      <c r="I83" s="81">
        <f>I72+I73</f>
        <v>2585697.8499999996</v>
      </c>
      <c r="J83" s="81">
        <f>J72+J73</f>
        <v>3689608.359999997</v>
      </c>
      <c r="K83" s="81">
        <f>K72+K73</f>
        <v>-1582770.0899999999</v>
      </c>
      <c r="L83" s="68">
        <f t="shared" si="17"/>
        <v>-16318127.110000007</v>
      </c>
      <c r="M83" s="68">
        <f t="shared" si="18"/>
        <v>-1872985.8000000007</v>
      </c>
      <c r="N83" s="69">
        <f t="shared" si="19"/>
        <v>1.1054367968159264</v>
      </c>
      <c r="O83" s="69">
        <f>_xlfn.IFERROR(I83/G83,"")</f>
        <v>0.5799240432767638</v>
      </c>
      <c r="P83" s="69">
        <f t="shared" si="20"/>
        <v>0.9606920801267025</v>
      </c>
      <c r="Q83" s="69">
        <f t="shared" si="12"/>
        <v>0.7033137415882068</v>
      </c>
    </row>
    <row r="84" spans="1:17" ht="15.75">
      <c r="A84" s="18" t="s">
        <v>72</v>
      </c>
      <c r="B84" s="19"/>
      <c r="C84" s="20"/>
      <c r="D84" s="51"/>
      <c r="E84" s="21"/>
      <c r="F84" s="21"/>
      <c r="G84" s="21"/>
      <c r="H84" s="59"/>
      <c r="I84" s="59"/>
      <c r="J84" s="21"/>
      <c r="K84" s="21"/>
      <c r="L84" s="21"/>
      <c r="M84" s="21"/>
      <c r="N84" s="22"/>
      <c r="O84" s="22"/>
      <c r="P84" s="23"/>
      <c r="Q84" s="22"/>
    </row>
  </sheetData>
  <sheetProtection/>
  <autoFilter ref="A4:Q85"/>
  <mergeCells count="36">
    <mergeCell ref="A83:C83"/>
    <mergeCell ref="A63:A71"/>
    <mergeCell ref="B63:B71"/>
    <mergeCell ref="A72:C72"/>
    <mergeCell ref="B74:B82"/>
    <mergeCell ref="A74:A82"/>
    <mergeCell ref="A1:Q1"/>
    <mergeCell ref="A3:A4"/>
    <mergeCell ref="B3:B4"/>
    <mergeCell ref="C3:C4"/>
    <mergeCell ref="D3:D4"/>
    <mergeCell ref="E3:G3"/>
    <mergeCell ref="P3:P4"/>
    <mergeCell ref="Q3:Q4"/>
    <mergeCell ref="O3:O4"/>
    <mergeCell ref="A61:A62"/>
    <mergeCell ref="B61:B62"/>
    <mergeCell ref="A30:A37"/>
    <mergeCell ref="B30:B37"/>
    <mergeCell ref="A38:A49"/>
    <mergeCell ref="B38:B49"/>
    <mergeCell ref="A50:A51"/>
    <mergeCell ref="B50:B51"/>
    <mergeCell ref="A57:A60"/>
    <mergeCell ref="B57:B60"/>
    <mergeCell ref="B52:B56"/>
    <mergeCell ref="A52:A56"/>
    <mergeCell ref="A27:A29"/>
    <mergeCell ref="B27:B29"/>
    <mergeCell ref="H3:I3"/>
    <mergeCell ref="J3:M3"/>
    <mergeCell ref="N3:N4"/>
    <mergeCell ref="A23:A26"/>
    <mergeCell ref="B23:B26"/>
    <mergeCell ref="A6:A17"/>
    <mergeCell ref="A22:B22"/>
  </mergeCells>
  <printOptions/>
  <pageMargins left="0" right="0" top="0.7480314960629921" bottom="0.4330708661417323" header="0.196850393700787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2023-10-23T04:12:18Z</cp:lastPrinted>
  <dcterms:created xsi:type="dcterms:W3CDTF">2015-02-26T11:08:47Z</dcterms:created>
  <dcterms:modified xsi:type="dcterms:W3CDTF">2023-10-23T12:02:34Z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