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.11.2023" sheetId="1" r:id="rId1"/>
  </sheets>
  <definedNames>
    <definedName name="_xlfn.IFERROR" hidden="1">#NAME?</definedName>
    <definedName name="_xlnm._FilterDatabase" localSheetId="0" hidden="1">'20.11.2023'!$A$4:$Q$85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'20.11.2023'!$3:$4</definedName>
    <definedName name="о">#REF!</definedName>
    <definedName name="_xlnm.Print_Area" localSheetId="0">'20.11.2023'!$A$1:$Q$84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<sst xmlns="http://schemas.openxmlformats.org/spreadsheetml/2006/main" count="137" uniqueCount="111">
  <si>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</si>
  <si>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</si>
  <si>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</si>
  <si>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</si>
  <si>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</si>
  <si>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</si>
  <si>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</si>
  <si>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</si>
  <si>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</si>
  <si>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</si>
  <si>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</si>
  <si>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</si>
  <si>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</si>
  <si>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</si>
  <si>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</si>
  <si>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</si>
  <si>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</si>
  <si>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</si>
  <si>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</si>
  <si>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</si>
  <si>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</si>
  <si>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</si>
  <si>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</si>
  <si>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</si>
  <si>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</si>
  <si>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</si>
  <si>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</si>
  <si>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</si>
  <si>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</si>
  <si>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</si>
  <si>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</si>
  <si>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</si>
  <si>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</si>
  <si>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</si>
  <si>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</si>
  <si>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</si>
  <si>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</si>
  <si>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</si>
  <si>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</si>
  <si>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</si>
  <si>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</si>
  <si>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</si>
  <si>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</si>
  <si>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</si>
  <si>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</si>
  <si>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</si>
  <si>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</si>
  <si>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</si>
  <si>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</si>
  <si>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</si>
  <si>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</si>
  <si>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</si>
  <si>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</si>
  <si>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</si>
  <si>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</si>
  <si>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</si>
  <si>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</si>
  <si>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</si>
  <si>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</si>
  <si>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</si>
  <si>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</si>
  <si>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</si>
  <si>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</si>
  <si>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</si>
  <si>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</si>
  <si>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</si>
  <si>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</si>
  <si>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</si>
  <si>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</si>
  <si>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</si>
  <si>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</si>
  <si>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</si>
  <si>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</si>
  <si>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</si>
  <si>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</si>
  <si>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</si>
  <si>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</si>
  <si>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</si>
  <si>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</si>
  <si>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</si>
  <si>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</si>
  <si>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</si>
  <si>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</si>
  <si>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</si>
  <si>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</si>
  <si>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</si>
  <si>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</si>
  <si>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</si>
  <si>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</si>
  <si>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</si>
  <si>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</si>
  <si>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</si>
  <si>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</si>
  <si>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</si>
  <si>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</si>
  <si>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</si>
  <si>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</si>
  <si>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</si>
  <si>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</si>
  <si>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</si>
  <si>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</si>
  <si>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</si>
  <si>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</si>
  <si>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</si>
  <si>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</si>
  <si>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</si>
  <si>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январь-ноябрь</t>
  </si>
  <si>
    <t>ноябрь</t>
  </si>
  <si>
    <t>факта за ноября от плана ноября</t>
  </si>
  <si>
    <t>Факт с нач. 2022 года                 (по 17.11.22 вкл.)</t>
  </si>
  <si>
    <t>с нач. года на 20.11.2023 (по 17.11.2023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</si>
</sst>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4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54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</cellXfs>
  <cellStyles count="1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Плохой" xfId="150"/>
    <cellStyle name="Пояснение" xfId="151"/>
    <cellStyle name="Примечание" xfId="152"/>
    <cellStyle name="Percent" xfId="153"/>
    <cellStyle name="Процентный 2" xfId="154"/>
    <cellStyle name="Процентный 2 2" xfId="155"/>
    <cellStyle name="Связанная ячейка" xfId="156"/>
    <cellStyle name="Текст предупреждения" xfId="157"/>
    <cellStyle name="Comma" xfId="158"/>
    <cellStyle name="Comma [0]" xfId="159"/>
    <cellStyle name="Финансовый 2" xfId="160"/>
    <cellStyle name="Финансовый 3" xfId="161"/>
    <cellStyle name="Хороший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5" sqref="C75"/>
    </sheetView>
  </sheetViews>
  <sheetFormatPr defaultColWidth="9.00390625" defaultRowHeight="12.75"/>
  <cols>
    <col min="1" max="2" width="9.125" style="38" customWidth="1"/>
    <col min="3" max="3" width="65.75390625" style="38" customWidth="1"/>
    <col min="4" max="4" width="14.125" style="51" customWidth="1"/>
    <col min="5" max="5" width="14.375" style="38" customWidth="1"/>
    <col min="6" max="6" width="14.75390625" style="45" customWidth="1"/>
    <col min="7" max="7" width="13.375" style="45" customWidth="1"/>
    <col min="8" max="8" width="16.25390625" style="56" customWidth="1"/>
    <col min="9" max="9" width="13.875" style="56" customWidth="1"/>
    <col min="10" max="10" width="15.125" style="38" customWidth="1"/>
    <col min="11" max="11" width="14.375" style="38" customWidth="1"/>
    <col min="12" max="12" width="15.125" style="38" customWidth="1"/>
    <col min="13" max="13" width="13.75390625" style="38" customWidth="1"/>
    <col min="14" max="14" width="11.75390625" style="38" customWidth="1"/>
    <col min="15" max="15" width="10.00390625" style="38" customWidth="1"/>
    <col min="16" max="16" width="10.25390625" style="38" customWidth="1"/>
    <col min="17" max="17" width="11.625" style="38" customWidth="1"/>
    <col min="18" max="16384" width="9.125" style="38" customWidth="1"/>
  </cols>
  <sheetData>
    <row r="1" spans="1:17" ht="20.25">
      <c r="A1" s="131" t="s">
        <v>88</v>
      </c>
      <c r="B1" s="131"/>
      <c r="C1" s="131"/>
      <c r="D1" s="131"/>
      <c r="E1" s="131"/>
      <c r="F1" s="132"/>
      <c r="G1" s="132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20.25" customHeight="1">
      <c r="A2" s="26"/>
      <c r="B2" s="27"/>
      <c r="C2" s="25"/>
      <c r="D2" s="49"/>
      <c r="E2" s="25"/>
      <c r="F2" s="41"/>
      <c r="G2" s="41"/>
      <c r="H2" s="57"/>
      <c r="I2" s="57"/>
      <c r="J2" s="25"/>
      <c r="K2" s="25"/>
      <c r="L2" s="25"/>
      <c r="M2" s="25"/>
      <c r="N2" s="25"/>
      <c r="O2" s="47"/>
      <c r="P2" s="24"/>
      <c r="Q2" s="24" t="s">
        <v>0</v>
      </c>
    </row>
    <row r="3" spans="1:17" ht="20.25" customHeight="1">
      <c r="A3" s="133" t="s">
        <v>1</v>
      </c>
      <c r="B3" s="134" t="s">
        <v>2</v>
      </c>
      <c r="C3" s="135" t="s">
        <v>3</v>
      </c>
      <c r="D3" s="137" t="s">
        <v>109</v>
      </c>
      <c r="E3" s="105" t="s">
        <v>87</v>
      </c>
      <c r="F3" s="106"/>
      <c r="G3" s="107"/>
      <c r="H3" s="103" t="s">
        <v>89</v>
      </c>
      <c r="I3" s="104"/>
      <c r="J3" s="105" t="s">
        <v>4</v>
      </c>
      <c r="K3" s="106"/>
      <c r="L3" s="106"/>
      <c r="M3" s="107"/>
      <c r="N3" s="108" t="s">
        <v>99</v>
      </c>
      <c r="O3" s="139" t="s">
        <v>101</v>
      </c>
      <c r="P3" s="139" t="s">
        <v>97</v>
      </c>
      <c r="Q3" s="108" t="s">
        <v>98</v>
      </c>
    </row>
    <row r="4" spans="1:17" ht="66" customHeight="1">
      <c r="A4" s="133"/>
      <c r="B4" s="134"/>
      <c r="C4" s="136"/>
      <c r="D4" s="138"/>
      <c r="E4" s="1" t="s">
        <v>84</v>
      </c>
      <c r="F4" s="1" t="s">
        <v>106</v>
      </c>
      <c r="G4" s="1" t="s">
        <v>107</v>
      </c>
      <c r="H4" s="52" t="s">
        <v>110</v>
      </c>
      <c r="I4" s="55" t="s">
        <v>107</v>
      </c>
      <c r="J4" s="1" t="s">
        <v>102</v>
      </c>
      <c r="K4" s="1" t="s">
        <v>5</v>
      </c>
      <c r="L4" s="1" t="s">
        <v>103</v>
      </c>
      <c r="M4" s="1" t="s">
        <v>108</v>
      </c>
      <c r="N4" s="108"/>
      <c r="O4" s="139"/>
      <c r="P4" s="139"/>
      <c r="Q4" s="108"/>
    </row>
    <row r="5" spans="1:17" ht="25.5" customHeight="1">
      <c r="A5" s="94"/>
      <c r="B5" s="95"/>
      <c r="C5" s="96" t="s">
        <v>6</v>
      </c>
      <c r="D5" s="97">
        <f>D17+D19+D21+D18+D20</f>
        <v>14906591.219999999</v>
      </c>
      <c r="E5" s="97">
        <f>E17+E19+E21+E18+E20</f>
        <v>20002935.000000004</v>
      </c>
      <c r="F5" s="97">
        <f>F17+F19+F21+F18+F20</f>
        <v>15913020.400000002</v>
      </c>
      <c r="G5" s="97">
        <f>G17+G19+G21+G18+G20</f>
        <v>1468353.6</v>
      </c>
      <c r="H5" s="97">
        <f>H17+H19+H21+H18+H20</f>
        <v>15124229.659999998</v>
      </c>
      <c r="I5" s="97">
        <f>I17+I19+I21+I18+I20</f>
        <v>300679.92000000004</v>
      </c>
      <c r="J5" s="98">
        <f>H5-D5</f>
        <v>217638.43999999948</v>
      </c>
      <c r="K5" s="98">
        <f>H5-F5</f>
        <v>-788790.740000004</v>
      </c>
      <c r="L5" s="98">
        <f>H5-E5</f>
        <v>-4878705.340000005</v>
      </c>
      <c r="M5" s="98">
        <f>I5-G5</f>
        <v>-1167673.6800000002</v>
      </c>
      <c r="N5" s="42">
        <f aca="true" t="shared" si="0" ref="N5:N36">_xlfn.IFERROR(H5/D5,"")</f>
        <v>1.0146001481350073</v>
      </c>
      <c r="O5" s="42">
        <f aca="true" t="shared" si="1" ref="O5:O36">_xlfn.IFERROR(I5/G5,"")</f>
        <v>0.20477350959605373</v>
      </c>
      <c r="P5" s="42">
        <f aca="true" t="shared" si="2" ref="P5:P36">_xlfn.IFERROR(H5/F5,"")</f>
        <v>0.9504311111170319</v>
      </c>
      <c r="Q5" s="42">
        <f aca="true" t="shared" si="3" ref="Q5:Q45">_xlfn.IFERROR(H5/E5,"")</f>
        <v>0.7561005252479196</v>
      </c>
    </row>
    <row r="6" spans="1:18" ht="18" customHeight="1">
      <c r="A6" s="115" t="s">
        <v>10</v>
      </c>
      <c r="B6" s="90" t="s">
        <v>11</v>
      </c>
      <c r="C6" s="4" t="s">
        <v>12</v>
      </c>
      <c r="D6" s="60">
        <v>10772647.54</v>
      </c>
      <c r="E6" s="5">
        <v>14848766.500000002</v>
      </c>
      <c r="F6" s="5">
        <v>12237245.600000001</v>
      </c>
      <c r="G6" s="5">
        <v>1381563.6</v>
      </c>
      <c r="H6" s="5">
        <v>11190099.37</v>
      </c>
      <c r="I6" s="5">
        <v>60814.23000000001</v>
      </c>
      <c r="J6" s="5">
        <f aca="true" t="shared" si="4" ref="J6:J61">H6-D6</f>
        <v>417451.8300000001</v>
      </c>
      <c r="K6" s="5">
        <f aca="true" t="shared" si="5" ref="K6:K68">H6-F6</f>
        <v>-1047146.2300000023</v>
      </c>
      <c r="L6" s="5">
        <f aca="true" t="shared" si="6" ref="L6:L68">H6-E6</f>
        <v>-3658667.1300000027</v>
      </c>
      <c r="M6" s="5">
        <f>I6-G6</f>
        <v>-1320749.37</v>
      </c>
      <c r="N6" s="31">
        <f t="shared" si="0"/>
        <v>1.0387510895951952</v>
      </c>
      <c r="O6" s="31">
        <f t="shared" si="1"/>
        <v>0.044018407838770514</v>
      </c>
      <c r="P6" s="31">
        <f t="shared" si="2"/>
        <v>0.914429581277669</v>
      </c>
      <c r="Q6" s="31">
        <f t="shared" si="3"/>
        <v>0.7536046425135716</v>
      </c>
      <c r="R6" s="39"/>
    </row>
    <row r="7" spans="1:18" ht="18" customHeight="1">
      <c r="A7" s="110"/>
      <c r="B7" s="90" t="s">
        <v>7</v>
      </c>
      <c r="C7" s="2" t="s">
        <v>8</v>
      </c>
      <c r="D7" s="61">
        <v>62738.04000000001</v>
      </c>
      <c r="E7" s="3">
        <v>80057.5</v>
      </c>
      <c r="F7" s="3">
        <v>73120</v>
      </c>
      <c r="G7" s="3">
        <v>6725</v>
      </c>
      <c r="H7" s="5">
        <v>65485.76000000001</v>
      </c>
      <c r="I7" s="5">
        <v>59.54000000000001</v>
      </c>
      <c r="J7" s="3">
        <f>H7-D7</f>
        <v>2747.720000000001</v>
      </c>
      <c r="K7" s="3">
        <f>H7-F7</f>
        <v>-7634.239999999991</v>
      </c>
      <c r="L7" s="3">
        <f>H7-E7</f>
        <v>-14571.73999999999</v>
      </c>
      <c r="M7" s="3">
        <f>I7-G7</f>
        <v>-6665.46</v>
      </c>
      <c r="N7" s="31">
        <f t="shared" si="0"/>
        <v>1.0437967140828754</v>
      </c>
      <c r="O7" s="31">
        <f t="shared" si="1"/>
        <v>0.008853531598513013</v>
      </c>
      <c r="P7" s="31">
        <f t="shared" si="2"/>
        <v>0.8955929978118163</v>
      </c>
      <c r="Q7" s="31">
        <f t="shared" si="3"/>
        <v>0.8179840739468508</v>
      </c>
      <c r="R7" s="39"/>
    </row>
    <row r="8" spans="1:18" ht="18" customHeight="1">
      <c r="A8" s="110"/>
      <c r="B8" s="90" t="s">
        <v>11</v>
      </c>
      <c r="C8" s="29" t="s">
        <v>90</v>
      </c>
      <c r="D8" s="60"/>
      <c r="E8" s="60">
        <v>1204375.9</v>
      </c>
      <c r="F8" s="60">
        <v>1174375.9</v>
      </c>
      <c r="G8" s="60">
        <v>50000</v>
      </c>
      <c r="H8" s="5">
        <v>1016561.4299999999</v>
      </c>
      <c r="I8" s="5">
        <v>19320.339999999997</v>
      </c>
      <c r="J8" s="5">
        <f>H8-D8</f>
        <v>1016561.4299999999</v>
      </c>
      <c r="K8" s="5">
        <f>H8-F8</f>
        <v>-157814.46999999997</v>
      </c>
      <c r="L8" s="5">
        <f>H8-E8</f>
        <v>-187814.46999999997</v>
      </c>
      <c r="M8" s="5">
        <f aca="true" t="shared" si="7" ref="M8:M68">I8-G8</f>
        <v>-30679.660000000003</v>
      </c>
      <c r="N8" s="31">
        <f t="shared" si="0"/>
      </c>
      <c r="O8" s="31">
        <f t="shared" si="1"/>
        <v>0.38640679999999994</v>
      </c>
      <c r="P8" s="31">
        <f t="shared" si="2"/>
        <v>0.865618436141273</v>
      </c>
      <c r="Q8" s="31">
        <f t="shared" si="3"/>
        <v>0.8440566022618021</v>
      </c>
      <c r="R8" s="39"/>
    </row>
    <row r="9" spans="1:18" ht="18" customHeight="1">
      <c r="A9" s="110"/>
      <c r="B9" s="90" t="s">
        <v>11</v>
      </c>
      <c r="C9" s="4" t="s">
        <v>13</v>
      </c>
      <c r="D9" s="60">
        <v>345.65999999999997</v>
      </c>
      <c r="E9" s="5">
        <v>0</v>
      </c>
      <c r="F9" s="5">
        <v>0</v>
      </c>
      <c r="G9" s="5">
        <v>0</v>
      </c>
      <c r="H9" s="5">
        <v>-1530.41</v>
      </c>
      <c r="I9" s="5">
        <v>41.69</v>
      </c>
      <c r="J9" s="5">
        <f>H9-D9</f>
        <v>-1876.0700000000002</v>
      </c>
      <c r="K9" s="5">
        <f>H9-F9</f>
        <v>-1530.41</v>
      </c>
      <c r="L9" s="5">
        <f t="shared" si="6"/>
        <v>-1530.41</v>
      </c>
      <c r="M9" s="5">
        <f t="shared" si="7"/>
        <v>41.69</v>
      </c>
      <c r="N9" s="31">
        <f t="shared" si="0"/>
        <v>-4.427501012555691</v>
      </c>
      <c r="O9" s="31">
        <f t="shared" si="1"/>
      </c>
      <c r="P9" s="31">
        <f t="shared" si="2"/>
      </c>
      <c r="Q9" s="31">
        <f t="shared" si="3"/>
      </c>
      <c r="R9" s="39"/>
    </row>
    <row r="10" spans="1:18" ht="18" customHeight="1">
      <c r="A10" s="110"/>
      <c r="B10" s="90" t="s">
        <v>11</v>
      </c>
      <c r="C10" s="4" t="s">
        <v>14</v>
      </c>
      <c r="D10" s="60">
        <v>4125.06</v>
      </c>
      <c r="E10" s="5">
        <v>4690.3</v>
      </c>
      <c r="F10" s="5">
        <v>4690.3</v>
      </c>
      <c r="G10" s="5">
        <v>0</v>
      </c>
      <c r="H10" s="5">
        <v>-1486.28</v>
      </c>
      <c r="I10" s="5">
        <v>0.16</v>
      </c>
      <c r="J10" s="5">
        <f t="shared" si="4"/>
        <v>-5611.34</v>
      </c>
      <c r="K10" s="5">
        <f t="shared" si="5"/>
        <v>-6176.58</v>
      </c>
      <c r="L10" s="5">
        <f t="shared" si="6"/>
        <v>-6176.58</v>
      </c>
      <c r="M10" s="5">
        <f t="shared" si="7"/>
        <v>0.16</v>
      </c>
      <c r="N10" s="31">
        <f t="shared" si="0"/>
        <v>-0.36030506222939784</v>
      </c>
      <c r="O10" s="31">
        <f t="shared" si="1"/>
      </c>
      <c r="P10" s="31">
        <f t="shared" si="2"/>
        <v>-0.316883781421231</v>
      </c>
      <c r="Q10" s="31">
        <f t="shared" si="3"/>
        <v>-0.316883781421231</v>
      </c>
      <c r="R10" s="39"/>
    </row>
    <row r="11" spans="1:18" ht="18" customHeight="1">
      <c r="A11" s="110"/>
      <c r="B11" s="90" t="s">
        <v>11</v>
      </c>
      <c r="C11" s="4" t="s">
        <v>92</v>
      </c>
      <c r="D11" s="60">
        <v>159751.49</v>
      </c>
      <c r="E11" s="5">
        <v>314766.5</v>
      </c>
      <c r="F11" s="5">
        <v>158829</v>
      </c>
      <c r="G11" s="5">
        <v>0</v>
      </c>
      <c r="H11" s="5">
        <v>135526.84</v>
      </c>
      <c r="I11" s="5">
        <v>-3042.24</v>
      </c>
      <c r="J11" s="5">
        <f t="shared" si="4"/>
        <v>-24224.649999999994</v>
      </c>
      <c r="K11" s="5">
        <f t="shared" si="5"/>
        <v>-23302.160000000003</v>
      </c>
      <c r="L11" s="5">
        <f t="shared" si="6"/>
        <v>-179239.66</v>
      </c>
      <c r="M11" s="5">
        <f t="shared" si="7"/>
        <v>-3042.24</v>
      </c>
      <c r="N11" s="31">
        <f t="shared" si="0"/>
        <v>0.8483604127886382</v>
      </c>
      <c r="O11" s="31">
        <f t="shared" si="1"/>
      </c>
      <c r="P11" s="31">
        <f t="shared" si="2"/>
        <v>0.8532877497182504</v>
      </c>
      <c r="Q11" s="31">
        <f t="shared" si="3"/>
        <v>0.43056309994869213</v>
      </c>
      <c r="R11" s="39"/>
    </row>
    <row r="12" spans="1:18" ht="18" customHeight="1">
      <c r="A12" s="110"/>
      <c r="B12" s="90" t="s">
        <v>15</v>
      </c>
      <c r="C12" s="4" t="s">
        <v>16</v>
      </c>
      <c r="D12" s="60">
        <v>473936.79</v>
      </c>
      <c r="E12" s="5">
        <v>1083466.2</v>
      </c>
      <c r="F12" s="5">
        <v>108100</v>
      </c>
      <c r="G12" s="5">
        <v>5300</v>
      </c>
      <c r="H12" s="5">
        <v>618795.9999999999</v>
      </c>
      <c r="I12" s="5">
        <v>146192.84</v>
      </c>
      <c r="J12" s="5">
        <f t="shared" si="4"/>
        <v>144859.2099999999</v>
      </c>
      <c r="K12" s="5">
        <f t="shared" si="5"/>
        <v>510695.9999999999</v>
      </c>
      <c r="L12" s="5">
        <f t="shared" si="6"/>
        <v>-464670.20000000007</v>
      </c>
      <c r="M12" s="5">
        <f t="shared" si="7"/>
        <v>140892.84</v>
      </c>
      <c r="N12" s="31">
        <f t="shared" si="0"/>
        <v>1.3056509075820004</v>
      </c>
      <c r="O12" s="31">
        <f t="shared" si="1"/>
        <v>27.58355471698113</v>
      </c>
      <c r="P12" s="31">
        <f t="shared" si="2"/>
        <v>5.7242923219241435</v>
      </c>
      <c r="Q12" s="31">
        <f t="shared" si="3"/>
        <v>0.5711262612530044</v>
      </c>
      <c r="R12" s="39"/>
    </row>
    <row r="13" spans="1:18" ht="18" customHeight="1">
      <c r="A13" s="110"/>
      <c r="B13" s="90" t="s">
        <v>76</v>
      </c>
      <c r="C13" s="4" t="s">
        <v>95</v>
      </c>
      <c r="D13" s="60">
        <v>1134627.2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4"/>
        <v>-1134627.2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1">
        <f t="shared" si="0"/>
        <v>0</v>
      </c>
      <c r="O13" s="31">
        <f t="shared" si="1"/>
      </c>
      <c r="P13" s="31">
        <f t="shared" si="2"/>
      </c>
      <c r="Q13" s="31">
        <f t="shared" si="3"/>
      </c>
      <c r="R13" s="39"/>
    </row>
    <row r="14" spans="1:18" ht="18" customHeight="1">
      <c r="A14" s="110"/>
      <c r="B14" s="90" t="s">
        <v>15</v>
      </c>
      <c r="C14" s="4" t="s">
        <v>17</v>
      </c>
      <c r="D14" s="60">
        <v>2101094.08</v>
      </c>
      <c r="E14" s="5">
        <v>2237196.9</v>
      </c>
      <c r="F14" s="5">
        <v>1949700</v>
      </c>
      <c r="G14" s="5">
        <v>4800</v>
      </c>
      <c r="H14" s="5">
        <v>1921698.76</v>
      </c>
      <c r="I14" s="5">
        <v>66382.89</v>
      </c>
      <c r="J14" s="5">
        <f t="shared" si="4"/>
        <v>-179395.32000000007</v>
      </c>
      <c r="K14" s="5">
        <f t="shared" si="5"/>
        <v>-28001.23999999999</v>
      </c>
      <c r="L14" s="5">
        <f t="shared" si="6"/>
        <v>-315498.1399999999</v>
      </c>
      <c r="M14" s="5">
        <f t="shared" si="7"/>
        <v>61582.89</v>
      </c>
      <c r="N14" s="31">
        <f t="shared" si="0"/>
        <v>0.9146181402786114</v>
      </c>
      <c r="O14" s="31">
        <f t="shared" si="1"/>
        <v>13.82976875</v>
      </c>
      <c r="P14" s="31">
        <f t="shared" si="2"/>
        <v>0.9856381802328563</v>
      </c>
      <c r="Q14" s="31">
        <f t="shared" si="3"/>
        <v>0.8589761410808321</v>
      </c>
      <c r="R14" s="39"/>
    </row>
    <row r="15" spans="1:18" ht="18" customHeight="1">
      <c r="A15" s="110"/>
      <c r="B15" s="90" t="s">
        <v>18</v>
      </c>
      <c r="C15" s="4" t="s">
        <v>19</v>
      </c>
      <c r="D15" s="60">
        <v>196251.5</v>
      </c>
      <c r="E15" s="5">
        <v>228385.6</v>
      </c>
      <c r="F15" s="5">
        <v>205860.6</v>
      </c>
      <c r="G15" s="5">
        <v>19870</v>
      </c>
      <c r="H15" s="5">
        <v>178524.88</v>
      </c>
      <c r="I15" s="5">
        <v>10649.78</v>
      </c>
      <c r="J15" s="5">
        <f t="shared" si="4"/>
        <v>-17726.619999999995</v>
      </c>
      <c r="K15" s="5">
        <f t="shared" si="5"/>
        <v>-27335.72</v>
      </c>
      <c r="L15" s="5">
        <f t="shared" si="6"/>
        <v>-49860.72</v>
      </c>
      <c r="M15" s="5">
        <f t="shared" si="7"/>
        <v>-9220.22</v>
      </c>
      <c r="N15" s="31">
        <f t="shared" si="0"/>
        <v>0.9096739642754323</v>
      </c>
      <c r="O15" s="31">
        <f t="shared" si="1"/>
        <v>0.5359728233517866</v>
      </c>
      <c r="P15" s="31">
        <f t="shared" si="2"/>
        <v>0.8672124729064231</v>
      </c>
      <c r="Q15" s="31">
        <f t="shared" si="3"/>
        <v>0.7816818573500256</v>
      </c>
      <c r="R15" s="39"/>
    </row>
    <row r="16" spans="1:18" ht="18" customHeight="1">
      <c r="A16" s="110"/>
      <c r="B16" s="90" t="s">
        <v>15</v>
      </c>
      <c r="C16" s="4" t="s">
        <v>20</v>
      </c>
      <c r="D16" s="60">
        <v>18.06</v>
      </c>
      <c r="E16" s="5">
        <v>0</v>
      </c>
      <c r="F16" s="5">
        <v>0</v>
      </c>
      <c r="G16" s="5">
        <v>0</v>
      </c>
      <c r="H16" s="5">
        <v>270.28999999999996</v>
      </c>
      <c r="I16" s="5">
        <v>270.39</v>
      </c>
      <c r="J16" s="5">
        <f t="shared" si="4"/>
        <v>252.22999999999996</v>
      </c>
      <c r="K16" s="5">
        <f t="shared" si="5"/>
        <v>270.28999999999996</v>
      </c>
      <c r="L16" s="5">
        <f t="shared" si="6"/>
        <v>270.28999999999996</v>
      </c>
      <c r="M16" s="5">
        <f t="shared" si="7"/>
        <v>270.39</v>
      </c>
      <c r="N16" s="31">
        <f t="shared" si="0"/>
        <v>14.966223698781837</v>
      </c>
      <c r="O16" s="31">
        <f t="shared" si="1"/>
      </c>
      <c r="P16" s="31">
        <f t="shared" si="2"/>
      </c>
      <c r="Q16" s="31">
        <f t="shared" si="3"/>
      </c>
      <c r="R16" s="39"/>
    </row>
    <row r="17" spans="1:18" ht="18" customHeight="1">
      <c r="A17" s="111"/>
      <c r="B17" s="69"/>
      <c r="C17" s="70" t="s">
        <v>9</v>
      </c>
      <c r="D17" s="64">
        <f>SUM(D6:D16)</f>
        <v>14905535.419999998</v>
      </c>
      <c r="E17" s="64">
        <f>SUM(E6:E16)</f>
        <v>20001705.400000002</v>
      </c>
      <c r="F17" s="64">
        <f>SUM(F6:F16)</f>
        <v>15911921.400000002</v>
      </c>
      <c r="G17" s="64">
        <f>SUM(G6:G16)</f>
        <v>1468258.6</v>
      </c>
      <c r="H17" s="64">
        <f>SUM(H6:H16)</f>
        <v>15123946.639999999</v>
      </c>
      <c r="I17" s="64">
        <f>SUM(I6:I16)</f>
        <v>300689.62000000005</v>
      </c>
      <c r="J17" s="64">
        <f t="shared" si="4"/>
        <v>218411.22000000067</v>
      </c>
      <c r="K17" s="64">
        <f t="shared" si="5"/>
        <v>-787974.7600000035</v>
      </c>
      <c r="L17" s="64">
        <f t="shared" si="6"/>
        <v>-4877758.7600000035</v>
      </c>
      <c r="M17" s="64">
        <f>I17-G17</f>
        <v>-1167568.98</v>
      </c>
      <c r="N17" s="71">
        <f t="shared" si="0"/>
        <v>1.014653027472394</v>
      </c>
      <c r="O17" s="71">
        <f t="shared" si="1"/>
        <v>0.20479336541941592</v>
      </c>
      <c r="P17" s="71">
        <f t="shared" si="2"/>
        <v>0.9504789685549853</v>
      </c>
      <c r="Q17" s="71">
        <f t="shared" si="3"/>
        <v>0.7561328565513217</v>
      </c>
      <c r="R17" s="39"/>
    </row>
    <row r="18" spans="1:18" ht="18" customHeight="1">
      <c r="A18" s="91" t="s">
        <v>73</v>
      </c>
      <c r="B18" s="90" t="s">
        <v>22</v>
      </c>
      <c r="C18" s="4" t="s">
        <v>23</v>
      </c>
      <c r="D18" s="60">
        <v>60</v>
      </c>
      <c r="E18" s="5">
        <v>140</v>
      </c>
      <c r="F18" s="5">
        <v>125</v>
      </c>
      <c r="G18" s="5">
        <v>10</v>
      </c>
      <c r="H18" s="5">
        <v>45.6</v>
      </c>
      <c r="I18" s="5">
        <v>0</v>
      </c>
      <c r="J18" s="5">
        <f t="shared" si="4"/>
        <v>-14.399999999999999</v>
      </c>
      <c r="K18" s="5">
        <f t="shared" si="5"/>
        <v>-79.4</v>
      </c>
      <c r="L18" s="5">
        <f t="shared" si="6"/>
        <v>-94.4</v>
      </c>
      <c r="M18" s="5">
        <f t="shared" si="7"/>
        <v>-10</v>
      </c>
      <c r="N18" s="31">
        <f t="shared" si="0"/>
        <v>0.76</v>
      </c>
      <c r="O18" s="31">
        <f t="shared" si="1"/>
        <v>0</v>
      </c>
      <c r="P18" s="31">
        <f t="shared" si="2"/>
        <v>0.3648</v>
      </c>
      <c r="Q18" s="31">
        <f t="shared" si="3"/>
        <v>0.32571428571428573</v>
      </c>
      <c r="R18" s="39"/>
    </row>
    <row r="19" spans="1:18" ht="29.25" customHeight="1">
      <c r="A19" s="91" t="s">
        <v>21</v>
      </c>
      <c r="B19" s="90" t="s">
        <v>22</v>
      </c>
      <c r="C19" s="84" t="s">
        <v>91</v>
      </c>
      <c r="D19" s="60">
        <v>163.8</v>
      </c>
      <c r="E19" s="5">
        <v>0</v>
      </c>
      <c r="F19" s="5">
        <v>0</v>
      </c>
      <c r="G19" s="5">
        <v>0</v>
      </c>
      <c r="H19" s="5">
        <v>124.89999999999999</v>
      </c>
      <c r="I19" s="5">
        <v>0.30000000000000004</v>
      </c>
      <c r="J19" s="5">
        <f t="shared" si="4"/>
        <v>-38.90000000000002</v>
      </c>
      <c r="K19" s="5">
        <f t="shared" si="5"/>
        <v>124.89999999999999</v>
      </c>
      <c r="L19" s="5">
        <f t="shared" si="6"/>
        <v>124.89999999999999</v>
      </c>
      <c r="M19" s="5">
        <f t="shared" si="7"/>
        <v>0.30000000000000004</v>
      </c>
      <c r="N19" s="31">
        <f t="shared" si="0"/>
        <v>0.7625152625152624</v>
      </c>
      <c r="O19" s="31">
        <f t="shared" si="1"/>
      </c>
      <c r="P19" s="31">
        <f t="shared" si="2"/>
      </c>
      <c r="Q19" s="31">
        <f t="shared" si="3"/>
      </c>
      <c r="R19" s="39"/>
    </row>
    <row r="20" spans="1:18" ht="31.5">
      <c r="A20" s="92" t="s">
        <v>25</v>
      </c>
      <c r="B20" s="93" t="s">
        <v>75</v>
      </c>
      <c r="C20" s="4" t="s">
        <v>26</v>
      </c>
      <c r="D20" s="60">
        <v>792</v>
      </c>
      <c r="E20" s="5">
        <v>969.6</v>
      </c>
      <c r="F20" s="5">
        <v>869</v>
      </c>
      <c r="G20" s="5">
        <v>75</v>
      </c>
      <c r="H20" s="5">
        <v>-2.48</v>
      </c>
      <c r="I20" s="5">
        <v>0</v>
      </c>
      <c r="J20" s="5">
        <f t="shared" si="4"/>
        <v>-794.48</v>
      </c>
      <c r="K20" s="5">
        <f t="shared" si="5"/>
        <v>-871.48</v>
      </c>
      <c r="L20" s="5">
        <f t="shared" si="6"/>
        <v>-972.08</v>
      </c>
      <c r="M20" s="5">
        <f t="shared" si="7"/>
        <v>-75</v>
      </c>
      <c r="N20" s="31">
        <f t="shared" si="0"/>
        <v>-0.003131313131313131</v>
      </c>
      <c r="O20" s="31">
        <f t="shared" si="1"/>
        <v>0</v>
      </c>
      <c r="P20" s="31">
        <f t="shared" si="2"/>
        <v>-0.00285385500575374</v>
      </c>
      <c r="Q20" s="31">
        <f t="shared" si="3"/>
        <v>-0.0025577557755775576</v>
      </c>
      <c r="R20" s="39"/>
    </row>
    <row r="21" spans="1:18" ht="18" customHeight="1">
      <c r="A21" s="91" t="s">
        <v>24</v>
      </c>
      <c r="B21" s="90" t="s">
        <v>11</v>
      </c>
      <c r="C21" s="4" t="s">
        <v>77</v>
      </c>
      <c r="D21" s="60">
        <v>40</v>
      </c>
      <c r="E21" s="5">
        <v>120</v>
      </c>
      <c r="F21" s="5">
        <v>105</v>
      </c>
      <c r="G21" s="5">
        <v>10</v>
      </c>
      <c r="H21" s="5">
        <v>115</v>
      </c>
      <c r="I21" s="5">
        <v>-10</v>
      </c>
      <c r="J21" s="5">
        <f t="shared" si="4"/>
        <v>75</v>
      </c>
      <c r="K21" s="5">
        <f t="shared" si="5"/>
        <v>10</v>
      </c>
      <c r="L21" s="5">
        <f t="shared" si="6"/>
        <v>-5</v>
      </c>
      <c r="M21" s="5">
        <f t="shared" si="7"/>
        <v>-20</v>
      </c>
      <c r="N21" s="31">
        <f t="shared" si="0"/>
        <v>2.875</v>
      </c>
      <c r="O21" s="31">
        <f t="shared" si="1"/>
        <v>-1</v>
      </c>
      <c r="P21" s="31">
        <f t="shared" si="2"/>
        <v>1.0952380952380953</v>
      </c>
      <c r="Q21" s="31">
        <f t="shared" si="3"/>
        <v>0.9583333333333334</v>
      </c>
      <c r="R21" s="39"/>
    </row>
    <row r="22" spans="1:18" ht="28.5" customHeight="1">
      <c r="A22" s="116"/>
      <c r="B22" s="116"/>
      <c r="C22" s="99" t="s">
        <v>27</v>
      </c>
      <c r="D22" s="97">
        <f>D26+D29+D37+D49+D51+D56+D60+D62+D71</f>
        <v>5438866.209999999</v>
      </c>
      <c r="E22" s="98">
        <f>E26+E29+E37+E49+E51+E56+E60+E62+E71</f>
        <v>6580734.609999999</v>
      </c>
      <c r="F22" s="98">
        <f>F26+F29+F37+F49+F51+F56+F60+F62+F71</f>
        <v>5949008.039999999</v>
      </c>
      <c r="G22" s="98">
        <f>G26+G29+G37+G49+G51+G56+G60+G62+G71</f>
        <v>596439.3200000001</v>
      </c>
      <c r="H22" s="98">
        <f>H26+H29+H37+H49+H51+H56+H60+H62+H71</f>
        <v>6030965.740000001</v>
      </c>
      <c r="I22" s="98">
        <f>I26+I29+I37+I49+I51+I56+I60+I62+I71</f>
        <v>327654.94</v>
      </c>
      <c r="J22" s="98">
        <f>J26+J29+J37+J49+J51+J56+J60+J62+J71</f>
        <v>592099.5300000019</v>
      </c>
      <c r="K22" s="98">
        <f t="shared" si="5"/>
        <v>81957.70000000205</v>
      </c>
      <c r="L22" s="98">
        <f t="shared" si="6"/>
        <v>-549768.8699999982</v>
      </c>
      <c r="M22" s="98">
        <f t="shared" si="7"/>
        <v>-268784.38000000006</v>
      </c>
      <c r="N22" s="42">
        <f t="shared" si="0"/>
        <v>1.1088645146136078</v>
      </c>
      <c r="O22" s="42">
        <f t="shared" si="1"/>
        <v>0.5493516758754268</v>
      </c>
      <c r="P22" s="42">
        <f t="shared" si="2"/>
        <v>1.0137767001572253</v>
      </c>
      <c r="Q22" s="42">
        <f t="shared" si="3"/>
        <v>0.9164578268868985</v>
      </c>
      <c r="R22" s="39"/>
    </row>
    <row r="23" spans="1:17" ht="18" customHeight="1">
      <c r="A23" s="109" t="s">
        <v>25</v>
      </c>
      <c r="B23" s="112" t="s">
        <v>75</v>
      </c>
      <c r="C23" s="6" t="s">
        <v>93</v>
      </c>
      <c r="D23" s="62">
        <v>104829.89</v>
      </c>
      <c r="E23" s="5">
        <v>162836.6</v>
      </c>
      <c r="F23" s="5">
        <v>147211</v>
      </c>
      <c r="G23" s="5">
        <f>14675.5+750</f>
        <v>15425.5</v>
      </c>
      <c r="H23" s="53">
        <v>148278.38</v>
      </c>
      <c r="I23" s="53">
        <v>8940.4</v>
      </c>
      <c r="J23" s="7">
        <f t="shared" si="4"/>
        <v>43448.490000000005</v>
      </c>
      <c r="K23" s="7">
        <f t="shared" si="5"/>
        <v>1067.3800000000047</v>
      </c>
      <c r="L23" s="7">
        <f t="shared" si="6"/>
        <v>-14558.220000000001</v>
      </c>
      <c r="M23" s="7">
        <f t="shared" si="7"/>
        <v>-6485.1</v>
      </c>
      <c r="N23" s="32">
        <f t="shared" si="0"/>
        <v>1.414466618251722</v>
      </c>
      <c r="O23" s="32">
        <f t="shared" si="1"/>
        <v>0.5795857508670708</v>
      </c>
      <c r="P23" s="32">
        <f t="shared" si="2"/>
        <v>1.0072506809953061</v>
      </c>
      <c r="Q23" s="32">
        <f t="shared" si="3"/>
        <v>0.9105961436188179</v>
      </c>
    </row>
    <row r="24" spans="1:17" ht="18" customHeight="1">
      <c r="A24" s="110"/>
      <c r="B24" s="113"/>
      <c r="C24" s="6" t="s">
        <v>28</v>
      </c>
      <c r="D24" s="30">
        <v>3971.23</v>
      </c>
      <c r="E24" s="5">
        <v>50255.369999999995</v>
      </c>
      <c r="F24" s="5">
        <v>50255.37</v>
      </c>
      <c r="G24" s="5">
        <v>0</v>
      </c>
      <c r="H24" s="53">
        <v>50255.37</v>
      </c>
      <c r="I24" s="53">
        <v>0</v>
      </c>
      <c r="J24" s="5">
        <f t="shared" si="4"/>
        <v>46284.14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32">
        <f t="shared" si="0"/>
        <v>12.654862599245071</v>
      </c>
      <c r="O24" s="32">
        <f t="shared" si="1"/>
      </c>
      <c r="P24" s="32">
        <f t="shared" si="2"/>
        <v>1</v>
      </c>
      <c r="Q24" s="32">
        <f t="shared" si="3"/>
        <v>1.0000000000000002</v>
      </c>
    </row>
    <row r="25" spans="1:17" ht="18" customHeight="1">
      <c r="A25" s="110"/>
      <c r="B25" s="113"/>
      <c r="C25" s="6" t="s">
        <v>50</v>
      </c>
      <c r="D25" s="30">
        <v>100239.25</v>
      </c>
      <c r="E25" s="5">
        <v>116540.4</v>
      </c>
      <c r="F25" s="5">
        <v>103720</v>
      </c>
      <c r="G25" s="5">
        <v>13020</v>
      </c>
      <c r="H25" s="53">
        <v>104165.14</v>
      </c>
      <c r="I25" s="53">
        <v>8322.8</v>
      </c>
      <c r="J25" s="7">
        <f t="shared" si="4"/>
        <v>3925.8899999999994</v>
      </c>
      <c r="K25" s="7">
        <f t="shared" si="5"/>
        <v>445.1399999999994</v>
      </c>
      <c r="L25" s="7">
        <f t="shared" si="6"/>
        <v>-12375.259999999995</v>
      </c>
      <c r="M25" s="7">
        <f t="shared" si="7"/>
        <v>-4697.200000000001</v>
      </c>
      <c r="N25" s="32">
        <f t="shared" si="0"/>
        <v>1.0391651972655422</v>
      </c>
      <c r="O25" s="32">
        <f t="shared" si="1"/>
        <v>0.6392319508448541</v>
      </c>
      <c r="P25" s="32">
        <f t="shared" si="2"/>
        <v>1.0042917470111838</v>
      </c>
      <c r="Q25" s="32">
        <f t="shared" si="3"/>
        <v>0.8938114164701684</v>
      </c>
    </row>
    <row r="26" spans="1:17" ht="18" customHeight="1">
      <c r="A26" s="111"/>
      <c r="B26" s="114"/>
      <c r="C26" s="70" t="s">
        <v>9</v>
      </c>
      <c r="D26" s="64">
        <f>SUM(D23:D25)</f>
        <v>209040.37</v>
      </c>
      <c r="E26" s="64">
        <f>SUM(E23:E25)</f>
        <v>329632.37</v>
      </c>
      <c r="F26" s="64">
        <f>SUM(F23:F25)</f>
        <v>301186.37</v>
      </c>
      <c r="G26" s="64">
        <f>SUM(G23:G25)</f>
        <v>28445.5</v>
      </c>
      <c r="H26" s="64">
        <f>SUM(H23:H25)</f>
        <v>302698.89</v>
      </c>
      <c r="I26" s="64">
        <f>SUM(I23:I25)</f>
        <v>17263.199999999997</v>
      </c>
      <c r="J26" s="64">
        <f t="shared" si="4"/>
        <v>93658.52000000002</v>
      </c>
      <c r="K26" s="64">
        <f t="shared" si="5"/>
        <v>1512.5200000000186</v>
      </c>
      <c r="L26" s="64">
        <f t="shared" si="6"/>
        <v>-26933.47999999998</v>
      </c>
      <c r="M26" s="64">
        <f t="shared" si="7"/>
        <v>-11182.300000000003</v>
      </c>
      <c r="N26" s="43">
        <f t="shared" si="0"/>
        <v>1.4480403474218881</v>
      </c>
      <c r="O26" s="43">
        <f t="shared" si="1"/>
        <v>0.6068868538081593</v>
      </c>
      <c r="P26" s="43">
        <f t="shared" si="2"/>
        <v>1.0050218739978174</v>
      </c>
      <c r="Q26" s="43">
        <f t="shared" si="3"/>
        <v>0.9182923691626523</v>
      </c>
    </row>
    <row r="27" spans="1:17" ht="23.25" customHeight="1">
      <c r="A27" s="102">
        <v>951</v>
      </c>
      <c r="B27" s="102" t="s">
        <v>11</v>
      </c>
      <c r="C27" s="80" t="s">
        <v>29</v>
      </c>
      <c r="D27" s="62">
        <v>70544.79</v>
      </c>
      <c r="E27" s="5">
        <v>91712.1</v>
      </c>
      <c r="F27" s="5">
        <v>76543</v>
      </c>
      <c r="G27" s="5">
        <v>5900</v>
      </c>
      <c r="H27" s="53">
        <v>93960.46</v>
      </c>
      <c r="I27" s="53">
        <v>6215.19</v>
      </c>
      <c r="J27" s="5">
        <f t="shared" si="4"/>
        <v>23415.670000000013</v>
      </c>
      <c r="K27" s="5">
        <f t="shared" si="5"/>
        <v>17417.460000000006</v>
      </c>
      <c r="L27" s="5">
        <f t="shared" si="6"/>
        <v>2248.3600000000006</v>
      </c>
      <c r="M27" s="5">
        <f t="shared" si="7"/>
        <v>315.1899999999996</v>
      </c>
      <c r="N27" s="32">
        <f t="shared" si="0"/>
        <v>1.3319262839963095</v>
      </c>
      <c r="O27" s="32">
        <f t="shared" si="1"/>
        <v>1.053422033898305</v>
      </c>
      <c r="P27" s="32">
        <f t="shared" si="2"/>
        <v>1.2275513110277885</v>
      </c>
      <c r="Q27" s="32">
        <f t="shared" si="3"/>
        <v>1.0245154129062577</v>
      </c>
    </row>
    <row r="28" spans="1:17" ht="23.25" customHeight="1">
      <c r="A28" s="102"/>
      <c r="B28" s="102"/>
      <c r="C28" s="81" t="s">
        <v>30</v>
      </c>
      <c r="D28" s="62">
        <v>18255.94</v>
      </c>
      <c r="E28" s="5">
        <v>14224.9</v>
      </c>
      <c r="F28" s="5">
        <v>12516.1</v>
      </c>
      <c r="G28" s="5">
        <v>2558.1</v>
      </c>
      <c r="H28" s="53">
        <v>11469.25</v>
      </c>
      <c r="I28" s="53">
        <v>522.14</v>
      </c>
      <c r="J28" s="5">
        <f t="shared" si="4"/>
        <v>-6786.689999999999</v>
      </c>
      <c r="K28" s="5">
        <f t="shared" si="5"/>
        <v>-1046.8500000000004</v>
      </c>
      <c r="L28" s="5">
        <f t="shared" si="6"/>
        <v>-2755.6499999999996</v>
      </c>
      <c r="M28" s="5">
        <f t="shared" si="7"/>
        <v>-2035.96</v>
      </c>
      <c r="N28" s="32">
        <f t="shared" si="0"/>
        <v>0.6282475731186672</v>
      </c>
      <c r="O28" s="32">
        <f t="shared" si="1"/>
        <v>0.2041124271920566</v>
      </c>
      <c r="P28" s="32">
        <f t="shared" si="2"/>
        <v>0.9163597286694737</v>
      </c>
      <c r="Q28" s="32">
        <f t="shared" si="3"/>
        <v>0.8062798332501458</v>
      </c>
    </row>
    <row r="29" spans="1:17" ht="15.75">
      <c r="A29" s="102"/>
      <c r="B29" s="102"/>
      <c r="C29" s="72" t="s">
        <v>9</v>
      </c>
      <c r="D29" s="64">
        <f>D27+D28</f>
        <v>88800.73</v>
      </c>
      <c r="E29" s="64">
        <f>E27+E28</f>
        <v>105937</v>
      </c>
      <c r="F29" s="64">
        <f>F27+F28</f>
        <v>89059.1</v>
      </c>
      <c r="G29" s="64">
        <f>G27+G28</f>
        <v>8458.1</v>
      </c>
      <c r="H29" s="64">
        <f>H27+H28</f>
        <v>105429.71</v>
      </c>
      <c r="I29" s="64">
        <f>I27+I28</f>
        <v>6737.33</v>
      </c>
      <c r="J29" s="64">
        <f t="shared" si="4"/>
        <v>16628.98000000001</v>
      </c>
      <c r="K29" s="64">
        <f t="shared" si="5"/>
        <v>16370.61</v>
      </c>
      <c r="L29" s="64">
        <f t="shared" si="6"/>
        <v>-507.2899999999936</v>
      </c>
      <c r="M29" s="64">
        <f t="shared" si="7"/>
        <v>-1720.7700000000004</v>
      </c>
      <c r="N29" s="43">
        <f t="shared" si="0"/>
        <v>1.1872617488617494</v>
      </c>
      <c r="O29" s="43">
        <f t="shared" si="1"/>
        <v>0.7965535995081637</v>
      </c>
      <c r="P29" s="43">
        <f t="shared" si="2"/>
        <v>1.183817375203657</v>
      </c>
      <c r="Q29" s="43">
        <f t="shared" si="3"/>
        <v>0.9952113992278431</v>
      </c>
    </row>
    <row r="30" spans="1:17" ht="18.75" customHeight="1">
      <c r="A30" s="117" t="s">
        <v>31</v>
      </c>
      <c r="B30" s="102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53">
        <v>3566.51</v>
      </c>
      <c r="I30" s="53">
        <v>0</v>
      </c>
      <c r="J30" s="3">
        <f t="shared" si="4"/>
        <v>2230.51</v>
      </c>
      <c r="K30" s="3">
        <f t="shared" si="5"/>
        <v>3070.51</v>
      </c>
      <c r="L30" s="3">
        <f t="shared" si="6"/>
        <v>3070.51</v>
      </c>
      <c r="M30" s="3">
        <f t="shared" si="7"/>
        <v>0</v>
      </c>
      <c r="N30" s="32">
        <f t="shared" si="0"/>
        <v>2.669543413173653</v>
      </c>
      <c r="O30" s="32">
        <f t="shared" si="1"/>
      </c>
      <c r="P30" s="32">
        <f t="shared" si="2"/>
        <v>7.1905443548387105</v>
      </c>
      <c r="Q30" s="32">
        <f t="shared" si="3"/>
        <v>7.1905443548387105</v>
      </c>
    </row>
    <row r="31" spans="1:17" ht="17.25" customHeight="1">
      <c r="A31" s="117"/>
      <c r="B31" s="102"/>
      <c r="C31" s="9" t="s">
        <v>34</v>
      </c>
      <c r="D31" s="30">
        <v>58733.07000000001</v>
      </c>
      <c r="E31" s="3">
        <v>100081.7</v>
      </c>
      <c r="F31" s="3">
        <v>89800</v>
      </c>
      <c r="G31" s="3">
        <v>9300</v>
      </c>
      <c r="H31" s="53">
        <v>70196.5</v>
      </c>
      <c r="I31" s="53">
        <v>1717.1200000000001</v>
      </c>
      <c r="J31" s="3">
        <f t="shared" si="4"/>
        <v>11463.429999999993</v>
      </c>
      <c r="K31" s="3">
        <f t="shared" si="5"/>
        <v>-19603.5</v>
      </c>
      <c r="L31" s="3">
        <f t="shared" si="6"/>
        <v>-29885.199999999997</v>
      </c>
      <c r="M31" s="3">
        <f t="shared" si="7"/>
        <v>-7582.88</v>
      </c>
      <c r="N31" s="32">
        <f t="shared" si="0"/>
        <v>1.1951784573835489</v>
      </c>
      <c r="O31" s="32">
        <f t="shared" si="1"/>
        <v>0.18463655913978497</v>
      </c>
      <c r="P31" s="32">
        <f t="shared" si="2"/>
        <v>0.7816982182628063</v>
      </c>
      <c r="Q31" s="32">
        <f t="shared" si="3"/>
        <v>0.7013919627664199</v>
      </c>
    </row>
    <row r="32" spans="1:17" ht="15.75">
      <c r="A32" s="117"/>
      <c r="B32" s="102"/>
      <c r="C32" s="8" t="s">
        <v>35</v>
      </c>
      <c r="D32" s="30">
        <v>4955.71</v>
      </c>
      <c r="E32" s="3">
        <v>557</v>
      </c>
      <c r="F32" s="3">
        <v>510.49999999999994</v>
      </c>
      <c r="G32" s="3">
        <v>46.4</v>
      </c>
      <c r="H32" s="53">
        <v>7954.72</v>
      </c>
      <c r="I32" s="53">
        <v>512.47</v>
      </c>
      <c r="J32" s="3">
        <f t="shared" si="4"/>
        <v>2999.01</v>
      </c>
      <c r="K32" s="3">
        <f t="shared" si="5"/>
        <v>7444.22</v>
      </c>
      <c r="L32" s="3">
        <f t="shared" si="6"/>
        <v>7397.72</v>
      </c>
      <c r="M32" s="3">
        <f t="shared" si="7"/>
        <v>466.07000000000005</v>
      </c>
      <c r="N32" s="32">
        <f t="shared" si="0"/>
        <v>1.6051625296879761</v>
      </c>
      <c r="O32" s="32">
        <f t="shared" si="1"/>
        <v>11.044612068965519</v>
      </c>
      <c r="P32" s="32">
        <f t="shared" si="2"/>
        <v>15.582213516160628</v>
      </c>
      <c r="Q32" s="32">
        <f t="shared" si="3"/>
        <v>14.281364452423698</v>
      </c>
    </row>
    <row r="33" spans="1:17" ht="15.75">
      <c r="A33" s="117"/>
      <c r="B33" s="102"/>
      <c r="C33" s="8" t="s">
        <v>36</v>
      </c>
      <c r="D33" s="5">
        <f>D34+D36+D35</f>
        <v>65170.85</v>
      </c>
      <c r="E33" s="5">
        <f>E34+E36+E35</f>
        <v>200263.99999999997</v>
      </c>
      <c r="F33" s="5">
        <f>F34+F36+F35</f>
        <v>193302</v>
      </c>
      <c r="G33" s="5">
        <f>G34+G36+G35</f>
        <v>6664.3</v>
      </c>
      <c r="H33" s="5">
        <f>H34+H36+H35</f>
        <v>219950.76</v>
      </c>
      <c r="I33" s="5">
        <f>I34+I36+I35</f>
        <v>1533.77</v>
      </c>
      <c r="J33" s="10">
        <f t="shared" si="4"/>
        <v>154779.91</v>
      </c>
      <c r="K33" s="10">
        <f t="shared" si="5"/>
        <v>26648.76000000001</v>
      </c>
      <c r="L33" s="10">
        <f t="shared" si="6"/>
        <v>19686.76000000004</v>
      </c>
      <c r="M33" s="10">
        <f t="shared" si="7"/>
        <v>-5130.530000000001</v>
      </c>
      <c r="N33" s="32">
        <f t="shared" si="0"/>
        <v>3.3749868230965228</v>
      </c>
      <c r="O33" s="32">
        <f t="shared" si="1"/>
        <v>0.23014720225680116</v>
      </c>
      <c r="P33" s="32">
        <f t="shared" si="2"/>
        <v>1.1378607567433343</v>
      </c>
      <c r="Q33" s="32">
        <f t="shared" si="3"/>
        <v>1.098304038668957</v>
      </c>
    </row>
    <row r="34" spans="1:17" ht="15.75">
      <c r="A34" s="117"/>
      <c r="B34" s="102"/>
      <c r="C34" s="11" t="s">
        <v>37</v>
      </c>
      <c r="D34" s="63">
        <v>36720.35</v>
      </c>
      <c r="E34" s="12">
        <v>163317.8</v>
      </c>
      <c r="F34" s="12">
        <v>160666.9</v>
      </c>
      <c r="G34" s="12">
        <v>4932.1</v>
      </c>
      <c r="H34" s="53">
        <v>185375.44</v>
      </c>
      <c r="I34" s="53">
        <v>262.5</v>
      </c>
      <c r="J34" s="12">
        <f t="shared" si="4"/>
        <v>148655.09</v>
      </c>
      <c r="K34" s="12">
        <f t="shared" si="5"/>
        <v>24708.540000000008</v>
      </c>
      <c r="L34" s="12">
        <f t="shared" si="6"/>
        <v>22057.640000000014</v>
      </c>
      <c r="M34" s="12">
        <f t="shared" si="7"/>
        <v>-4669.6</v>
      </c>
      <c r="N34" s="32">
        <f t="shared" si="0"/>
        <v>5.048302644174144</v>
      </c>
      <c r="O34" s="32">
        <f t="shared" si="1"/>
        <v>0.05322276515074714</v>
      </c>
      <c r="P34" s="32">
        <f t="shared" si="2"/>
        <v>1.1537873700183423</v>
      </c>
      <c r="Q34" s="32">
        <f t="shared" si="3"/>
        <v>1.135059619955694</v>
      </c>
    </row>
    <row r="35" spans="1:17" ht="15.75">
      <c r="A35" s="117"/>
      <c r="B35" s="102"/>
      <c r="C35" s="11" t="s">
        <v>38</v>
      </c>
      <c r="D35" s="63">
        <v>1682.61</v>
      </c>
      <c r="E35" s="12">
        <v>1867.8</v>
      </c>
      <c r="F35" s="12">
        <v>1867.8</v>
      </c>
      <c r="G35" s="12">
        <v>0</v>
      </c>
      <c r="H35" s="53">
        <v>1024.17</v>
      </c>
      <c r="I35" s="53">
        <v>0</v>
      </c>
      <c r="J35" s="12">
        <f t="shared" si="4"/>
        <v>-658.4399999999998</v>
      </c>
      <c r="K35" s="12">
        <f t="shared" si="5"/>
        <v>-843.6299999999999</v>
      </c>
      <c r="L35" s="12">
        <f t="shared" si="6"/>
        <v>-843.6299999999999</v>
      </c>
      <c r="M35" s="12">
        <f t="shared" si="7"/>
        <v>0</v>
      </c>
      <c r="N35" s="32">
        <f t="shared" si="0"/>
        <v>0.6086793731167651</v>
      </c>
      <c r="O35" s="32">
        <f t="shared" si="1"/>
      </c>
      <c r="P35" s="32">
        <f t="shared" si="2"/>
        <v>0.5483295856087376</v>
      </c>
      <c r="Q35" s="32">
        <f t="shared" si="3"/>
        <v>0.5483295856087376</v>
      </c>
    </row>
    <row r="36" spans="1:17" ht="15.75">
      <c r="A36" s="117"/>
      <c r="B36" s="102"/>
      <c r="C36" s="11" t="s">
        <v>39</v>
      </c>
      <c r="D36" s="64">
        <v>26767.89</v>
      </c>
      <c r="E36" s="12">
        <v>35078.4</v>
      </c>
      <c r="F36" s="12">
        <v>30767.300000000003</v>
      </c>
      <c r="G36" s="12">
        <v>1732.2</v>
      </c>
      <c r="H36" s="53">
        <v>33551.15</v>
      </c>
      <c r="I36" s="53">
        <v>1271.27</v>
      </c>
      <c r="J36" s="12">
        <f t="shared" si="4"/>
        <v>6783.260000000002</v>
      </c>
      <c r="K36" s="12">
        <f t="shared" si="5"/>
        <v>2783.8499999999985</v>
      </c>
      <c r="L36" s="12">
        <f t="shared" si="6"/>
        <v>-1527.25</v>
      </c>
      <c r="M36" s="12">
        <f t="shared" si="7"/>
        <v>-460.93000000000006</v>
      </c>
      <c r="N36" s="32">
        <f t="shared" si="0"/>
        <v>1.2534103360406816</v>
      </c>
      <c r="O36" s="32">
        <f t="shared" si="1"/>
        <v>0.7339048608705692</v>
      </c>
      <c r="P36" s="32">
        <f t="shared" si="2"/>
        <v>1.0904808026703674</v>
      </c>
      <c r="Q36" s="32">
        <f t="shared" si="3"/>
        <v>0.9564618112570699</v>
      </c>
    </row>
    <row r="37" spans="1:17" ht="15.75">
      <c r="A37" s="117"/>
      <c r="B37" s="117"/>
      <c r="C37" s="72" t="s">
        <v>9</v>
      </c>
      <c r="D37" s="64">
        <f>SUM(D30:D33)</f>
        <v>130195.63</v>
      </c>
      <c r="E37" s="64">
        <f>SUM(E30:E33)</f>
        <v>301398.69999999995</v>
      </c>
      <c r="F37" s="64">
        <f>SUM(F30:F33)</f>
        <v>284108.5</v>
      </c>
      <c r="G37" s="64">
        <f>SUM(G30:G33)</f>
        <v>16010.7</v>
      </c>
      <c r="H37" s="64">
        <f>SUM(H30:H33)</f>
        <v>301668.49</v>
      </c>
      <c r="I37" s="64">
        <f>SUM(I30:I33)</f>
        <v>3763.36</v>
      </c>
      <c r="J37" s="64">
        <f t="shared" si="4"/>
        <v>171472.86</v>
      </c>
      <c r="K37" s="64">
        <f t="shared" si="5"/>
        <v>17559.98999999999</v>
      </c>
      <c r="L37" s="64">
        <f t="shared" si="6"/>
        <v>269.79000000003725</v>
      </c>
      <c r="M37" s="64">
        <f t="shared" si="7"/>
        <v>-12247.34</v>
      </c>
      <c r="N37" s="43">
        <f aca="true" t="shared" si="8" ref="N37:N68">_xlfn.IFERROR(H37/D37,"")</f>
        <v>2.3170400573352574</v>
      </c>
      <c r="O37" s="43">
        <f aca="true" t="shared" si="9" ref="O37:O58">_xlfn.IFERROR(I37/G37,"")</f>
        <v>0.23505280843435952</v>
      </c>
      <c r="P37" s="43">
        <f aca="true" t="shared" si="10" ref="P37:P68">_xlfn.IFERROR(H37/F37,"")</f>
        <v>1.0618073376896502</v>
      </c>
      <c r="Q37" s="43">
        <f t="shared" si="3"/>
        <v>1.000895126621316</v>
      </c>
    </row>
    <row r="38" spans="1:17" ht="31.5">
      <c r="A38" s="117" t="s">
        <v>74</v>
      </c>
      <c r="B38" s="102" t="s">
        <v>15</v>
      </c>
      <c r="C38" s="80" t="s">
        <v>41</v>
      </c>
      <c r="D38" s="62">
        <v>272921.83</v>
      </c>
      <c r="E38" s="5">
        <v>326627.4</v>
      </c>
      <c r="F38" s="5">
        <v>308800.5</v>
      </c>
      <c r="G38" s="5">
        <v>20200</v>
      </c>
      <c r="H38" s="53">
        <v>273625.68</v>
      </c>
      <c r="I38" s="53">
        <v>18378.38</v>
      </c>
      <c r="J38" s="10">
        <f t="shared" si="4"/>
        <v>703.8499999999767</v>
      </c>
      <c r="K38" s="10">
        <f t="shared" si="5"/>
        <v>-35174.82000000001</v>
      </c>
      <c r="L38" s="10">
        <f t="shared" si="6"/>
        <v>-53001.72000000003</v>
      </c>
      <c r="M38" s="10">
        <f t="shared" si="7"/>
        <v>-1821.619999999999</v>
      </c>
      <c r="N38" s="32">
        <f t="shared" si="8"/>
        <v>1.002578943575162</v>
      </c>
      <c r="O38" s="32">
        <f t="shared" si="9"/>
        <v>0.909820792079208</v>
      </c>
      <c r="P38" s="32">
        <f t="shared" si="10"/>
        <v>0.8860920885814627</v>
      </c>
      <c r="Q38" s="32">
        <f t="shared" si="3"/>
        <v>0.8377303312581859</v>
      </c>
    </row>
    <row r="39" spans="1:17" ht="34.5" customHeight="1">
      <c r="A39" s="117"/>
      <c r="B39" s="102"/>
      <c r="C39" s="80" t="s">
        <v>42</v>
      </c>
      <c r="D39" s="62">
        <v>68210.72</v>
      </c>
      <c r="E39" s="5">
        <v>254266</v>
      </c>
      <c r="F39" s="5">
        <v>210904.6</v>
      </c>
      <c r="G39" s="5">
        <v>20100</v>
      </c>
      <c r="H39" s="53">
        <v>205063.6</v>
      </c>
      <c r="I39" s="53">
        <v>-404.95</v>
      </c>
      <c r="J39" s="10">
        <f t="shared" si="4"/>
        <v>136852.88</v>
      </c>
      <c r="K39" s="10">
        <f t="shared" si="5"/>
        <v>-5841</v>
      </c>
      <c r="L39" s="10">
        <f t="shared" si="6"/>
        <v>-49202.399999999994</v>
      </c>
      <c r="M39" s="10">
        <f t="shared" si="7"/>
        <v>-20504.95</v>
      </c>
      <c r="N39" s="32">
        <f t="shared" si="8"/>
        <v>3.006325105496614</v>
      </c>
      <c r="O39" s="32">
        <f t="shared" si="9"/>
        <v>-0.02014676616915423</v>
      </c>
      <c r="P39" s="32">
        <f t="shared" si="10"/>
        <v>0.9723050137360684</v>
      </c>
      <c r="Q39" s="32">
        <f t="shared" si="3"/>
        <v>0.8064924134567736</v>
      </c>
    </row>
    <row r="40" spans="1:17" ht="31.5">
      <c r="A40" s="117"/>
      <c r="B40" s="102"/>
      <c r="C40" s="81" t="s">
        <v>43</v>
      </c>
      <c r="D40" s="62">
        <v>49453.5</v>
      </c>
      <c r="E40" s="5">
        <v>43031.42</v>
      </c>
      <c r="F40" s="5">
        <v>40635.22</v>
      </c>
      <c r="G40" s="5">
        <v>4093.22</v>
      </c>
      <c r="H40" s="53">
        <v>41317.99</v>
      </c>
      <c r="I40" s="53">
        <v>5440.26</v>
      </c>
      <c r="J40" s="5">
        <f t="shared" si="4"/>
        <v>-8135.510000000002</v>
      </c>
      <c r="K40" s="5">
        <f t="shared" si="5"/>
        <v>682.7699999999968</v>
      </c>
      <c r="L40" s="5">
        <f t="shared" si="6"/>
        <v>-1713.4300000000003</v>
      </c>
      <c r="M40" s="5">
        <f t="shared" si="7"/>
        <v>1347.0400000000004</v>
      </c>
      <c r="N40" s="32">
        <f t="shared" si="8"/>
        <v>0.8354917245493241</v>
      </c>
      <c r="O40" s="32">
        <f t="shared" si="9"/>
        <v>1.3290905448522192</v>
      </c>
      <c r="P40" s="32">
        <f t="shared" si="10"/>
        <v>1.0168024191821774</v>
      </c>
      <c r="Q40" s="32">
        <f t="shared" si="3"/>
        <v>0.9601818857011922</v>
      </c>
    </row>
    <row r="41" spans="1:17" ht="31.5">
      <c r="A41" s="118"/>
      <c r="B41" s="122"/>
      <c r="C41" s="82" t="s">
        <v>78</v>
      </c>
      <c r="D41" s="62">
        <v>4314.47</v>
      </c>
      <c r="E41" s="5">
        <v>2948.3</v>
      </c>
      <c r="F41" s="5">
        <v>2448.6</v>
      </c>
      <c r="G41" s="5">
        <v>0</v>
      </c>
      <c r="H41" s="53">
        <v>2811.01</v>
      </c>
      <c r="I41" s="53">
        <v>-21.42</v>
      </c>
      <c r="J41" s="5">
        <f t="shared" si="4"/>
        <v>-1503.46</v>
      </c>
      <c r="K41" s="5">
        <f t="shared" si="5"/>
        <v>362.4100000000003</v>
      </c>
      <c r="L41" s="5">
        <f t="shared" si="6"/>
        <v>-137.28999999999996</v>
      </c>
      <c r="M41" s="5">
        <f t="shared" si="7"/>
        <v>-21.42</v>
      </c>
      <c r="N41" s="32">
        <f t="shared" si="8"/>
        <v>0.6515307789832818</v>
      </c>
      <c r="O41" s="32">
        <f t="shared" si="9"/>
      </c>
      <c r="P41" s="32">
        <f t="shared" si="10"/>
        <v>1.148007024422119</v>
      </c>
      <c r="Q41" s="32">
        <f t="shared" si="3"/>
        <v>0.9534341824102025</v>
      </c>
    </row>
    <row r="42" spans="1:17" ht="18" customHeight="1">
      <c r="A42" s="119"/>
      <c r="B42" s="123"/>
      <c r="C42" s="83" t="s">
        <v>82</v>
      </c>
      <c r="D42" s="62">
        <v>64.83</v>
      </c>
      <c r="E42" s="5">
        <v>0</v>
      </c>
      <c r="F42" s="5">
        <v>0</v>
      </c>
      <c r="G42" s="5">
        <v>0</v>
      </c>
      <c r="H42" s="53">
        <v>281.63</v>
      </c>
      <c r="I42" s="53">
        <v>30.12</v>
      </c>
      <c r="J42" s="5">
        <f t="shared" si="4"/>
        <v>216.8</v>
      </c>
      <c r="K42" s="5">
        <f t="shared" si="5"/>
        <v>281.63</v>
      </c>
      <c r="L42" s="5">
        <f t="shared" si="6"/>
        <v>281.63</v>
      </c>
      <c r="M42" s="5">
        <f t="shared" si="7"/>
        <v>30.12</v>
      </c>
      <c r="N42" s="32">
        <f t="shared" si="8"/>
        <v>4.34413080364029</v>
      </c>
      <c r="O42" s="32">
        <f t="shared" si="9"/>
      </c>
      <c r="P42" s="32">
        <f t="shared" si="10"/>
      </c>
      <c r="Q42" s="32">
        <f t="shared" si="3"/>
      </c>
    </row>
    <row r="43" spans="1:17" ht="31.5">
      <c r="A43" s="117"/>
      <c r="B43" s="102"/>
      <c r="C43" s="80" t="s">
        <v>44</v>
      </c>
      <c r="D43" s="62">
        <v>435222.23</v>
      </c>
      <c r="E43" s="3">
        <v>104142</v>
      </c>
      <c r="F43" s="3">
        <v>93840</v>
      </c>
      <c r="G43" s="3">
        <v>10400</v>
      </c>
      <c r="H43" s="53">
        <v>174422.00999999998</v>
      </c>
      <c r="I43" s="53">
        <v>2758.34</v>
      </c>
      <c r="J43" s="3">
        <f t="shared" si="4"/>
        <v>-260800.22</v>
      </c>
      <c r="K43" s="3">
        <f t="shared" si="5"/>
        <v>80582.00999999998</v>
      </c>
      <c r="L43" s="3">
        <f t="shared" si="6"/>
        <v>70280.00999999998</v>
      </c>
      <c r="M43" s="3">
        <f t="shared" si="7"/>
        <v>-7641.66</v>
      </c>
      <c r="N43" s="32">
        <f t="shared" si="8"/>
        <v>0.400765397484407</v>
      </c>
      <c r="O43" s="32">
        <f t="shared" si="9"/>
        <v>0.265225</v>
      </c>
      <c r="P43" s="32">
        <f t="shared" si="10"/>
        <v>1.8587170716112529</v>
      </c>
      <c r="Q43" s="32">
        <f t="shared" si="3"/>
        <v>1.6748478999827157</v>
      </c>
    </row>
    <row r="44" spans="1:17" ht="30" customHeight="1">
      <c r="A44" s="120"/>
      <c r="B44" s="124"/>
      <c r="C44" s="88" t="s">
        <v>104</v>
      </c>
      <c r="D44" s="65">
        <v>0</v>
      </c>
      <c r="E44" s="40">
        <v>0</v>
      </c>
      <c r="F44" s="40">
        <v>0</v>
      </c>
      <c r="G44" s="40">
        <v>0</v>
      </c>
      <c r="H44" s="53">
        <v>11940</v>
      </c>
      <c r="I44" s="53">
        <v>0</v>
      </c>
      <c r="J44" s="40">
        <f t="shared" si="4"/>
        <v>11940</v>
      </c>
      <c r="K44" s="3">
        <f>H44-F44</f>
        <v>11940</v>
      </c>
      <c r="L44" s="3">
        <f>H44-E44</f>
        <v>11940</v>
      </c>
      <c r="M44" s="3">
        <f>I44-G44</f>
        <v>0</v>
      </c>
      <c r="N44" s="32">
        <f t="shared" si="8"/>
      </c>
      <c r="O44" s="32">
        <f t="shared" si="9"/>
      </c>
      <c r="P44" s="32">
        <f t="shared" si="10"/>
      </c>
      <c r="Q44" s="32">
        <f t="shared" si="3"/>
      </c>
    </row>
    <row r="45" spans="1:17" ht="31.5">
      <c r="A45" s="117"/>
      <c r="B45" s="102"/>
      <c r="C45" s="80" t="s">
        <v>45</v>
      </c>
      <c r="D45" s="62">
        <v>105867.89</v>
      </c>
      <c r="E45" s="3">
        <v>45272.2</v>
      </c>
      <c r="F45" s="3">
        <v>40150</v>
      </c>
      <c r="G45" s="3">
        <v>5200</v>
      </c>
      <c r="H45" s="53">
        <v>76671.7</v>
      </c>
      <c r="I45" s="53">
        <v>11981.55</v>
      </c>
      <c r="J45" s="40">
        <f t="shared" si="4"/>
        <v>-29196.190000000002</v>
      </c>
      <c r="K45" s="3">
        <f>H45-F45</f>
        <v>36521.7</v>
      </c>
      <c r="L45" s="3">
        <f>H45-E45</f>
        <v>31399.5</v>
      </c>
      <c r="M45" s="3">
        <f>I45-G45</f>
        <v>6781.549999999999</v>
      </c>
      <c r="N45" s="32">
        <f t="shared" si="8"/>
        <v>0.7242205356128284</v>
      </c>
      <c r="O45" s="32">
        <f t="shared" si="9"/>
        <v>2.304144230769231</v>
      </c>
      <c r="P45" s="32">
        <f t="shared" si="10"/>
        <v>1.9096313823163138</v>
      </c>
      <c r="Q45" s="32">
        <f t="shared" si="3"/>
        <v>1.6935713307504385</v>
      </c>
    </row>
    <row r="46" spans="1:17" ht="47.25">
      <c r="A46" s="121"/>
      <c r="B46" s="125"/>
      <c r="C46" s="80" t="s">
        <v>105</v>
      </c>
      <c r="D46" s="85">
        <v>0</v>
      </c>
      <c r="E46" s="86">
        <v>0</v>
      </c>
      <c r="F46" s="86">
        <v>0</v>
      </c>
      <c r="G46" s="86">
        <v>0</v>
      </c>
      <c r="H46" s="53">
        <v>4046.11</v>
      </c>
      <c r="I46" s="53">
        <v>0</v>
      </c>
      <c r="J46" s="40">
        <f t="shared" si="4"/>
        <v>4046.11</v>
      </c>
      <c r="K46" s="3">
        <f>H46-F46</f>
        <v>4046.11</v>
      </c>
      <c r="L46" s="3">
        <f>H46-E46</f>
        <v>4046.11</v>
      </c>
      <c r="M46" s="3">
        <f>I46-G46</f>
        <v>0</v>
      </c>
      <c r="N46" s="32">
        <f t="shared" si="8"/>
      </c>
      <c r="O46" s="32">
        <f t="shared" si="9"/>
      </c>
      <c r="P46" s="32">
        <f t="shared" si="10"/>
      </c>
      <c r="Q46" s="87">
        <v>0.07</v>
      </c>
    </row>
    <row r="47" spans="1:17" ht="18" customHeight="1">
      <c r="A47" s="120"/>
      <c r="B47" s="124"/>
      <c r="C47" s="81" t="s">
        <v>50</v>
      </c>
      <c r="D47" s="65">
        <v>10852.77</v>
      </c>
      <c r="E47" s="40">
        <v>14007.9</v>
      </c>
      <c r="F47" s="40">
        <v>12063.7</v>
      </c>
      <c r="G47" s="40">
        <v>1859</v>
      </c>
      <c r="H47" s="53">
        <v>11198.720000000001</v>
      </c>
      <c r="I47" s="53">
        <v>2575.39</v>
      </c>
      <c r="J47" s="40">
        <f t="shared" si="4"/>
        <v>345.9500000000007</v>
      </c>
      <c r="K47" s="3">
        <f>H47-F47</f>
        <v>-864.9799999999996</v>
      </c>
      <c r="L47" s="3">
        <f>H47-E47</f>
        <v>-2809.1799999999985</v>
      </c>
      <c r="M47" s="3">
        <f>I47-G47</f>
        <v>716.3899999999999</v>
      </c>
      <c r="N47" s="32">
        <f t="shared" si="8"/>
        <v>1.031876654531516</v>
      </c>
      <c r="O47" s="32">
        <f t="shared" si="9"/>
        <v>1.3853630984400214</v>
      </c>
      <c r="P47" s="32">
        <f t="shared" si="10"/>
        <v>0.928298946426055</v>
      </c>
      <c r="Q47" s="32">
        <f aca="true" t="shared" si="11" ref="Q47:Q83">_xlfn.IFERROR(H47/E47,"")</f>
        <v>0.7994574490109154</v>
      </c>
    </row>
    <row r="48" spans="1:17" ht="27" customHeight="1">
      <c r="A48" s="120"/>
      <c r="B48" s="124"/>
      <c r="C48" s="81" t="s">
        <v>100</v>
      </c>
      <c r="D48" s="65">
        <v>625.31</v>
      </c>
      <c r="E48" s="40">
        <v>0</v>
      </c>
      <c r="F48" s="40">
        <v>0</v>
      </c>
      <c r="G48" s="40">
        <v>0</v>
      </c>
      <c r="H48" s="53">
        <v>36250.600000000006</v>
      </c>
      <c r="I48" s="53">
        <v>2807.1099999999997</v>
      </c>
      <c r="J48" s="40">
        <f t="shared" si="4"/>
        <v>35625.29000000001</v>
      </c>
      <c r="K48" s="3">
        <f>H48-F48</f>
        <v>36250.600000000006</v>
      </c>
      <c r="L48" s="3">
        <f>H48-E48</f>
        <v>36250.600000000006</v>
      </c>
      <c r="M48" s="3">
        <f>I48-G48</f>
        <v>2807.1099999999997</v>
      </c>
      <c r="N48" s="32">
        <f t="shared" si="8"/>
        <v>57.97220578593019</v>
      </c>
      <c r="O48" s="32">
        <f t="shared" si="9"/>
      </c>
      <c r="P48" s="32">
        <f t="shared" si="10"/>
      </c>
      <c r="Q48" s="32">
        <f t="shared" si="11"/>
      </c>
    </row>
    <row r="49" spans="1:17" ht="18" customHeight="1">
      <c r="A49" s="117"/>
      <c r="B49" s="117"/>
      <c r="C49" s="72" t="s">
        <v>9</v>
      </c>
      <c r="D49" s="64">
        <f>SUM(D38:D48)</f>
        <v>947533.5500000002</v>
      </c>
      <c r="E49" s="64">
        <f>SUM(E38:E48)</f>
        <v>790295.2200000001</v>
      </c>
      <c r="F49" s="64">
        <f>SUM(F38:F48)</f>
        <v>708842.6199999999</v>
      </c>
      <c r="G49" s="64">
        <f>SUM(G38:G48)</f>
        <v>61852.22</v>
      </c>
      <c r="H49" s="64">
        <f>SUM(H38:H48)</f>
        <v>837629.0499999999</v>
      </c>
      <c r="I49" s="64">
        <f>SUM(I38:I48)</f>
        <v>43544.78</v>
      </c>
      <c r="J49" s="64">
        <f t="shared" si="4"/>
        <v>-109904.50000000023</v>
      </c>
      <c r="K49" s="64">
        <f t="shared" si="5"/>
        <v>128786.43000000005</v>
      </c>
      <c r="L49" s="64">
        <f t="shared" si="6"/>
        <v>47333.82999999984</v>
      </c>
      <c r="M49" s="64">
        <f t="shared" si="7"/>
        <v>-18307.440000000002</v>
      </c>
      <c r="N49" s="32">
        <f t="shared" si="8"/>
        <v>0.8840099118390053</v>
      </c>
      <c r="O49" s="32">
        <f t="shared" si="9"/>
        <v>0.7040132108435234</v>
      </c>
      <c r="P49" s="32">
        <f t="shared" si="10"/>
        <v>1.1816855058743505</v>
      </c>
      <c r="Q49" s="32">
        <f t="shared" si="11"/>
        <v>1.0598938583988902</v>
      </c>
    </row>
    <row r="50" spans="1:17" ht="18" customHeight="1">
      <c r="A50" s="117" t="s">
        <v>46</v>
      </c>
      <c r="B50" s="102" t="s">
        <v>47</v>
      </c>
      <c r="C50" s="6" t="s">
        <v>28</v>
      </c>
      <c r="D50" s="30">
        <v>8187.13</v>
      </c>
      <c r="E50" s="3">
        <v>2731.14</v>
      </c>
      <c r="F50" s="3">
        <v>2731.14</v>
      </c>
      <c r="G50" s="3">
        <v>0</v>
      </c>
      <c r="H50" s="53">
        <v>2731.14</v>
      </c>
      <c r="I50" s="53">
        <v>0</v>
      </c>
      <c r="J50" s="7">
        <f t="shared" si="4"/>
        <v>-5455.99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32">
        <f t="shared" si="8"/>
        <v>0.3335894263313273</v>
      </c>
      <c r="O50" s="32">
        <f t="shared" si="9"/>
      </c>
      <c r="P50" s="32">
        <f t="shared" si="10"/>
        <v>1</v>
      </c>
      <c r="Q50" s="32">
        <f t="shared" si="11"/>
        <v>1</v>
      </c>
    </row>
    <row r="51" spans="1:17" ht="18" customHeight="1">
      <c r="A51" s="117"/>
      <c r="B51" s="102"/>
      <c r="C51" s="73" t="s">
        <v>9</v>
      </c>
      <c r="D51" s="64">
        <f>D50</f>
        <v>8187.13</v>
      </c>
      <c r="E51" s="74">
        <f>SUM(E50:E50)</f>
        <v>2731.14</v>
      </c>
      <c r="F51" s="74">
        <f>SUM(F50:F50)</f>
        <v>2731.14</v>
      </c>
      <c r="G51" s="74">
        <f>SUM(G50:G50)</f>
        <v>0</v>
      </c>
      <c r="H51" s="74">
        <f>SUM(H50:H50)</f>
        <v>2731.14</v>
      </c>
      <c r="I51" s="74">
        <f>SUM(I50:I50)</f>
        <v>0</v>
      </c>
      <c r="J51" s="75">
        <f t="shared" si="4"/>
        <v>-5455.99</v>
      </c>
      <c r="K51" s="75">
        <f t="shared" si="5"/>
        <v>0</v>
      </c>
      <c r="L51" s="75">
        <f t="shared" si="6"/>
        <v>0</v>
      </c>
      <c r="M51" s="75">
        <f t="shared" si="7"/>
        <v>0</v>
      </c>
      <c r="N51" s="32">
        <f t="shared" si="8"/>
        <v>0.3335894263313273</v>
      </c>
      <c r="O51" s="32">
        <f t="shared" si="9"/>
      </c>
      <c r="P51" s="32">
        <f t="shared" si="10"/>
        <v>1</v>
      </c>
      <c r="Q51" s="32">
        <f t="shared" si="11"/>
        <v>1</v>
      </c>
    </row>
    <row r="52" spans="1:17" ht="18" customHeight="1">
      <c r="A52" s="129" t="s">
        <v>49</v>
      </c>
      <c r="B52" s="127" t="s">
        <v>76</v>
      </c>
      <c r="C52" s="13" t="s">
        <v>85</v>
      </c>
      <c r="D52" s="30">
        <v>352020.03</v>
      </c>
      <c r="E52" s="3">
        <v>636054.38</v>
      </c>
      <c r="F52" s="3">
        <v>564388.06</v>
      </c>
      <c r="G52" s="3">
        <v>69540.8</v>
      </c>
      <c r="H52" s="53">
        <v>462778.35</v>
      </c>
      <c r="I52" s="53">
        <v>39495.14</v>
      </c>
      <c r="J52" s="7">
        <f t="shared" si="4"/>
        <v>110758.31999999995</v>
      </c>
      <c r="K52" s="7">
        <f t="shared" si="5"/>
        <v>-101609.71000000008</v>
      </c>
      <c r="L52" s="7">
        <f t="shared" si="6"/>
        <v>-173276.03000000003</v>
      </c>
      <c r="M52" s="7">
        <f t="shared" si="7"/>
        <v>-30045.660000000003</v>
      </c>
      <c r="N52" s="32">
        <f t="shared" si="8"/>
        <v>1.3146364142972204</v>
      </c>
      <c r="O52" s="32">
        <f t="shared" si="9"/>
        <v>0.567941985136783</v>
      </c>
      <c r="P52" s="32">
        <f t="shared" si="10"/>
        <v>0.8199648128629793</v>
      </c>
      <c r="Q52" s="32">
        <f t="shared" si="11"/>
        <v>0.7275767049980851</v>
      </c>
    </row>
    <row r="53" spans="1:17" ht="18" customHeight="1">
      <c r="A53" s="110"/>
      <c r="B53" s="113"/>
      <c r="C53" s="13" t="s">
        <v>79</v>
      </c>
      <c r="D53" s="30">
        <v>224842.34</v>
      </c>
      <c r="E53" s="30">
        <v>415818.14</v>
      </c>
      <c r="F53" s="30">
        <v>369024.7</v>
      </c>
      <c r="G53" s="30">
        <v>40730.8</v>
      </c>
      <c r="H53" s="53">
        <v>294008.75</v>
      </c>
      <c r="I53" s="53">
        <v>17764.57</v>
      </c>
      <c r="J53" s="14">
        <f t="shared" si="4"/>
        <v>69166.41</v>
      </c>
      <c r="K53" s="14">
        <f t="shared" si="5"/>
        <v>-75015.95000000001</v>
      </c>
      <c r="L53" s="14">
        <f t="shared" si="6"/>
        <v>-121809.39000000001</v>
      </c>
      <c r="M53" s="14">
        <f t="shared" si="7"/>
        <v>-22966.230000000003</v>
      </c>
      <c r="N53" s="32">
        <f t="shared" si="8"/>
        <v>1.3076218206944474</v>
      </c>
      <c r="O53" s="32">
        <f t="shared" si="9"/>
        <v>0.43614586504561653</v>
      </c>
      <c r="P53" s="32">
        <f t="shared" si="10"/>
        <v>0.7967183497473204</v>
      </c>
      <c r="Q53" s="32">
        <f t="shared" si="11"/>
        <v>0.7070609040769602</v>
      </c>
    </row>
    <row r="54" spans="1:17" ht="18" customHeight="1">
      <c r="A54" s="110"/>
      <c r="B54" s="113"/>
      <c r="C54" s="13" t="s">
        <v>80</v>
      </c>
      <c r="D54" s="30">
        <v>3234060.48</v>
      </c>
      <c r="E54" s="5">
        <v>3830717.66</v>
      </c>
      <c r="F54" s="5">
        <v>3478817.55</v>
      </c>
      <c r="G54" s="5">
        <v>356561.7</v>
      </c>
      <c r="H54" s="53">
        <v>3422058.6</v>
      </c>
      <c r="I54" s="53">
        <v>183028.82</v>
      </c>
      <c r="J54" s="7">
        <f t="shared" si="4"/>
        <v>187998.1200000001</v>
      </c>
      <c r="K54" s="7">
        <f t="shared" si="5"/>
        <v>-56758.94999999972</v>
      </c>
      <c r="L54" s="7">
        <f t="shared" si="6"/>
        <v>-408659.06000000006</v>
      </c>
      <c r="M54" s="7">
        <f t="shared" si="7"/>
        <v>-173532.88</v>
      </c>
      <c r="N54" s="32">
        <f t="shared" si="8"/>
        <v>1.0581306754040667</v>
      </c>
      <c r="O54" s="32">
        <f t="shared" si="9"/>
        <v>0.5133159843022961</v>
      </c>
      <c r="P54" s="32">
        <f t="shared" si="10"/>
        <v>0.9836844131133006</v>
      </c>
      <c r="Q54" s="32">
        <f t="shared" si="11"/>
        <v>0.8933204959824682</v>
      </c>
    </row>
    <row r="55" spans="1:17" ht="18" customHeight="1">
      <c r="A55" s="110"/>
      <c r="B55" s="113"/>
      <c r="C55" s="13" t="s">
        <v>81</v>
      </c>
      <c r="D55" s="30">
        <v>1625.03</v>
      </c>
      <c r="E55" s="3">
        <v>0</v>
      </c>
      <c r="F55" s="3">
        <v>0</v>
      </c>
      <c r="G55" s="3">
        <v>0</v>
      </c>
      <c r="H55" s="53">
        <v>1044.68</v>
      </c>
      <c r="I55" s="53">
        <v>84.95</v>
      </c>
      <c r="J55" s="7">
        <f t="shared" si="4"/>
        <v>-580.3499999999999</v>
      </c>
      <c r="K55" s="7">
        <f t="shared" si="5"/>
        <v>1044.68</v>
      </c>
      <c r="L55" s="7">
        <f t="shared" si="6"/>
        <v>1044.68</v>
      </c>
      <c r="M55" s="7">
        <f t="shared" si="7"/>
        <v>84.95</v>
      </c>
      <c r="N55" s="32">
        <f t="shared" si="8"/>
        <v>0.6428681316652616</v>
      </c>
      <c r="O55" s="32">
        <f t="shared" si="9"/>
      </c>
      <c r="P55" s="32">
        <f t="shared" si="10"/>
      </c>
      <c r="Q55" s="32">
        <f t="shared" si="11"/>
      </c>
    </row>
    <row r="56" spans="1:17" ht="18" customHeight="1">
      <c r="A56" s="130"/>
      <c r="B56" s="128"/>
      <c r="C56" s="76" t="s">
        <v>9</v>
      </c>
      <c r="D56" s="77">
        <f>SUM(D52:D55)</f>
        <v>3812547.88</v>
      </c>
      <c r="E56" s="77">
        <f>SUM(E52:E55)</f>
        <v>4882590.18</v>
      </c>
      <c r="F56" s="77">
        <f>SUM(F52:F55)</f>
        <v>4412230.31</v>
      </c>
      <c r="G56" s="77">
        <f>SUM(G52:G55)</f>
        <v>466833.30000000005</v>
      </c>
      <c r="H56" s="77">
        <f>SUM(H52:H55)</f>
        <v>4179890.3800000004</v>
      </c>
      <c r="I56" s="77">
        <f>SUM(I52:I55)</f>
        <v>240373.48</v>
      </c>
      <c r="J56" s="77">
        <f t="shared" si="4"/>
        <v>367342.50000000047</v>
      </c>
      <c r="K56" s="77">
        <f t="shared" si="5"/>
        <v>-232339.92999999924</v>
      </c>
      <c r="L56" s="77">
        <f t="shared" si="6"/>
        <v>-702699.7999999993</v>
      </c>
      <c r="M56" s="77">
        <f t="shared" si="7"/>
        <v>-226459.82000000004</v>
      </c>
      <c r="N56" s="32">
        <f t="shared" si="8"/>
        <v>1.0963509211063338</v>
      </c>
      <c r="O56" s="32">
        <f t="shared" si="9"/>
        <v>0.5149021717173988</v>
      </c>
      <c r="P56" s="32">
        <f t="shared" si="10"/>
        <v>0.947341839914064</v>
      </c>
      <c r="Q56" s="32">
        <f t="shared" si="11"/>
        <v>0.856080528142954</v>
      </c>
    </row>
    <row r="57" spans="1:17" ht="18" customHeight="1">
      <c r="A57" s="126">
        <v>991</v>
      </c>
      <c r="B57" s="126" t="s">
        <v>51</v>
      </c>
      <c r="C57" s="8" t="s">
        <v>52</v>
      </c>
      <c r="D57" s="62">
        <v>48977.17</v>
      </c>
      <c r="E57" s="5">
        <v>54298.2</v>
      </c>
      <c r="F57" s="5">
        <v>49000</v>
      </c>
      <c r="G57" s="5">
        <v>5000</v>
      </c>
      <c r="H57" s="53">
        <v>47749.530000000006</v>
      </c>
      <c r="I57" s="53">
        <v>2515.0600000000004</v>
      </c>
      <c r="J57" s="5">
        <f t="shared" si="4"/>
        <v>-1227.6399999999921</v>
      </c>
      <c r="K57" s="5">
        <f t="shared" si="5"/>
        <v>-1250.469999999994</v>
      </c>
      <c r="L57" s="5">
        <f t="shared" si="6"/>
        <v>-6548.669999999991</v>
      </c>
      <c r="M57" s="5">
        <f t="shared" si="7"/>
        <v>-2484.9399999999996</v>
      </c>
      <c r="N57" s="32">
        <f t="shared" si="8"/>
        <v>0.9749344439460265</v>
      </c>
      <c r="O57" s="32">
        <f t="shared" si="9"/>
        <v>0.5030120000000001</v>
      </c>
      <c r="P57" s="32">
        <f t="shared" si="10"/>
        <v>0.9744802040816328</v>
      </c>
      <c r="Q57" s="32">
        <f t="shared" si="11"/>
        <v>0.8793943445639083</v>
      </c>
    </row>
    <row r="58" spans="1:17" ht="26.25" customHeight="1">
      <c r="A58" s="126"/>
      <c r="B58" s="126"/>
      <c r="C58" s="6" t="s">
        <v>53</v>
      </c>
      <c r="D58" s="62">
        <v>3553.5</v>
      </c>
      <c r="E58" s="5">
        <v>0</v>
      </c>
      <c r="F58" s="5">
        <v>0</v>
      </c>
      <c r="G58" s="5">
        <v>0</v>
      </c>
      <c r="H58" s="53">
        <v>8905.67</v>
      </c>
      <c r="I58" s="53">
        <v>0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0</v>
      </c>
      <c r="N58" s="35">
        <f t="shared" si="8"/>
        <v>2.506168566202336</v>
      </c>
      <c r="O58" s="32">
        <f t="shared" si="9"/>
      </c>
      <c r="P58" s="32">
        <f t="shared" si="10"/>
      </c>
      <c r="Q58" s="32">
        <f t="shared" si="11"/>
      </c>
    </row>
    <row r="59" spans="1:17" ht="15.75" customHeight="1">
      <c r="A59" s="126"/>
      <c r="B59" s="126"/>
      <c r="C59" s="6" t="s">
        <v>54</v>
      </c>
      <c r="D59" s="62">
        <v>0</v>
      </c>
      <c r="E59" s="3">
        <v>0</v>
      </c>
      <c r="F59" s="3">
        <v>0</v>
      </c>
      <c r="G59" s="3">
        <v>0</v>
      </c>
      <c r="H59" s="53">
        <v>0</v>
      </c>
      <c r="I59" s="53">
        <v>0</v>
      </c>
      <c r="J59" s="3"/>
      <c r="K59" s="3"/>
      <c r="L59" s="3"/>
      <c r="M59" s="3"/>
      <c r="N59" s="35">
        <f t="shared" si="8"/>
      </c>
      <c r="O59" s="32"/>
      <c r="P59" s="32">
        <f t="shared" si="10"/>
      </c>
      <c r="Q59" s="32">
        <f t="shared" si="11"/>
      </c>
    </row>
    <row r="60" spans="1:17" ht="15.75" customHeight="1">
      <c r="A60" s="126"/>
      <c r="B60" s="126"/>
      <c r="C60" s="72" t="s">
        <v>9</v>
      </c>
      <c r="D60" s="64">
        <f>SUM(D57:D59)</f>
        <v>52530.67</v>
      </c>
      <c r="E60" s="64">
        <f>SUM(E57:E59)</f>
        <v>54298.2</v>
      </c>
      <c r="F60" s="64">
        <f>SUM(F57:F59)</f>
        <v>49000</v>
      </c>
      <c r="G60" s="64">
        <f>SUM(G57:G59)</f>
        <v>5000</v>
      </c>
      <c r="H60" s="64">
        <f>SUM(H57:H59)</f>
        <v>56655.200000000004</v>
      </c>
      <c r="I60" s="64">
        <f>SUM(I57:I59)</f>
        <v>2515.0600000000004</v>
      </c>
      <c r="J60" s="64">
        <f t="shared" si="4"/>
        <v>4124.530000000006</v>
      </c>
      <c r="K60" s="64">
        <f t="shared" si="5"/>
        <v>7655.200000000004</v>
      </c>
      <c r="L60" s="64">
        <f t="shared" si="6"/>
        <v>2357.0000000000073</v>
      </c>
      <c r="M60" s="64">
        <f t="shared" si="7"/>
        <v>-2484.9399999999996</v>
      </c>
      <c r="N60" s="43">
        <f t="shared" si="8"/>
        <v>1.078516607536131</v>
      </c>
      <c r="O60" s="32">
        <f aca="true" t="shared" si="12" ref="O60:O72">_xlfn.IFERROR(I60/G60,"")</f>
        <v>0.5030120000000001</v>
      </c>
      <c r="P60" s="32">
        <f t="shared" si="10"/>
        <v>1.1562285714285716</v>
      </c>
      <c r="Q60" s="43">
        <f t="shared" si="11"/>
        <v>1.043408437112096</v>
      </c>
    </row>
    <row r="61" spans="1:17" ht="18" customHeight="1">
      <c r="A61" s="117" t="s">
        <v>55</v>
      </c>
      <c r="B61" s="102" t="s">
        <v>56</v>
      </c>
      <c r="C61" s="6" t="s">
        <v>57</v>
      </c>
      <c r="D61" s="62">
        <v>3792.59</v>
      </c>
      <c r="E61" s="5">
        <v>7767.5</v>
      </c>
      <c r="F61" s="5">
        <v>7536</v>
      </c>
      <c r="G61" s="5">
        <v>54.9</v>
      </c>
      <c r="H61" s="53">
        <v>10705.76</v>
      </c>
      <c r="I61" s="53">
        <v>66.01</v>
      </c>
      <c r="J61" s="5">
        <f t="shared" si="4"/>
        <v>6913.17</v>
      </c>
      <c r="K61" s="5">
        <f t="shared" si="5"/>
        <v>3169.76</v>
      </c>
      <c r="L61" s="5">
        <f t="shared" si="6"/>
        <v>2938.26</v>
      </c>
      <c r="M61" s="5">
        <f t="shared" si="7"/>
        <v>11.110000000000007</v>
      </c>
      <c r="N61" s="32">
        <f t="shared" si="8"/>
        <v>2.8228097421550973</v>
      </c>
      <c r="O61" s="43">
        <f t="shared" si="12"/>
        <v>1.2023679417122042</v>
      </c>
      <c r="P61" s="32">
        <f t="shared" si="10"/>
        <v>1.420615711252654</v>
      </c>
      <c r="Q61" s="32">
        <f t="shared" si="11"/>
        <v>1.378276150627615</v>
      </c>
    </row>
    <row r="62" spans="1:17" ht="18" customHeight="1">
      <c r="A62" s="117"/>
      <c r="B62" s="102"/>
      <c r="C62" s="72" t="s">
        <v>9</v>
      </c>
      <c r="D62" s="64">
        <f>D61</f>
        <v>3792.59</v>
      </c>
      <c r="E62" s="64">
        <f aca="true" t="shared" si="13" ref="E62:J62">E61</f>
        <v>7767.5</v>
      </c>
      <c r="F62" s="64">
        <f t="shared" si="13"/>
        <v>7536</v>
      </c>
      <c r="G62" s="64">
        <f t="shared" si="13"/>
        <v>54.9</v>
      </c>
      <c r="H62" s="64">
        <f t="shared" si="13"/>
        <v>10705.76</v>
      </c>
      <c r="I62" s="64">
        <f t="shared" si="13"/>
        <v>66.01</v>
      </c>
      <c r="J62" s="78">
        <f t="shared" si="13"/>
        <v>6913.17</v>
      </c>
      <c r="K62" s="78">
        <f t="shared" si="5"/>
        <v>3169.76</v>
      </c>
      <c r="L62" s="78">
        <f t="shared" si="6"/>
        <v>2938.26</v>
      </c>
      <c r="M62" s="78">
        <f t="shared" si="7"/>
        <v>11.110000000000007</v>
      </c>
      <c r="N62" s="43">
        <f t="shared" si="8"/>
        <v>2.8228097421550973</v>
      </c>
      <c r="O62" s="32">
        <f t="shared" si="12"/>
        <v>1.2023679417122042</v>
      </c>
      <c r="P62" s="43">
        <f t="shared" si="10"/>
        <v>1.420615711252654</v>
      </c>
      <c r="Q62" s="43">
        <f t="shared" si="11"/>
        <v>1.378276150627615</v>
      </c>
    </row>
    <row r="63" spans="1:17" ht="18" customHeight="1">
      <c r="A63" s="102"/>
      <c r="B63" s="102" t="s">
        <v>58</v>
      </c>
      <c r="C63" s="9" t="s">
        <v>59</v>
      </c>
      <c r="D63" s="62">
        <v>1889.1100000000001</v>
      </c>
      <c r="E63" s="5">
        <v>41.2</v>
      </c>
      <c r="F63" s="5">
        <v>41.2</v>
      </c>
      <c r="G63" s="5">
        <v>0</v>
      </c>
      <c r="H63" s="53">
        <v>922.14</v>
      </c>
      <c r="I63" s="53">
        <v>603.27</v>
      </c>
      <c r="J63" s="5">
        <f aca="true" t="shared" si="14" ref="J63:J72">H63-D63</f>
        <v>-966.9700000000001</v>
      </c>
      <c r="K63" s="5">
        <f t="shared" si="5"/>
        <v>880.9399999999999</v>
      </c>
      <c r="L63" s="5">
        <f t="shared" si="6"/>
        <v>880.9399999999999</v>
      </c>
      <c r="M63" s="5">
        <f t="shared" si="7"/>
        <v>603.27</v>
      </c>
      <c r="N63" s="32">
        <f t="shared" si="8"/>
        <v>0.4881346242410447</v>
      </c>
      <c r="O63" s="32">
        <f t="shared" si="12"/>
      </c>
      <c r="P63" s="32">
        <f t="shared" si="10"/>
        <v>22.382038834951455</v>
      </c>
      <c r="Q63" s="32">
        <f t="shared" si="11"/>
        <v>22.382038834951455</v>
      </c>
    </row>
    <row r="64" spans="1:17" ht="18" customHeight="1">
      <c r="A64" s="122"/>
      <c r="B64" s="122"/>
      <c r="C64" s="6" t="s">
        <v>94</v>
      </c>
      <c r="D64" s="62">
        <v>186.04</v>
      </c>
      <c r="E64" s="15">
        <v>47.1</v>
      </c>
      <c r="F64" s="15">
        <v>47.1</v>
      </c>
      <c r="G64" s="15">
        <v>0</v>
      </c>
      <c r="H64" s="53">
        <v>531.6800000000001</v>
      </c>
      <c r="I64" s="53">
        <v>0</v>
      </c>
      <c r="J64" s="15">
        <f t="shared" si="14"/>
        <v>345.6400000000001</v>
      </c>
      <c r="K64" s="15">
        <f t="shared" si="5"/>
        <v>484.58000000000004</v>
      </c>
      <c r="L64" s="15">
        <f t="shared" si="6"/>
        <v>484.58000000000004</v>
      </c>
      <c r="M64" s="15">
        <f t="shared" si="7"/>
        <v>0</v>
      </c>
      <c r="N64" s="32">
        <f t="shared" si="8"/>
        <v>2.8578800258009034</v>
      </c>
      <c r="O64" s="32">
        <f t="shared" si="12"/>
      </c>
      <c r="P64" s="32">
        <f t="shared" si="10"/>
        <v>11.288322717622082</v>
      </c>
      <c r="Q64" s="32">
        <f t="shared" si="11"/>
        <v>11.288322717622082</v>
      </c>
    </row>
    <row r="65" spans="1:17" ht="18" customHeight="1">
      <c r="A65" s="102"/>
      <c r="B65" s="102"/>
      <c r="C65" s="6" t="s">
        <v>28</v>
      </c>
      <c r="D65" s="62">
        <v>9531</v>
      </c>
      <c r="E65" s="5">
        <v>7387.5</v>
      </c>
      <c r="F65" s="5">
        <v>7387.5</v>
      </c>
      <c r="G65" s="5">
        <v>0</v>
      </c>
      <c r="H65" s="53">
        <v>7387.5</v>
      </c>
      <c r="I65" s="53">
        <v>0</v>
      </c>
      <c r="J65" s="5">
        <f t="shared" si="14"/>
        <v>-2143.5</v>
      </c>
      <c r="K65" s="5">
        <f t="shared" si="5"/>
        <v>0</v>
      </c>
      <c r="L65" s="5">
        <f t="shared" si="6"/>
        <v>0</v>
      </c>
      <c r="M65" s="5">
        <f t="shared" si="7"/>
        <v>0</v>
      </c>
      <c r="N65" s="32">
        <f t="shared" si="8"/>
        <v>0.7751022977651872</v>
      </c>
      <c r="O65" s="32">
        <f t="shared" si="12"/>
      </c>
      <c r="P65" s="32">
        <f t="shared" si="10"/>
        <v>1</v>
      </c>
      <c r="Q65" s="32">
        <f t="shared" si="11"/>
        <v>1</v>
      </c>
    </row>
    <row r="66" spans="1:17" ht="17.25" customHeight="1">
      <c r="A66" s="102"/>
      <c r="B66" s="102"/>
      <c r="C66" s="46" t="s">
        <v>48</v>
      </c>
      <c r="D66" s="62">
        <v>64051.99999999965</v>
      </c>
      <c r="E66" s="3">
        <v>680.5</v>
      </c>
      <c r="F66" s="3">
        <v>635</v>
      </c>
      <c r="G66" s="3">
        <v>70</v>
      </c>
      <c r="H66" s="53">
        <v>82560.87000000116</v>
      </c>
      <c r="I66" s="53">
        <v>3149.1999999999944</v>
      </c>
      <c r="J66" s="3">
        <f t="shared" si="14"/>
        <v>18508.87000000151</v>
      </c>
      <c r="K66" s="3">
        <f t="shared" si="5"/>
        <v>81925.87000000116</v>
      </c>
      <c r="L66" s="3">
        <f t="shared" si="6"/>
        <v>81880.37000000116</v>
      </c>
      <c r="M66" s="3">
        <f t="shared" si="7"/>
        <v>3079.1999999999944</v>
      </c>
      <c r="N66" s="32">
        <f t="shared" si="8"/>
        <v>1.288966308624268</v>
      </c>
      <c r="O66" s="48">
        <f t="shared" si="12"/>
        <v>44.98857142857135</v>
      </c>
      <c r="P66" s="48">
        <f t="shared" si="10"/>
        <v>130.01711811023804</v>
      </c>
      <c r="Q66" s="48">
        <f t="shared" si="11"/>
        <v>121.32383541513764</v>
      </c>
    </row>
    <row r="67" spans="1:17" ht="18" customHeight="1">
      <c r="A67" s="102"/>
      <c r="B67" s="102"/>
      <c r="C67" s="6" t="s">
        <v>50</v>
      </c>
      <c r="D67" s="30">
        <v>80871.31999999995</v>
      </c>
      <c r="E67" s="3">
        <v>81594.89999999997</v>
      </c>
      <c r="F67" s="3">
        <v>71953.2</v>
      </c>
      <c r="G67" s="3">
        <v>7714.5999999999985</v>
      </c>
      <c r="H67" s="53">
        <v>88074.48</v>
      </c>
      <c r="I67" s="53">
        <v>3477.94</v>
      </c>
      <c r="J67" s="3">
        <f t="shared" si="14"/>
        <v>7203.160000000047</v>
      </c>
      <c r="K67" s="3">
        <f t="shared" si="5"/>
        <v>16121.279999999999</v>
      </c>
      <c r="L67" s="3">
        <f t="shared" si="6"/>
        <v>6479.580000000031</v>
      </c>
      <c r="M67" s="3">
        <f t="shared" si="7"/>
        <v>-4236.659999999998</v>
      </c>
      <c r="N67" s="32">
        <f t="shared" si="8"/>
        <v>1.089069400623114</v>
      </c>
      <c r="O67" s="32">
        <f t="shared" si="12"/>
        <v>0.4508257071008219</v>
      </c>
      <c r="P67" s="32">
        <f t="shared" si="10"/>
        <v>1.224052300662097</v>
      </c>
      <c r="Q67" s="32">
        <f t="shared" si="11"/>
        <v>1.0794115808708638</v>
      </c>
    </row>
    <row r="68" spans="1:17" ht="18" customHeight="1">
      <c r="A68" s="102"/>
      <c r="B68" s="102"/>
      <c r="C68" s="6" t="s">
        <v>60</v>
      </c>
      <c r="D68" s="30">
        <v>-26.659999999999997</v>
      </c>
      <c r="E68" s="3">
        <v>0</v>
      </c>
      <c r="F68" s="3">
        <v>0</v>
      </c>
      <c r="G68" s="3">
        <v>0</v>
      </c>
      <c r="H68" s="53">
        <v>-5788.88</v>
      </c>
      <c r="I68" s="53">
        <v>472.95</v>
      </c>
      <c r="J68" s="3">
        <f t="shared" si="14"/>
        <v>-5762.22</v>
      </c>
      <c r="K68" s="3">
        <f t="shared" si="5"/>
        <v>-5788.88</v>
      </c>
      <c r="L68" s="3">
        <f t="shared" si="6"/>
        <v>-5788.88</v>
      </c>
      <c r="M68" s="3">
        <f t="shared" si="7"/>
        <v>472.95</v>
      </c>
      <c r="N68" s="32">
        <f t="shared" si="8"/>
        <v>217.1372843210803</v>
      </c>
      <c r="O68" s="32">
        <f t="shared" si="12"/>
      </c>
      <c r="P68" s="32">
        <f t="shared" si="10"/>
      </c>
      <c r="Q68" s="32">
        <f t="shared" si="11"/>
      </c>
    </row>
    <row r="69" spans="1:17" ht="18" customHeight="1">
      <c r="A69" s="102"/>
      <c r="B69" s="102"/>
      <c r="C69" s="6" t="s">
        <v>40</v>
      </c>
      <c r="D69" s="30">
        <f>22780.7+4144.72</f>
        <v>26925.420000000002</v>
      </c>
      <c r="E69" s="3">
        <v>16333.1</v>
      </c>
      <c r="F69" s="3">
        <v>14250</v>
      </c>
      <c r="G69" s="3">
        <v>2000</v>
      </c>
      <c r="H69" s="53">
        <v>59097.42</v>
      </c>
      <c r="I69" s="53">
        <v>5688.36</v>
      </c>
      <c r="J69" s="3">
        <f t="shared" si="14"/>
        <v>32171.999999999996</v>
      </c>
      <c r="K69" s="3">
        <f>H69-F69</f>
        <v>44847.42</v>
      </c>
      <c r="L69" s="3">
        <f aca="true" t="shared" si="15" ref="L69:L83">H69-E69</f>
        <v>42764.32</v>
      </c>
      <c r="M69" s="3">
        <f aca="true" t="shared" si="16" ref="M69:M83">I69-G69</f>
        <v>3688.3599999999997</v>
      </c>
      <c r="N69" s="32">
        <f aca="true" t="shared" si="17" ref="N69:N83">_xlfn.IFERROR(H69/D69,"")</f>
        <v>2.1948560133880917</v>
      </c>
      <c r="O69" s="32">
        <f t="shared" si="12"/>
        <v>2.8441799999999997</v>
      </c>
      <c r="P69" s="32">
        <f aca="true" t="shared" si="18" ref="P69:P83">_xlfn.IFERROR(H69/F69,"")</f>
        <v>4.1471873684210525</v>
      </c>
      <c r="Q69" s="32">
        <f t="shared" si="11"/>
        <v>3.6182610771990618</v>
      </c>
    </row>
    <row r="70" spans="1:17" ht="18" customHeight="1">
      <c r="A70" s="141"/>
      <c r="B70" s="141"/>
      <c r="C70" s="6" t="s">
        <v>96</v>
      </c>
      <c r="D70" s="30">
        <v>2809.43</v>
      </c>
      <c r="E70" s="3">
        <v>0</v>
      </c>
      <c r="F70" s="3">
        <f>G70</f>
        <v>0</v>
      </c>
      <c r="G70" s="3">
        <v>0</v>
      </c>
      <c r="H70" s="53">
        <v>771.91</v>
      </c>
      <c r="I70" s="53">
        <v>0</v>
      </c>
      <c r="J70" s="3">
        <f t="shared" si="14"/>
        <v>-2037.52</v>
      </c>
      <c r="K70" s="3">
        <f>H70-F70</f>
        <v>771.91</v>
      </c>
      <c r="L70" s="3">
        <f t="shared" si="15"/>
        <v>771.91</v>
      </c>
      <c r="M70" s="3">
        <f t="shared" si="16"/>
        <v>0</v>
      </c>
      <c r="N70" s="32">
        <f t="shared" si="17"/>
        <v>0.27475680120166723</v>
      </c>
      <c r="O70" s="43">
        <f t="shared" si="12"/>
      </c>
      <c r="P70" s="32">
        <f t="shared" si="18"/>
      </c>
      <c r="Q70" s="32">
        <f t="shared" si="11"/>
      </c>
    </row>
    <row r="71" spans="1:17" ht="15.75">
      <c r="A71" s="102"/>
      <c r="B71" s="102"/>
      <c r="C71" s="72" t="s">
        <v>61</v>
      </c>
      <c r="D71" s="64">
        <f>SUM(D63:D70)</f>
        <v>186237.6599999996</v>
      </c>
      <c r="E71" s="64">
        <f>SUM(E63:E70)</f>
        <v>106084.29999999997</v>
      </c>
      <c r="F71" s="64">
        <f>SUM(F63:F70)</f>
        <v>94314</v>
      </c>
      <c r="G71" s="64">
        <f>SUM(G63:G70)</f>
        <v>9784.599999999999</v>
      </c>
      <c r="H71" s="64">
        <f>SUM(H63:H70)</f>
        <v>233557.12000000113</v>
      </c>
      <c r="I71" s="64">
        <f>SUM(I63:I70)</f>
        <v>13391.719999999994</v>
      </c>
      <c r="J71" s="78">
        <f t="shared" si="14"/>
        <v>47319.460000001534</v>
      </c>
      <c r="K71" s="78">
        <f>H71-F71</f>
        <v>139243.12000000113</v>
      </c>
      <c r="L71" s="78">
        <f t="shared" si="15"/>
        <v>127472.82000000116</v>
      </c>
      <c r="M71" s="78">
        <f t="shared" si="16"/>
        <v>3607.1199999999953</v>
      </c>
      <c r="N71" s="43">
        <f t="shared" si="17"/>
        <v>1.2540810489135314</v>
      </c>
      <c r="O71" s="37">
        <f t="shared" si="12"/>
        <v>1.3686527809005984</v>
      </c>
      <c r="P71" s="43">
        <f t="shared" si="18"/>
        <v>2.4763780562800974</v>
      </c>
      <c r="Q71" s="43">
        <f t="shared" si="11"/>
        <v>2.2016181470773826</v>
      </c>
    </row>
    <row r="72" spans="1:17" s="44" customFormat="1" ht="23.25" customHeight="1">
      <c r="A72" s="142" t="s">
        <v>62</v>
      </c>
      <c r="B72" s="142"/>
      <c r="C72" s="142"/>
      <c r="D72" s="66">
        <f>D5+D22</f>
        <v>20345457.43</v>
      </c>
      <c r="E72" s="66">
        <f>E5+E22</f>
        <v>26583669.610000003</v>
      </c>
      <c r="F72" s="66">
        <f>F5+F22</f>
        <v>21862028.44</v>
      </c>
      <c r="G72" s="66">
        <f>G5+G22</f>
        <v>2064792.9200000002</v>
      </c>
      <c r="H72" s="66">
        <f>H5+H22</f>
        <v>21155195.4</v>
      </c>
      <c r="I72" s="66">
        <f>I5+I22</f>
        <v>628334.8600000001</v>
      </c>
      <c r="J72" s="36">
        <f t="shared" si="14"/>
        <v>809737.9699999988</v>
      </c>
      <c r="K72" s="36">
        <f>H72-F72</f>
        <v>-706833.0400000028</v>
      </c>
      <c r="L72" s="36">
        <f t="shared" si="15"/>
        <v>-5428474.210000005</v>
      </c>
      <c r="M72" s="36">
        <f t="shared" si="16"/>
        <v>-1436458.06</v>
      </c>
      <c r="N72" s="37">
        <f t="shared" si="17"/>
        <v>1.0397994477531882</v>
      </c>
      <c r="O72" s="37">
        <f t="shared" si="12"/>
        <v>0.30430889892822766</v>
      </c>
      <c r="P72" s="37">
        <f t="shared" si="18"/>
        <v>0.9676684603196865</v>
      </c>
      <c r="Q72" s="37">
        <f t="shared" si="11"/>
        <v>0.7957966567581034</v>
      </c>
    </row>
    <row r="73" spans="1:17" ht="28.5" customHeight="1">
      <c r="A73" s="100"/>
      <c r="B73" s="101"/>
      <c r="C73" s="99" t="s">
        <v>63</v>
      </c>
      <c r="D73" s="97">
        <f>SUM(D74:D82)</f>
        <v>18843814.190000005</v>
      </c>
      <c r="E73" s="97">
        <f>SUM(E74:E82)</f>
        <v>29314299.02</v>
      </c>
      <c r="F73" s="97">
        <f>SUM(F74:F82)</f>
        <v>24237496.59</v>
      </c>
      <c r="G73" s="97">
        <f>SUM(G74:G82)</f>
        <v>1846021.1500000006</v>
      </c>
      <c r="H73" s="97">
        <f>SUM(H74:H82)</f>
        <v>23834413.770000007</v>
      </c>
      <c r="I73" s="97">
        <f>SUM(I74:I82)</f>
        <v>1543368.8199999998</v>
      </c>
      <c r="J73" s="97">
        <f>SUM(J74:J82)</f>
        <v>4990599.580000002</v>
      </c>
      <c r="K73" s="36">
        <f>H73-F73</f>
        <v>-403082.81999999285</v>
      </c>
      <c r="L73" s="36">
        <f t="shared" si="15"/>
        <v>-5479885.249999993</v>
      </c>
      <c r="M73" s="36">
        <f t="shared" si="16"/>
        <v>-302652.3300000008</v>
      </c>
      <c r="N73" s="37">
        <f t="shared" si="17"/>
        <v>1.2648402032454982</v>
      </c>
      <c r="O73" s="33">
        <f aca="true" t="shared" si="19" ref="O73:O79">_xlfn.IFERROR(I73/G73,"")</f>
        <v>0.8360515371126703</v>
      </c>
      <c r="P73" s="37">
        <f t="shared" si="18"/>
        <v>0.9833694532558986</v>
      </c>
      <c r="Q73" s="37">
        <f t="shared" si="11"/>
        <v>0.813064428173388</v>
      </c>
    </row>
    <row r="74" spans="1:17" ht="31.5">
      <c r="A74" s="146"/>
      <c r="B74" s="143"/>
      <c r="C74" s="16" t="s">
        <v>64</v>
      </c>
      <c r="D74" s="30">
        <v>605689.7</v>
      </c>
      <c r="E74" s="3">
        <f>384548+1800</f>
        <v>386348</v>
      </c>
      <c r="F74" s="3">
        <f>384548+1800</f>
        <v>386348</v>
      </c>
      <c r="G74" s="3">
        <v>32858.1</v>
      </c>
      <c r="H74" s="30">
        <v>427749.9</v>
      </c>
      <c r="I74" s="3">
        <v>0</v>
      </c>
      <c r="J74" s="3">
        <f>H74-D74</f>
        <v>-177939.79999999993</v>
      </c>
      <c r="K74" s="3">
        <f>H74-F74</f>
        <v>41401.90000000002</v>
      </c>
      <c r="L74" s="3">
        <f>H74-E74</f>
        <v>41401.90000000002</v>
      </c>
      <c r="M74" s="3">
        <f>I74-G74</f>
        <v>-32858.1</v>
      </c>
      <c r="N74" s="33">
        <f t="shared" si="17"/>
        <v>0.706219537826052</v>
      </c>
      <c r="O74" s="33">
        <f t="shared" si="19"/>
        <v>0</v>
      </c>
      <c r="P74" s="33">
        <f t="shared" si="18"/>
        <v>1.1071621957406277</v>
      </c>
      <c r="Q74" s="33">
        <f t="shared" si="11"/>
        <v>1.1071621957406277</v>
      </c>
    </row>
    <row r="75" spans="1:17" ht="18" customHeight="1">
      <c r="A75" s="147"/>
      <c r="B75" s="144"/>
      <c r="C75" s="17" t="s">
        <v>65</v>
      </c>
      <c r="D75" s="30">
        <v>4448435.989999999</v>
      </c>
      <c r="E75" s="3">
        <v>10114388.12</v>
      </c>
      <c r="F75" s="3">
        <f>7670815.25</f>
        <v>7670815.25</v>
      </c>
      <c r="G75" s="30">
        <v>49443.39</v>
      </c>
      <c r="H75" s="54">
        <v>7670023.960000003</v>
      </c>
      <c r="I75" s="54">
        <v>49443.39</v>
      </c>
      <c r="J75" s="3">
        <f>H75-D75</f>
        <v>3221587.9700000035</v>
      </c>
      <c r="K75" s="3">
        <f>H75-F75</f>
        <v>-791.2899999972433</v>
      </c>
      <c r="L75" s="3">
        <f>H75-E75</f>
        <v>-2444364.1599999964</v>
      </c>
      <c r="M75" s="3">
        <f>I75-G75</f>
        <v>0</v>
      </c>
      <c r="N75" s="33">
        <f t="shared" si="17"/>
        <v>1.7242068846763385</v>
      </c>
      <c r="O75" s="33">
        <f t="shared" si="19"/>
        <v>1</v>
      </c>
      <c r="P75" s="33">
        <f t="shared" si="18"/>
        <v>0.9998968440805562</v>
      </c>
      <c r="Q75" s="33">
        <f t="shared" si="11"/>
        <v>0.7583280242957499</v>
      </c>
    </row>
    <row r="76" spans="1:17" ht="18" customHeight="1">
      <c r="A76" s="147"/>
      <c r="B76" s="144"/>
      <c r="C76" s="17" t="s">
        <v>66</v>
      </c>
      <c r="D76" s="30">
        <v>9830958.040000001</v>
      </c>
      <c r="E76" s="3">
        <v>12871914.77</v>
      </c>
      <c r="F76" s="3">
        <v>11170492.14</v>
      </c>
      <c r="G76" s="30">
        <v>1265206.4900000007</v>
      </c>
      <c r="H76" s="54">
        <v>11170583.41</v>
      </c>
      <c r="I76" s="54">
        <v>1265297.74</v>
      </c>
      <c r="J76" s="3">
        <f>H76-D76</f>
        <v>1339625.3699999992</v>
      </c>
      <c r="K76" s="3">
        <f>H76-F76</f>
        <v>91.26999999955297</v>
      </c>
      <c r="L76" s="3">
        <f>H76-E76</f>
        <v>-1701331.3599999994</v>
      </c>
      <c r="M76" s="3">
        <f>I76-G76</f>
        <v>91.24999999930151</v>
      </c>
      <c r="N76" s="33">
        <f t="shared" si="17"/>
        <v>1.1362660042438752</v>
      </c>
      <c r="O76" s="33">
        <f t="shared" si="19"/>
        <v>1.000072122614546</v>
      </c>
      <c r="P76" s="33">
        <f t="shared" si="18"/>
        <v>1.0000081706337425</v>
      </c>
      <c r="Q76" s="33">
        <f t="shared" si="11"/>
        <v>0.8678260856756745</v>
      </c>
    </row>
    <row r="77" spans="1:17" ht="18" customHeight="1">
      <c r="A77" s="147"/>
      <c r="B77" s="144"/>
      <c r="C77" s="8" t="s">
        <v>67</v>
      </c>
      <c r="D77" s="30">
        <v>3909917.83</v>
      </c>
      <c r="E77" s="3">
        <v>5438793.2</v>
      </c>
      <c r="F77" s="3">
        <v>4506986.27</v>
      </c>
      <c r="G77" s="3">
        <v>498513.17</v>
      </c>
      <c r="H77" s="54">
        <v>4111144.8099999996</v>
      </c>
      <c r="I77" s="54">
        <v>105856.52</v>
      </c>
      <c r="J77" s="3">
        <f>H77-D77</f>
        <v>201226.97999999952</v>
      </c>
      <c r="K77" s="3">
        <f>H77-F77</f>
        <v>-395841.45999999996</v>
      </c>
      <c r="L77" s="3">
        <f>H77-E77</f>
        <v>-1327648.3900000006</v>
      </c>
      <c r="M77" s="3">
        <f>I77-G77</f>
        <v>-392656.64999999997</v>
      </c>
      <c r="N77" s="33">
        <f t="shared" si="17"/>
        <v>1.0514657823384486</v>
      </c>
      <c r="O77" s="33">
        <f t="shared" si="19"/>
        <v>0.212344480287251</v>
      </c>
      <c r="P77" s="33">
        <f t="shared" si="18"/>
        <v>0.9121715851155677</v>
      </c>
      <c r="Q77" s="33">
        <f t="shared" si="11"/>
        <v>0.7558928348296088</v>
      </c>
    </row>
    <row r="78" spans="1:17" ht="31.5">
      <c r="A78" s="147"/>
      <c r="B78" s="144"/>
      <c r="C78" s="8" t="s">
        <v>83</v>
      </c>
      <c r="D78" s="30">
        <v>3928.02</v>
      </c>
      <c r="E78" s="3"/>
      <c r="F78" s="3">
        <v>0</v>
      </c>
      <c r="G78" s="3"/>
      <c r="H78" s="54">
        <v>1249.89</v>
      </c>
      <c r="I78" s="54">
        <v>308.48</v>
      </c>
      <c r="J78" s="3">
        <f>H78-D78</f>
        <v>-2678.13</v>
      </c>
      <c r="K78" s="3">
        <f>H78-F78</f>
        <v>1249.89</v>
      </c>
      <c r="L78" s="3">
        <f>H78-E78</f>
        <v>1249.89</v>
      </c>
      <c r="M78" s="3">
        <f>I78-G78</f>
        <v>308.48</v>
      </c>
      <c r="N78" s="34">
        <f t="shared" si="17"/>
        <v>0.3181984816777919</v>
      </c>
      <c r="O78" s="33">
        <f t="shared" si="19"/>
      </c>
      <c r="P78" s="33">
        <f t="shared" si="18"/>
      </c>
      <c r="Q78" s="34">
        <f t="shared" si="11"/>
      </c>
    </row>
    <row r="79" spans="1:17" ht="21" customHeight="1">
      <c r="A79" s="147"/>
      <c r="B79" s="144"/>
      <c r="C79" s="28" t="s">
        <v>68</v>
      </c>
      <c r="D79" s="30">
        <v>62010.44</v>
      </c>
      <c r="E79" s="3">
        <v>494848.05999999994</v>
      </c>
      <c r="F79" s="3">
        <v>494848.05999999994</v>
      </c>
      <c r="G79" s="3">
        <v>0</v>
      </c>
      <c r="H79" s="54">
        <v>617655.76</v>
      </c>
      <c r="I79" s="54">
        <v>122807.7</v>
      </c>
      <c r="J79" s="3">
        <f>H79-D79</f>
        <v>555645.3200000001</v>
      </c>
      <c r="K79" s="3">
        <f>H79-F79</f>
        <v>122807.70000000007</v>
      </c>
      <c r="L79" s="3">
        <f>H79-E79</f>
        <v>122807.70000000007</v>
      </c>
      <c r="M79" s="3">
        <f>I79-G79</f>
        <v>122807.7</v>
      </c>
      <c r="N79" s="33">
        <f t="shared" si="17"/>
        <v>9.960512455644565</v>
      </c>
      <c r="O79" s="33">
        <f t="shared" si="19"/>
      </c>
      <c r="P79" s="33">
        <f t="shared" si="18"/>
        <v>1.2481725400721992</v>
      </c>
      <c r="Q79" s="33">
        <f t="shared" si="11"/>
        <v>1.2481725400721992</v>
      </c>
    </row>
    <row r="80" spans="1:17" ht="33" customHeight="1">
      <c r="A80" s="147"/>
      <c r="B80" s="144"/>
      <c r="C80" s="28" t="s">
        <v>86</v>
      </c>
      <c r="D80" s="30"/>
      <c r="E80" s="58"/>
      <c r="F80" s="58"/>
      <c r="G80" s="58"/>
      <c r="H80" s="54"/>
      <c r="I80" s="54">
        <v>0</v>
      </c>
      <c r="J80" s="3">
        <f>H80-D80</f>
        <v>0</v>
      </c>
      <c r="K80" s="3">
        <f>H80-F80</f>
        <v>0</v>
      </c>
      <c r="L80" s="3">
        <f>H80-E80</f>
        <v>0</v>
      </c>
      <c r="M80" s="3">
        <f t="shared" si="16"/>
        <v>0</v>
      </c>
      <c r="N80" s="34">
        <f t="shared" si="17"/>
      </c>
      <c r="O80" s="68"/>
      <c r="P80" s="33">
        <f t="shared" si="18"/>
      </c>
      <c r="Q80" s="34">
        <f t="shared" si="11"/>
      </c>
    </row>
    <row r="81" spans="1:17" ht="31.5">
      <c r="A81" s="147"/>
      <c r="B81" s="144"/>
      <c r="C81" s="6" t="s">
        <v>69</v>
      </c>
      <c r="D81" s="30">
        <v>323616.17000000004</v>
      </c>
      <c r="E81" s="5">
        <v>8006.87</v>
      </c>
      <c r="F81" s="5">
        <v>8006.87</v>
      </c>
      <c r="G81" s="5">
        <v>0</v>
      </c>
      <c r="H81" s="54">
        <v>159967.69</v>
      </c>
      <c r="I81" s="54">
        <v>0</v>
      </c>
      <c r="J81" s="3">
        <f>H81-D81</f>
        <v>-163648.48000000004</v>
      </c>
      <c r="K81" s="3">
        <f>H81-F81</f>
        <v>151960.82</v>
      </c>
      <c r="L81" s="3">
        <f>H81-E81</f>
        <v>151960.82</v>
      </c>
      <c r="M81" s="3">
        <f t="shared" si="16"/>
        <v>0</v>
      </c>
      <c r="N81" s="33">
        <f t="shared" si="17"/>
        <v>0.4943130313914783</v>
      </c>
      <c r="O81" s="42">
        <f>_xlfn.IFERROR(I81/G81,"")</f>
      </c>
      <c r="P81" s="33">
        <f t="shared" si="18"/>
        <v>19.978804451677124</v>
      </c>
      <c r="Q81" s="33">
        <f t="shared" si="11"/>
        <v>19.978804451677124</v>
      </c>
    </row>
    <row r="82" spans="1:17" ht="18" customHeight="1">
      <c r="A82" s="148"/>
      <c r="B82" s="145"/>
      <c r="C82" s="6" t="s">
        <v>70</v>
      </c>
      <c r="D82" s="30">
        <v>-340742</v>
      </c>
      <c r="E82" s="3">
        <v>0</v>
      </c>
      <c r="F82" s="3">
        <v>0</v>
      </c>
      <c r="G82" s="3">
        <v>0</v>
      </c>
      <c r="H82" s="54">
        <v>-323961.6500000001</v>
      </c>
      <c r="I82" s="54">
        <v>-345.01</v>
      </c>
      <c r="J82" s="3">
        <f>H82-D82</f>
        <v>16780.34999999992</v>
      </c>
      <c r="K82" s="3">
        <f>H82-F82</f>
        <v>-323961.6500000001</v>
      </c>
      <c r="L82" s="3">
        <f>H82-E82</f>
        <v>-323961.6500000001</v>
      </c>
      <c r="M82" s="3">
        <f t="shared" si="16"/>
        <v>-345.01</v>
      </c>
      <c r="N82" s="33">
        <f t="shared" si="17"/>
        <v>0.9507535026500992</v>
      </c>
      <c r="O82" s="42">
        <f>_xlfn.IFERROR(I82/G82,"")</f>
      </c>
      <c r="P82" s="33">
        <f t="shared" si="18"/>
      </c>
      <c r="Q82" s="33">
        <f t="shared" si="11"/>
      </c>
    </row>
    <row r="83" spans="1:17" ht="30" customHeight="1">
      <c r="A83" s="140" t="s">
        <v>71</v>
      </c>
      <c r="B83" s="140"/>
      <c r="C83" s="140"/>
      <c r="D83" s="89">
        <f>D72+D73</f>
        <v>39189271.620000005</v>
      </c>
      <c r="E83" s="79">
        <f>E72+E73</f>
        <v>55897968.63</v>
      </c>
      <c r="F83" s="79">
        <f>F72+F73</f>
        <v>46099525.03</v>
      </c>
      <c r="G83" s="79">
        <f>G72+G73</f>
        <v>3910814.0700000008</v>
      </c>
      <c r="H83" s="79">
        <f>H72+H73</f>
        <v>44989609.17</v>
      </c>
      <c r="I83" s="79">
        <f>I72+I73</f>
        <v>2171703.6799999997</v>
      </c>
      <c r="J83" s="79">
        <f>J72+J73</f>
        <v>5800337.550000001</v>
      </c>
      <c r="K83" s="79">
        <f>K72+K73</f>
        <v>-1109915.8599999957</v>
      </c>
      <c r="L83" s="67">
        <f t="shared" si="15"/>
        <v>-10908359.46</v>
      </c>
      <c r="M83" s="67">
        <f t="shared" si="16"/>
        <v>-1739110.390000001</v>
      </c>
      <c r="N83" s="68">
        <f t="shared" si="17"/>
        <v>1.1480083020231442</v>
      </c>
      <c r="O83" s="68">
        <f>_xlfn.IFERROR(I83/G83,"")</f>
        <v>0.5553073199411904</v>
      </c>
      <c r="P83" s="68">
        <f t="shared" si="18"/>
        <v>0.9759234859951875</v>
      </c>
      <c r="Q83" s="68">
        <f t="shared" si="11"/>
        <v>0.8048523098897449</v>
      </c>
    </row>
    <row r="84" spans="1:17" ht="15.75">
      <c r="A84" s="18" t="s">
        <v>72</v>
      </c>
      <c r="B84" s="19"/>
      <c r="C84" s="20"/>
      <c r="D84" s="50"/>
      <c r="E84" s="21"/>
      <c r="F84" s="21"/>
      <c r="G84" s="21"/>
      <c r="H84" s="59"/>
      <c r="I84" s="59"/>
      <c r="J84" s="21"/>
      <c r="K84" s="21"/>
      <c r="L84" s="21"/>
      <c r="M84" s="21"/>
      <c r="N84" s="22"/>
      <c r="O84" s="22"/>
      <c r="P84" s="23"/>
      <c r="Q84" s="22"/>
    </row>
  </sheetData>
  <sheetProtection/>
  <autoFilter ref="A4:Q85"/>
  <mergeCells count="36">
    <mergeCell ref="A83:C83"/>
    <mergeCell ref="A63:A71"/>
    <mergeCell ref="B63:B71"/>
    <mergeCell ref="A72:C72"/>
    <mergeCell ref="B74:B82"/>
    <mergeCell ref="A74:A82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61:A62"/>
    <mergeCell ref="B61:B62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2023-11-22T04:14:54Z</cp:lastPrinted>
  <dcterms:created xsi:type="dcterms:W3CDTF">2015-02-26T11:08:47Z</dcterms:created>
  <dcterms:modified xsi:type="dcterms:W3CDTF">2023-11-22T04:54:32Z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