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08122023" sheetId="1" r:id="rId1"/>
  </sheets>
  <definedNames>
    <definedName name="_xlfn.IFERROR" hidden="1">#NAME?</definedName>
    <definedName name="_xlnm._FilterDatabase" localSheetId="0" hidden="1">'08122023'!$A$4:$Q$86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'08122023'!$3:$4</definedName>
    <definedName name="о">#REF!</definedName>
    <definedName name="_xlnm.Print_Area" localSheetId="0">'08122023'!$A$1:$Q$85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<sst xmlns="http://schemas.openxmlformats.org/spreadsheetml/2006/main" count="138" uniqueCount="112">
  <si>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</si>
  <si>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</si>
  <si>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</si>
  <si>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</si>
  <si>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</si>
  <si>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</si>
  <si>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</si>
  <si>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</si>
  <si>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</si>
  <si>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</si>
  <si>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</si>
  <si>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</si>
  <si>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</si>
  <si>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</si>
  <si>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</si>
  <si>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</si>
  <si>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</si>
  <si>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</si>
  <si>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</si>
  <si>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</si>
  <si>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</si>
  <si>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</si>
  <si>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</si>
  <si>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</si>
  <si>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</si>
  <si>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</si>
  <si>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</si>
  <si>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</si>
  <si>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</si>
  <si>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</si>
  <si>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</si>
  <si>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</si>
  <si>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</si>
  <si>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</si>
  <si>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</si>
  <si>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</si>
  <si>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</si>
  <si>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</si>
  <si>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</si>
  <si>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</si>
  <si>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</si>
  <si>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</si>
  <si>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</si>
  <si>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</si>
  <si>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</si>
  <si>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</si>
  <si>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</si>
  <si>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</si>
  <si>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</si>
  <si>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</si>
  <si>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</si>
  <si>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</si>
  <si>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</si>
  <si>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</si>
  <si>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</si>
  <si>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</si>
  <si>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</si>
  <si>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</si>
  <si>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</si>
  <si>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</si>
  <si>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</si>
  <si>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</si>
  <si>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</si>
  <si>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</si>
  <si>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</si>
  <si>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</si>
  <si>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</si>
  <si>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</si>
  <si>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</si>
  <si>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</si>
  <si>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</si>
  <si>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</si>
  <si>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</si>
  <si>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</si>
  <si>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</si>
  <si>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</si>
  <si>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</si>
  <si>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</si>
  <si>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</si>
  <si>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</si>
  <si>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</si>
  <si>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</si>
  <si>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</si>
  <si>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</si>
  <si>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</si>
  <si>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</si>
  <si>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</si>
  <si>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</si>
  <si>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</si>
  <si>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</si>
  <si>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</si>
  <si>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</si>
  <si>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</si>
  <si>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</si>
  <si>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</si>
  <si>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</si>
  <si>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</si>
  <si>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</si>
  <si>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</si>
  <si>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</si>
  <si>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</si>
  <si>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</si>
  <si>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</si>
  <si>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</si>
  <si>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</si>
  <si>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</si>
  <si>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</si>
  <si>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январь-декабрь</t>
  </si>
  <si>
    <t>декабрь</t>
  </si>
  <si>
    <t>факта задекабрь от плана декабря</t>
  </si>
  <si>
    <t>Факт с нач. 2022 года                 (по 08.12.22 вкл.)</t>
  </si>
  <si>
    <t>с нач. года на 11.12.2023 (по 08.12.2023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</si>
</sst>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6" fontId="3" fillId="33" borderId="11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66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33" borderId="11" xfId="0" applyNumberFormat="1" applyFont="1" applyFill="1" applyBorder="1" applyAlignment="1">
      <alignment horizontal="right" wrapText="1"/>
    </xf>
    <xf numFmtId="165" fontId="6" fillId="33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9" fontId="4" fillId="0" borderId="11" xfId="155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2 2" xfId="156"/>
    <cellStyle name="Связанная ячейка" xfId="157"/>
    <cellStyle name="Текст предупреждения" xfId="158"/>
    <cellStyle name="Comma" xfId="159"/>
    <cellStyle name="Comma [0]" xfId="160"/>
    <cellStyle name="Финансовый 2" xfId="161"/>
    <cellStyle name="Финансовый 3" xfId="162"/>
    <cellStyle name="Хороший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95" sqref="J95"/>
    </sheetView>
  </sheetViews>
  <sheetFormatPr defaultColWidth="9.00390625" defaultRowHeight="12.75"/>
  <cols>
    <col min="1" max="2" width="9.125" style="28" customWidth="1"/>
    <col min="3" max="3" width="65.75390625" style="28" customWidth="1"/>
    <col min="4" max="4" width="14.125" style="36" customWidth="1"/>
    <col min="5" max="5" width="14.375" style="28" customWidth="1"/>
    <col min="6" max="6" width="14.75390625" style="32" customWidth="1"/>
    <col min="7" max="7" width="13.375" style="32" customWidth="1"/>
    <col min="8" max="8" width="16.25390625" style="41" customWidth="1"/>
    <col min="9" max="9" width="13.875" style="41" customWidth="1"/>
    <col min="10" max="10" width="15.125" style="28" customWidth="1"/>
    <col min="11" max="11" width="14.375" style="28" customWidth="1"/>
    <col min="12" max="12" width="15.125" style="28" customWidth="1"/>
    <col min="13" max="13" width="13.75390625" style="28" customWidth="1"/>
    <col min="14" max="14" width="11.75390625" style="28" customWidth="1"/>
    <col min="15" max="15" width="10.00390625" style="28" customWidth="1"/>
    <col min="16" max="16" width="10.25390625" style="28" customWidth="1"/>
    <col min="17" max="17" width="11.625" style="28" customWidth="1"/>
    <col min="18" max="16384" width="9.125" style="28" customWidth="1"/>
  </cols>
  <sheetData>
    <row r="1" spans="1:17" ht="20.25">
      <c r="A1" s="122" t="s">
        <v>88</v>
      </c>
      <c r="B1" s="122"/>
      <c r="C1" s="122"/>
      <c r="D1" s="122"/>
      <c r="E1" s="122"/>
      <c r="F1" s="123"/>
      <c r="G1" s="123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0.25" customHeight="1">
      <c r="A2" s="18"/>
      <c r="B2" s="19"/>
      <c r="C2" s="17"/>
      <c r="D2" s="35"/>
      <c r="E2" s="17"/>
      <c r="F2" s="30"/>
      <c r="G2" s="30"/>
      <c r="H2" s="42"/>
      <c r="I2" s="42"/>
      <c r="J2" s="17"/>
      <c r="K2" s="17"/>
      <c r="L2" s="17"/>
      <c r="M2" s="17"/>
      <c r="N2" s="17"/>
      <c r="O2" s="34"/>
      <c r="P2" s="16"/>
      <c r="Q2" s="16" t="s">
        <v>0</v>
      </c>
    </row>
    <row r="3" spans="1:17" ht="20.25" customHeight="1">
      <c r="A3" s="124" t="s">
        <v>1</v>
      </c>
      <c r="B3" s="125" t="s">
        <v>2</v>
      </c>
      <c r="C3" s="126" t="s">
        <v>3</v>
      </c>
      <c r="D3" s="128" t="s">
        <v>110</v>
      </c>
      <c r="E3" s="130" t="s">
        <v>87</v>
      </c>
      <c r="F3" s="131"/>
      <c r="G3" s="132"/>
      <c r="H3" s="152" t="s">
        <v>89</v>
      </c>
      <c r="I3" s="153"/>
      <c r="J3" s="130" t="s">
        <v>4</v>
      </c>
      <c r="K3" s="131"/>
      <c r="L3" s="131"/>
      <c r="M3" s="132"/>
      <c r="N3" s="134" t="s">
        <v>99</v>
      </c>
      <c r="O3" s="133" t="s">
        <v>101</v>
      </c>
      <c r="P3" s="133" t="s">
        <v>97</v>
      </c>
      <c r="Q3" s="134" t="s">
        <v>98</v>
      </c>
    </row>
    <row r="4" spans="1:17" ht="66" customHeight="1">
      <c r="A4" s="124"/>
      <c r="B4" s="125"/>
      <c r="C4" s="127"/>
      <c r="D4" s="129"/>
      <c r="E4" s="1" t="s">
        <v>84</v>
      </c>
      <c r="F4" s="1" t="s">
        <v>107</v>
      </c>
      <c r="G4" s="1" t="s">
        <v>108</v>
      </c>
      <c r="H4" s="37" t="s">
        <v>111</v>
      </c>
      <c r="I4" s="40" t="s">
        <v>108</v>
      </c>
      <c r="J4" s="1" t="s">
        <v>102</v>
      </c>
      <c r="K4" s="1" t="s">
        <v>5</v>
      </c>
      <c r="L4" s="1" t="s">
        <v>103</v>
      </c>
      <c r="M4" s="1" t="s">
        <v>109</v>
      </c>
      <c r="N4" s="134"/>
      <c r="O4" s="133"/>
      <c r="P4" s="133"/>
      <c r="Q4" s="134"/>
    </row>
    <row r="5" spans="1:17" ht="25.5" customHeight="1">
      <c r="A5" s="68"/>
      <c r="B5" s="69"/>
      <c r="C5" s="70" t="s">
        <v>6</v>
      </c>
      <c r="D5" s="89">
        <f>D17+D19+D21+D18+D20</f>
        <v>16805750.959999993</v>
      </c>
      <c r="E5" s="89">
        <f>E17+E19+E21+E18+E20</f>
        <v>20002935.000000004</v>
      </c>
      <c r="F5" s="89">
        <f>F17+F19+F21+F18+F20</f>
        <v>20002935.3</v>
      </c>
      <c r="G5" s="89">
        <f>G17+G19+G21+G18+G20</f>
        <v>4089914.5999999996</v>
      </c>
      <c r="H5" s="89">
        <f>H17+H19+H21+H18+H20</f>
        <v>17196986.240000002</v>
      </c>
      <c r="I5" s="89">
        <f>I17+I19+I21+I18+I20</f>
        <v>316621.12</v>
      </c>
      <c r="J5" s="84">
        <f>H5-D5</f>
        <v>391235.28000000864</v>
      </c>
      <c r="K5" s="84">
        <f>H5-F5</f>
        <v>-2805949.0599999987</v>
      </c>
      <c r="L5" s="84">
        <f>H5-E5</f>
        <v>-2805948.7600000016</v>
      </c>
      <c r="M5" s="84">
        <f>I5-G5</f>
        <v>-3773293.4799999995</v>
      </c>
      <c r="N5" s="83">
        <f aca="true" t="shared" si="0" ref="N5:N36">_xlfn.IFERROR(H5/D5,"")</f>
        <v>1.0232798451512939</v>
      </c>
      <c r="O5" s="83">
        <f aca="true" t="shared" si="1" ref="O5:O36">_xlfn.IFERROR(I5/G5,"")</f>
        <v>0.07741509321490479</v>
      </c>
      <c r="P5" s="83">
        <f aca="true" t="shared" si="2" ref="P5:P36">_xlfn.IFERROR(H5/F5,"")</f>
        <v>0.8597231347341309</v>
      </c>
      <c r="Q5" s="83">
        <f aca="true" t="shared" si="3" ref="Q5:Q45">_xlfn.IFERROR(H5/E5,"")</f>
        <v>0.8597231476280855</v>
      </c>
    </row>
    <row r="6" spans="1:18" ht="18" customHeight="1">
      <c r="A6" s="158" t="s">
        <v>10</v>
      </c>
      <c r="B6" s="64" t="s">
        <v>11</v>
      </c>
      <c r="C6" s="4" t="s">
        <v>12</v>
      </c>
      <c r="D6" s="100">
        <v>11594396.319999998</v>
      </c>
      <c r="E6" s="101">
        <v>14848766.500000002</v>
      </c>
      <c r="F6" s="101">
        <v>14848766.5</v>
      </c>
      <c r="G6" s="101">
        <v>2611520.9</v>
      </c>
      <c r="H6" s="101">
        <v>12588454.670000002</v>
      </c>
      <c r="I6" s="101">
        <v>89863.13</v>
      </c>
      <c r="J6" s="101">
        <f aca="true" t="shared" si="4" ref="J6:J60">H6-D6</f>
        <v>994058.3500000034</v>
      </c>
      <c r="K6" s="101">
        <f aca="true" t="shared" si="5" ref="K6:K69">H6-F6</f>
        <v>-2260311.829999998</v>
      </c>
      <c r="L6" s="101">
        <f aca="true" t="shared" si="6" ref="L6:L69">H6-E6</f>
        <v>-2260311.83</v>
      </c>
      <c r="M6" s="101">
        <f>I6-G6</f>
        <v>-2521657.77</v>
      </c>
      <c r="N6" s="102">
        <f t="shared" si="0"/>
        <v>1.0857361023863987</v>
      </c>
      <c r="O6" s="102">
        <f t="shared" si="1"/>
        <v>0.034410266446651835</v>
      </c>
      <c r="P6" s="102">
        <f t="shared" si="2"/>
        <v>0.8477778049779422</v>
      </c>
      <c r="Q6" s="102">
        <f t="shared" si="3"/>
        <v>0.8477778049779421</v>
      </c>
      <c r="R6" s="29"/>
    </row>
    <row r="7" spans="1:18" ht="18" customHeight="1">
      <c r="A7" s="150"/>
      <c r="B7" s="64" t="s">
        <v>7</v>
      </c>
      <c r="C7" s="2" t="s">
        <v>8</v>
      </c>
      <c r="D7" s="103">
        <v>69245.47</v>
      </c>
      <c r="E7" s="104">
        <v>80057.5</v>
      </c>
      <c r="F7" s="104">
        <v>80057.5</v>
      </c>
      <c r="G7" s="104">
        <v>6937.5</v>
      </c>
      <c r="H7" s="101">
        <v>72606.8</v>
      </c>
      <c r="I7" s="101">
        <v>547.9599999999999</v>
      </c>
      <c r="J7" s="104">
        <f>H7-D7</f>
        <v>3361.3300000000017</v>
      </c>
      <c r="K7" s="104">
        <f>H7-F7</f>
        <v>-7450.699999999997</v>
      </c>
      <c r="L7" s="104">
        <f>H7-E7</f>
        <v>-7450.699999999997</v>
      </c>
      <c r="M7" s="104">
        <f>I7-G7</f>
        <v>-6389.54</v>
      </c>
      <c r="N7" s="102">
        <f t="shared" si="0"/>
        <v>1.0485422367701454</v>
      </c>
      <c r="O7" s="102">
        <f t="shared" si="1"/>
        <v>0.07898522522522522</v>
      </c>
      <c r="P7" s="102">
        <f t="shared" si="2"/>
        <v>0.9069331418043282</v>
      </c>
      <c r="Q7" s="102">
        <f t="shared" si="3"/>
        <v>0.9069331418043282</v>
      </c>
      <c r="R7" s="29"/>
    </row>
    <row r="8" spans="1:18" ht="18" customHeight="1">
      <c r="A8" s="150"/>
      <c r="B8" s="64" t="s">
        <v>11</v>
      </c>
      <c r="C8" s="21" t="s">
        <v>90</v>
      </c>
      <c r="D8" s="100"/>
      <c r="E8" s="100">
        <v>1204375.9</v>
      </c>
      <c r="F8" s="100">
        <v>1204375.9</v>
      </c>
      <c r="G8" s="100">
        <v>30000</v>
      </c>
      <c r="H8" s="101">
        <v>1031351.78</v>
      </c>
      <c r="I8" s="101">
        <v>1185.83</v>
      </c>
      <c r="J8" s="101">
        <f>H8-D8</f>
        <v>1031351.78</v>
      </c>
      <c r="K8" s="101">
        <f>H8-F8</f>
        <v>-173024.11999999988</v>
      </c>
      <c r="L8" s="101">
        <f>H8-E8</f>
        <v>-173024.11999999988</v>
      </c>
      <c r="M8" s="101">
        <f aca="true" t="shared" si="7" ref="M8:M69">I8-G8</f>
        <v>-28814.17</v>
      </c>
      <c r="N8" s="102">
        <f t="shared" si="0"/>
      </c>
      <c r="O8" s="102">
        <f t="shared" si="1"/>
        <v>0.03952766666666666</v>
      </c>
      <c r="P8" s="102">
        <f t="shared" si="2"/>
        <v>0.8563371120262371</v>
      </c>
      <c r="Q8" s="102">
        <f t="shared" si="3"/>
        <v>0.8563371120262371</v>
      </c>
      <c r="R8" s="29"/>
    </row>
    <row r="9" spans="1:18" ht="18" customHeight="1">
      <c r="A9" s="150"/>
      <c r="B9" s="64" t="s">
        <v>11</v>
      </c>
      <c r="C9" s="4" t="s">
        <v>13</v>
      </c>
      <c r="D9" s="100">
        <v>-31.70999999999998</v>
      </c>
      <c r="E9" s="101">
        <v>0</v>
      </c>
      <c r="F9" s="101">
        <v>0</v>
      </c>
      <c r="G9" s="101">
        <v>0</v>
      </c>
      <c r="H9" s="101">
        <v>-1449.3200000000002</v>
      </c>
      <c r="I9" s="101">
        <v>20.830000000000002</v>
      </c>
      <c r="J9" s="101">
        <f>H9-D9</f>
        <v>-1417.6100000000001</v>
      </c>
      <c r="K9" s="101">
        <f>H9-F9</f>
        <v>-1449.3200000000002</v>
      </c>
      <c r="L9" s="101">
        <f t="shared" si="6"/>
        <v>-1449.3200000000002</v>
      </c>
      <c r="M9" s="101">
        <f t="shared" si="7"/>
        <v>20.830000000000002</v>
      </c>
      <c r="N9" s="102">
        <f t="shared" si="0"/>
        <v>45.70545569221069</v>
      </c>
      <c r="O9" s="102">
        <f t="shared" si="1"/>
      </c>
      <c r="P9" s="102">
        <f t="shared" si="2"/>
      </c>
      <c r="Q9" s="102">
        <f t="shared" si="3"/>
      </c>
      <c r="R9" s="29"/>
    </row>
    <row r="10" spans="1:18" ht="18" customHeight="1">
      <c r="A10" s="150"/>
      <c r="B10" s="64" t="s">
        <v>11</v>
      </c>
      <c r="C10" s="4" t="s">
        <v>14</v>
      </c>
      <c r="D10" s="100">
        <v>4125.05</v>
      </c>
      <c r="E10" s="101">
        <v>4690.3</v>
      </c>
      <c r="F10" s="101">
        <v>4690.3</v>
      </c>
      <c r="G10" s="101">
        <v>0</v>
      </c>
      <c r="H10" s="101">
        <v>-1484.02</v>
      </c>
      <c r="I10" s="101">
        <v>0</v>
      </c>
      <c r="J10" s="101">
        <f t="shared" si="4"/>
        <v>-5609.07</v>
      </c>
      <c r="K10" s="101">
        <f t="shared" si="5"/>
        <v>-6174.32</v>
      </c>
      <c r="L10" s="101">
        <f t="shared" si="6"/>
        <v>-6174.32</v>
      </c>
      <c r="M10" s="101">
        <f t="shared" si="7"/>
        <v>0</v>
      </c>
      <c r="N10" s="102">
        <f t="shared" si="0"/>
        <v>-0.3597580635386238</v>
      </c>
      <c r="O10" s="102">
        <f t="shared" si="1"/>
      </c>
      <c r="P10" s="102">
        <f t="shared" si="2"/>
        <v>-0.3164019359102829</v>
      </c>
      <c r="Q10" s="102">
        <f t="shared" si="3"/>
        <v>-0.3164019359102829</v>
      </c>
      <c r="R10" s="29"/>
    </row>
    <row r="11" spans="1:18" ht="18" customHeight="1">
      <c r="A11" s="150"/>
      <c r="B11" s="64" t="s">
        <v>11</v>
      </c>
      <c r="C11" s="4" t="s">
        <v>92</v>
      </c>
      <c r="D11" s="100">
        <v>172232</v>
      </c>
      <c r="E11" s="101">
        <v>314766.5</v>
      </c>
      <c r="F11" s="101">
        <v>314766.5</v>
      </c>
      <c r="G11" s="101">
        <v>155937.5</v>
      </c>
      <c r="H11" s="101">
        <v>129836.76000000001</v>
      </c>
      <c r="I11" s="101">
        <v>-2079</v>
      </c>
      <c r="J11" s="101">
        <f t="shared" si="4"/>
        <v>-42395.23999999999</v>
      </c>
      <c r="K11" s="101">
        <f t="shared" si="5"/>
        <v>-184929.74</v>
      </c>
      <c r="L11" s="101">
        <f t="shared" si="6"/>
        <v>-184929.74</v>
      </c>
      <c r="M11" s="101">
        <f t="shared" si="7"/>
        <v>-158016.5</v>
      </c>
      <c r="N11" s="102">
        <f t="shared" si="0"/>
        <v>0.753848065400158</v>
      </c>
      <c r="O11" s="102">
        <f t="shared" si="1"/>
        <v>-0.013332264529058117</v>
      </c>
      <c r="P11" s="102">
        <f t="shared" si="2"/>
        <v>0.41248595387374454</v>
      </c>
      <c r="Q11" s="102">
        <f t="shared" si="3"/>
        <v>0.41248595387374454</v>
      </c>
      <c r="R11" s="29"/>
    </row>
    <row r="12" spans="1:18" ht="18" customHeight="1">
      <c r="A12" s="150"/>
      <c r="B12" s="64" t="s">
        <v>15</v>
      </c>
      <c r="C12" s="4" t="s">
        <v>16</v>
      </c>
      <c r="D12" s="100">
        <v>973178.3500000001</v>
      </c>
      <c r="E12" s="101">
        <v>1083466.2</v>
      </c>
      <c r="F12" s="101">
        <v>1083466.2</v>
      </c>
      <c r="G12" s="101">
        <v>975366.2</v>
      </c>
      <c r="H12" s="101">
        <v>1104280.2</v>
      </c>
      <c r="I12" s="101">
        <v>173088.61000000002</v>
      </c>
      <c r="J12" s="101">
        <f t="shared" si="4"/>
        <v>131101.84999999986</v>
      </c>
      <c r="K12" s="101">
        <f t="shared" si="5"/>
        <v>20814</v>
      </c>
      <c r="L12" s="101">
        <f t="shared" si="6"/>
        <v>20814</v>
      </c>
      <c r="M12" s="101">
        <f t="shared" si="7"/>
        <v>-802277.59</v>
      </c>
      <c r="N12" s="102">
        <f t="shared" si="0"/>
        <v>1.1347151321235207</v>
      </c>
      <c r="O12" s="102">
        <f t="shared" si="1"/>
        <v>0.1774601272834757</v>
      </c>
      <c r="P12" s="102">
        <f t="shared" si="2"/>
        <v>1.0192105669747704</v>
      </c>
      <c r="Q12" s="102">
        <f t="shared" si="3"/>
        <v>1.0192105669747704</v>
      </c>
      <c r="R12" s="29"/>
    </row>
    <row r="13" spans="1:18" ht="18" customHeight="1">
      <c r="A13" s="150"/>
      <c r="B13" s="64" t="s">
        <v>75</v>
      </c>
      <c r="C13" s="4" t="s">
        <v>95</v>
      </c>
      <c r="D13" s="100">
        <v>1532281.23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f t="shared" si="4"/>
        <v>-1532281.23</v>
      </c>
      <c r="K13" s="101">
        <f t="shared" si="5"/>
        <v>0</v>
      </c>
      <c r="L13" s="101">
        <f t="shared" si="6"/>
        <v>0</v>
      </c>
      <c r="M13" s="101">
        <f t="shared" si="7"/>
        <v>0</v>
      </c>
      <c r="N13" s="102">
        <f t="shared" si="0"/>
        <v>0</v>
      </c>
      <c r="O13" s="102">
        <f t="shared" si="1"/>
      </c>
      <c r="P13" s="102">
        <f t="shared" si="2"/>
      </c>
      <c r="Q13" s="102">
        <f t="shared" si="3"/>
      </c>
      <c r="R13" s="29"/>
    </row>
    <row r="14" spans="1:18" ht="18" customHeight="1">
      <c r="A14" s="150"/>
      <c r="B14" s="64" t="s">
        <v>15</v>
      </c>
      <c r="C14" s="4" t="s">
        <v>17</v>
      </c>
      <c r="D14" s="100">
        <v>2248729.01</v>
      </c>
      <c r="E14" s="101">
        <v>2237196.9</v>
      </c>
      <c r="F14" s="101">
        <v>2237196.9</v>
      </c>
      <c r="G14" s="101">
        <v>287496.9</v>
      </c>
      <c r="H14" s="101">
        <v>2081389.0899999999</v>
      </c>
      <c r="I14" s="101">
        <v>49197.28999999999</v>
      </c>
      <c r="J14" s="101">
        <f t="shared" si="4"/>
        <v>-167339.91999999993</v>
      </c>
      <c r="K14" s="101">
        <f t="shared" si="5"/>
        <v>-155807.81000000006</v>
      </c>
      <c r="L14" s="101">
        <f t="shared" si="6"/>
        <v>-155807.81000000006</v>
      </c>
      <c r="M14" s="101">
        <f t="shared" si="7"/>
        <v>-238299.61000000004</v>
      </c>
      <c r="N14" s="102">
        <f t="shared" si="0"/>
        <v>0.9255846661577066</v>
      </c>
      <c r="O14" s="102">
        <f t="shared" si="1"/>
        <v>0.17112285384642403</v>
      </c>
      <c r="P14" s="102">
        <f t="shared" si="2"/>
        <v>0.9303557903195735</v>
      </c>
      <c r="Q14" s="102">
        <f t="shared" si="3"/>
        <v>0.9303557903195735</v>
      </c>
      <c r="R14" s="29"/>
    </row>
    <row r="15" spans="1:18" ht="18" customHeight="1">
      <c r="A15" s="150"/>
      <c r="B15" s="64" t="s">
        <v>18</v>
      </c>
      <c r="C15" s="4" t="s">
        <v>19</v>
      </c>
      <c r="D15" s="100">
        <v>210446.58</v>
      </c>
      <c r="E15" s="101">
        <v>228385.6</v>
      </c>
      <c r="F15" s="101">
        <v>228385.6</v>
      </c>
      <c r="G15" s="101">
        <v>22525</v>
      </c>
      <c r="H15" s="101">
        <v>191421.36999999997</v>
      </c>
      <c r="I15" s="101">
        <v>4786.47</v>
      </c>
      <c r="J15" s="101">
        <f t="shared" si="4"/>
        <v>-19025.21000000002</v>
      </c>
      <c r="K15" s="101">
        <f t="shared" si="5"/>
        <v>-36964.23000000004</v>
      </c>
      <c r="L15" s="101">
        <f t="shared" si="6"/>
        <v>-36964.23000000004</v>
      </c>
      <c r="M15" s="101">
        <f t="shared" si="7"/>
        <v>-17738.53</v>
      </c>
      <c r="N15" s="102">
        <f t="shared" si="0"/>
        <v>0.9095960124417322</v>
      </c>
      <c r="O15" s="102">
        <f t="shared" si="1"/>
        <v>0.21249589345172032</v>
      </c>
      <c r="P15" s="102">
        <f t="shared" si="2"/>
        <v>0.8381499096265262</v>
      </c>
      <c r="Q15" s="102">
        <f t="shared" si="3"/>
        <v>0.8381499096265262</v>
      </c>
      <c r="R15" s="29"/>
    </row>
    <row r="16" spans="1:18" ht="18" customHeight="1">
      <c r="A16" s="150"/>
      <c r="B16" s="64" t="s">
        <v>15</v>
      </c>
      <c r="C16" s="4" t="s">
        <v>20</v>
      </c>
      <c r="D16" s="100">
        <v>18.06</v>
      </c>
      <c r="E16" s="101">
        <v>0</v>
      </c>
      <c r="F16" s="101">
        <v>0</v>
      </c>
      <c r="G16" s="101">
        <v>0</v>
      </c>
      <c r="H16" s="101">
        <v>270.29</v>
      </c>
      <c r="I16" s="101">
        <v>0</v>
      </c>
      <c r="J16" s="101">
        <f t="shared" si="4"/>
        <v>252.23000000000002</v>
      </c>
      <c r="K16" s="101">
        <f t="shared" si="5"/>
        <v>270.29</v>
      </c>
      <c r="L16" s="101">
        <f t="shared" si="6"/>
        <v>270.29</v>
      </c>
      <c r="M16" s="101">
        <f t="shared" si="7"/>
        <v>0</v>
      </c>
      <c r="N16" s="102">
        <f t="shared" si="0"/>
        <v>14.96622369878184</v>
      </c>
      <c r="O16" s="102">
        <f t="shared" si="1"/>
      </c>
      <c r="P16" s="102">
        <f t="shared" si="2"/>
      </c>
      <c r="Q16" s="102">
        <f t="shared" si="3"/>
      </c>
      <c r="R16" s="29"/>
    </row>
    <row r="17" spans="1:18" ht="18" customHeight="1">
      <c r="A17" s="155"/>
      <c r="B17" s="50"/>
      <c r="C17" s="51" t="s">
        <v>9</v>
      </c>
      <c r="D17" s="105">
        <f>SUM(D6:D16)</f>
        <v>16804620.359999996</v>
      </c>
      <c r="E17" s="105">
        <f>SUM(E6:E16)</f>
        <v>20001705.400000002</v>
      </c>
      <c r="F17" s="105">
        <f>SUM(F6:F16)</f>
        <v>20001705.400000002</v>
      </c>
      <c r="G17" s="105">
        <f>SUM(G6:G16)</f>
        <v>4089783.9999999995</v>
      </c>
      <c r="H17" s="105">
        <f>SUM(H6:H16)</f>
        <v>17196677.62</v>
      </c>
      <c r="I17" s="105">
        <f>SUM(I6:I16)</f>
        <v>316611.12</v>
      </c>
      <c r="J17" s="105">
        <f t="shared" si="4"/>
        <v>392057.26000000536</v>
      </c>
      <c r="K17" s="105">
        <f t="shared" si="5"/>
        <v>-2805027.780000001</v>
      </c>
      <c r="L17" s="105">
        <f t="shared" si="6"/>
        <v>-2805027.780000001</v>
      </c>
      <c r="M17" s="105">
        <f>I17-G17</f>
        <v>-3773172.8799999994</v>
      </c>
      <c r="N17" s="106">
        <f t="shared" si="0"/>
        <v>1.0233303253272665</v>
      </c>
      <c r="O17" s="106">
        <f t="shared" si="1"/>
        <v>0.07741512021172757</v>
      </c>
      <c r="P17" s="106">
        <f t="shared" si="2"/>
        <v>0.8597605692162629</v>
      </c>
      <c r="Q17" s="106">
        <f t="shared" si="3"/>
        <v>0.8597605692162629</v>
      </c>
      <c r="R17" s="29"/>
    </row>
    <row r="18" spans="1:18" ht="18" customHeight="1">
      <c r="A18" s="65" t="s">
        <v>72</v>
      </c>
      <c r="B18" s="64" t="s">
        <v>22</v>
      </c>
      <c r="C18" s="4" t="s">
        <v>23</v>
      </c>
      <c r="D18" s="100">
        <v>60</v>
      </c>
      <c r="E18" s="101">
        <v>140</v>
      </c>
      <c r="F18" s="101">
        <v>140</v>
      </c>
      <c r="G18" s="101">
        <v>15</v>
      </c>
      <c r="H18" s="101">
        <v>45.6</v>
      </c>
      <c r="I18" s="101">
        <v>0</v>
      </c>
      <c r="J18" s="101">
        <f t="shared" si="4"/>
        <v>-14.399999999999999</v>
      </c>
      <c r="K18" s="101">
        <f t="shared" si="5"/>
        <v>-94.4</v>
      </c>
      <c r="L18" s="101">
        <f t="shared" si="6"/>
        <v>-94.4</v>
      </c>
      <c r="M18" s="101">
        <f t="shared" si="7"/>
        <v>-15</v>
      </c>
      <c r="N18" s="102">
        <f t="shared" si="0"/>
        <v>0.76</v>
      </c>
      <c r="O18" s="102">
        <f t="shared" si="1"/>
        <v>0</v>
      </c>
      <c r="P18" s="102">
        <f t="shared" si="2"/>
        <v>0.32571428571428573</v>
      </c>
      <c r="Q18" s="102">
        <f t="shared" si="3"/>
        <v>0.32571428571428573</v>
      </c>
      <c r="R18" s="29"/>
    </row>
    <row r="19" spans="1:18" ht="29.25" customHeight="1">
      <c r="A19" s="65" t="s">
        <v>21</v>
      </c>
      <c r="B19" s="64" t="s">
        <v>22</v>
      </c>
      <c r="C19" s="60" t="s">
        <v>91</v>
      </c>
      <c r="D19" s="100">
        <v>173.4</v>
      </c>
      <c r="E19" s="101">
        <v>0</v>
      </c>
      <c r="F19" s="101">
        <v>0</v>
      </c>
      <c r="G19" s="101">
        <v>0</v>
      </c>
      <c r="H19" s="101">
        <v>130.5</v>
      </c>
      <c r="I19" s="101">
        <v>0</v>
      </c>
      <c r="J19" s="101">
        <f t="shared" si="4"/>
        <v>-42.900000000000006</v>
      </c>
      <c r="K19" s="101">
        <f t="shared" si="5"/>
        <v>130.5</v>
      </c>
      <c r="L19" s="101">
        <f t="shared" si="6"/>
        <v>130.5</v>
      </c>
      <c r="M19" s="101">
        <f t="shared" si="7"/>
        <v>0</v>
      </c>
      <c r="N19" s="102">
        <f t="shared" si="0"/>
        <v>0.7525951557093425</v>
      </c>
      <c r="O19" s="102">
        <f t="shared" si="1"/>
      </c>
      <c r="P19" s="102">
        <f t="shared" si="2"/>
      </c>
      <c r="Q19" s="102">
        <f t="shared" si="3"/>
      </c>
      <c r="R19" s="29"/>
    </row>
    <row r="20" spans="1:18" ht="31.5">
      <c r="A20" s="66" t="s">
        <v>25</v>
      </c>
      <c r="B20" s="67" t="s">
        <v>74</v>
      </c>
      <c r="C20" s="4" t="s">
        <v>26</v>
      </c>
      <c r="D20" s="100">
        <v>907.2</v>
      </c>
      <c r="E20" s="101">
        <v>969.6</v>
      </c>
      <c r="F20" s="101">
        <v>969.9</v>
      </c>
      <c r="G20" s="101">
        <v>100.6</v>
      </c>
      <c r="H20" s="101">
        <v>-2.48</v>
      </c>
      <c r="I20" s="101">
        <v>0</v>
      </c>
      <c r="J20" s="101">
        <f t="shared" si="4"/>
        <v>-909.6800000000001</v>
      </c>
      <c r="K20" s="101">
        <f t="shared" si="5"/>
        <v>-972.38</v>
      </c>
      <c r="L20" s="101">
        <f t="shared" si="6"/>
        <v>-972.08</v>
      </c>
      <c r="M20" s="101">
        <f t="shared" si="7"/>
        <v>-100.6</v>
      </c>
      <c r="N20" s="102">
        <f t="shared" si="0"/>
        <v>-0.0027336860670194004</v>
      </c>
      <c r="O20" s="102">
        <f t="shared" si="1"/>
        <v>0</v>
      </c>
      <c r="P20" s="102">
        <f t="shared" si="2"/>
        <v>-0.002556964635529436</v>
      </c>
      <c r="Q20" s="102">
        <f t="shared" si="3"/>
        <v>-0.0025577557755775576</v>
      </c>
      <c r="R20" s="29"/>
    </row>
    <row r="21" spans="1:18" ht="18" customHeight="1">
      <c r="A21" s="65" t="s">
        <v>24</v>
      </c>
      <c r="B21" s="64" t="s">
        <v>11</v>
      </c>
      <c r="C21" s="4" t="s">
        <v>76</v>
      </c>
      <c r="D21" s="100">
        <v>-10</v>
      </c>
      <c r="E21" s="101">
        <v>120</v>
      </c>
      <c r="F21" s="101">
        <v>120</v>
      </c>
      <c r="G21" s="101">
        <v>15</v>
      </c>
      <c r="H21" s="101">
        <v>135</v>
      </c>
      <c r="I21" s="101">
        <v>10</v>
      </c>
      <c r="J21" s="101">
        <f t="shared" si="4"/>
        <v>145</v>
      </c>
      <c r="K21" s="101">
        <f t="shared" si="5"/>
        <v>15</v>
      </c>
      <c r="L21" s="101">
        <f t="shared" si="6"/>
        <v>15</v>
      </c>
      <c r="M21" s="101">
        <f t="shared" si="7"/>
        <v>-5</v>
      </c>
      <c r="N21" s="102">
        <f t="shared" si="0"/>
        <v>-13.5</v>
      </c>
      <c r="O21" s="102">
        <f t="shared" si="1"/>
        <v>0.6666666666666666</v>
      </c>
      <c r="P21" s="102">
        <f t="shared" si="2"/>
        <v>1.125</v>
      </c>
      <c r="Q21" s="102">
        <f t="shared" si="3"/>
        <v>1.125</v>
      </c>
      <c r="R21" s="29"/>
    </row>
    <row r="22" spans="1:18" ht="28.5" customHeight="1">
      <c r="A22" s="159"/>
      <c r="B22" s="159"/>
      <c r="C22" s="71" t="s">
        <v>27</v>
      </c>
      <c r="D22" s="89">
        <f aca="true" t="shared" si="8" ref="D22:J22">D26+D29+D37+D49+D51+D56+D60+D63+D72</f>
        <v>5796198.029999999</v>
      </c>
      <c r="E22" s="84">
        <f t="shared" si="8"/>
        <v>6580734.609999999</v>
      </c>
      <c r="F22" s="84">
        <f t="shared" si="8"/>
        <v>6580734.59</v>
      </c>
      <c r="G22" s="84">
        <f t="shared" si="8"/>
        <v>631726.58</v>
      </c>
      <c r="H22" s="84">
        <f t="shared" si="8"/>
        <v>6526907.520000001</v>
      </c>
      <c r="I22" s="84">
        <f t="shared" si="8"/>
        <v>122569.27999999997</v>
      </c>
      <c r="J22" s="84">
        <f t="shared" si="8"/>
        <v>730709.4900000007</v>
      </c>
      <c r="K22" s="84">
        <f t="shared" si="5"/>
        <v>-53827.069999998435</v>
      </c>
      <c r="L22" s="84">
        <f t="shared" si="6"/>
        <v>-53827.08999999799</v>
      </c>
      <c r="M22" s="84">
        <f t="shared" si="7"/>
        <v>-509157.3</v>
      </c>
      <c r="N22" s="83">
        <f t="shared" si="0"/>
        <v>1.1260670332894065</v>
      </c>
      <c r="O22" s="83">
        <f t="shared" si="1"/>
        <v>0.19402267354335476</v>
      </c>
      <c r="P22" s="83">
        <f t="shared" si="2"/>
        <v>0.9918205073819885</v>
      </c>
      <c r="Q22" s="83">
        <f t="shared" si="3"/>
        <v>0.991820504367673</v>
      </c>
      <c r="R22" s="29"/>
    </row>
    <row r="23" spans="1:17" ht="18" customHeight="1">
      <c r="A23" s="154" t="s">
        <v>25</v>
      </c>
      <c r="B23" s="156" t="s">
        <v>74</v>
      </c>
      <c r="C23" s="6" t="s">
        <v>93</v>
      </c>
      <c r="D23" s="44">
        <v>113559.89</v>
      </c>
      <c r="E23" s="5">
        <v>162836.6</v>
      </c>
      <c r="F23" s="5">
        <v>162836.6</v>
      </c>
      <c r="G23" s="5">
        <v>15625.6</v>
      </c>
      <c r="H23" s="107">
        <v>159225.86000000002</v>
      </c>
      <c r="I23" s="107">
        <v>4537.82</v>
      </c>
      <c r="J23" s="9">
        <f t="shared" si="4"/>
        <v>45665.970000000016</v>
      </c>
      <c r="K23" s="9">
        <f t="shared" si="5"/>
        <v>-3610.7399999999907</v>
      </c>
      <c r="L23" s="9">
        <f t="shared" si="6"/>
        <v>-3610.7399999999907</v>
      </c>
      <c r="M23" s="9">
        <f t="shared" si="7"/>
        <v>-11087.78</v>
      </c>
      <c r="N23" s="23">
        <f t="shared" si="0"/>
        <v>1.4021311574007338</v>
      </c>
      <c r="O23" s="23">
        <f t="shared" si="1"/>
        <v>0.29040932828179394</v>
      </c>
      <c r="P23" s="23">
        <f t="shared" si="2"/>
        <v>0.9778259924365899</v>
      </c>
      <c r="Q23" s="23">
        <f t="shared" si="3"/>
        <v>0.9778259924365899</v>
      </c>
    </row>
    <row r="24" spans="1:17" ht="18" customHeight="1">
      <c r="A24" s="150"/>
      <c r="B24" s="147"/>
      <c r="C24" s="6" t="s">
        <v>28</v>
      </c>
      <c r="D24" s="44">
        <v>3971.23</v>
      </c>
      <c r="E24" s="5">
        <v>50255.369999999995</v>
      </c>
      <c r="F24" s="5">
        <v>50255.37</v>
      </c>
      <c r="G24" s="5">
        <v>0</v>
      </c>
      <c r="H24" s="107">
        <v>50255.37</v>
      </c>
      <c r="I24" s="107">
        <v>0</v>
      </c>
      <c r="J24" s="5">
        <f t="shared" si="4"/>
        <v>46284.14</v>
      </c>
      <c r="K24" s="9">
        <f t="shared" si="5"/>
        <v>0</v>
      </c>
      <c r="L24" s="9">
        <f t="shared" si="6"/>
        <v>0</v>
      </c>
      <c r="M24" s="9">
        <f t="shared" si="7"/>
        <v>0</v>
      </c>
      <c r="N24" s="23">
        <f t="shared" si="0"/>
        <v>12.654862599245071</v>
      </c>
      <c r="O24" s="23">
        <f t="shared" si="1"/>
      </c>
      <c r="P24" s="23">
        <f t="shared" si="2"/>
        <v>1</v>
      </c>
      <c r="Q24" s="23">
        <f t="shared" si="3"/>
        <v>1.0000000000000002</v>
      </c>
    </row>
    <row r="25" spans="1:17" ht="18" customHeight="1">
      <c r="A25" s="150"/>
      <c r="B25" s="147"/>
      <c r="C25" s="6" t="s">
        <v>50</v>
      </c>
      <c r="D25" s="44">
        <v>111094.93</v>
      </c>
      <c r="E25" s="5">
        <v>116540.4</v>
      </c>
      <c r="F25" s="5">
        <v>116540.4</v>
      </c>
      <c r="G25" s="5">
        <v>12820.4</v>
      </c>
      <c r="H25" s="107">
        <v>116644.15999999999</v>
      </c>
      <c r="I25" s="107">
        <v>5970.3</v>
      </c>
      <c r="J25" s="9">
        <f t="shared" si="4"/>
        <v>5549.229999999996</v>
      </c>
      <c r="K25" s="9">
        <f t="shared" si="5"/>
        <v>103.75999999999476</v>
      </c>
      <c r="L25" s="9">
        <f t="shared" si="6"/>
        <v>103.75999999999476</v>
      </c>
      <c r="M25" s="9">
        <f t="shared" si="7"/>
        <v>-6850.099999999999</v>
      </c>
      <c r="N25" s="23">
        <f t="shared" si="0"/>
        <v>1.0499503442686358</v>
      </c>
      <c r="O25" s="23">
        <f t="shared" si="1"/>
        <v>0.4656874980499829</v>
      </c>
      <c r="P25" s="23">
        <f t="shared" si="2"/>
        <v>1.0008903350254503</v>
      </c>
      <c r="Q25" s="23">
        <f t="shared" si="3"/>
        <v>1.0008903350254503</v>
      </c>
    </row>
    <row r="26" spans="1:17" ht="18" customHeight="1">
      <c r="A26" s="155"/>
      <c r="B26" s="157"/>
      <c r="C26" s="51" t="s">
        <v>9</v>
      </c>
      <c r="D26" s="45">
        <f>SUM(D23:D25)</f>
        <v>228626.05</v>
      </c>
      <c r="E26" s="45">
        <f>SUM(E23:E25)</f>
        <v>329632.37</v>
      </c>
      <c r="F26" s="45">
        <f>SUM(F23:F25)</f>
        <v>329632.37</v>
      </c>
      <c r="G26" s="45">
        <f>SUM(G23:G25)</f>
        <v>28446</v>
      </c>
      <c r="H26" s="45">
        <f>SUM(H23:H25)</f>
        <v>326125.39</v>
      </c>
      <c r="I26" s="45">
        <f>SUM(I23:I25)</f>
        <v>10508.119999999999</v>
      </c>
      <c r="J26" s="45">
        <f t="shared" si="4"/>
        <v>97499.34000000003</v>
      </c>
      <c r="K26" s="45">
        <f t="shared" si="5"/>
        <v>-3506.9799999999814</v>
      </c>
      <c r="L26" s="45">
        <f t="shared" si="6"/>
        <v>-3506.9799999999814</v>
      </c>
      <c r="M26" s="45">
        <f t="shared" si="7"/>
        <v>-17937.88</v>
      </c>
      <c r="N26" s="52">
        <f t="shared" si="0"/>
        <v>1.426457702435921</v>
      </c>
      <c r="O26" s="52">
        <f t="shared" si="1"/>
        <v>0.3694058918652886</v>
      </c>
      <c r="P26" s="52">
        <f t="shared" si="2"/>
        <v>0.9893609356386935</v>
      </c>
      <c r="Q26" s="52">
        <f t="shared" si="3"/>
        <v>0.9893609356386935</v>
      </c>
    </row>
    <row r="27" spans="1:17" ht="23.25" customHeight="1">
      <c r="A27" s="111">
        <v>951</v>
      </c>
      <c r="B27" s="111" t="s">
        <v>11</v>
      </c>
      <c r="C27" s="56" t="s">
        <v>29</v>
      </c>
      <c r="D27" s="44">
        <v>76995.98</v>
      </c>
      <c r="E27" s="5">
        <v>91712.1</v>
      </c>
      <c r="F27" s="5">
        <v>91712.1</v>
      </c>
      <c r="G27" s="5">
        <v>15169.1</v>
      </c>
      <c r="H27" s="107">
        <v>102772.14</v>
      </c>
      <c r="I27" s="107">
        <v>6746.36</v>
      </c>
      <c r="J27" s="5">
        <f t="shared" si="4"/>
        <v>25776.160000000003</v>
      </c>
      <c r="K27" s="5">
        <f t="shared" si="5"/>
        <v>11060.039999999994</v>
      </c>
      <c r="L27" s="5">
        <f t="shared" si="6"/>
        <v>11060.039999999994</v>
      </c>
      <c r="M27" s="5">
        <f t="shared" si="7"/>
        <v>-8422.740000000002</v>
      </c>
      <c r="N27" s="23">
        <f t="shared" si="0"/>
        <v>1.3347728024242305</v>
      </c>
      <c r="O27" s="23">
        <f t="shared" si="1"/>
        <v>0.44474359058876267</v>
      </c>
      <c r="P27" s="23">
        <f t="shared" si="2"/>
        <v>1.120595210446604</v>
      </c>
      <c r="Q27" s="23">
        <f t="shared" si="3"/>
        <v>1.120595210446604</v>
      </c>
    </row>
    <row r="28" spans="1:17" ht="23.25" customHeight="1">
      <c r="A28" s="111"/>
      <c r="B28" s="111"/>
      <c r="C28" s="57" t="s">
        <v>30</v>
      </c>
      <c r="D28" s="44">
        <v>19099.98</v>
      </c>
      <c r="E28" s="5">
        <v>14224.9</v>
      </c>
      <c r="F28" s="5">
        <v>14224.9</v>
      </c>
      <c r="G28" s="5">
        <v>1708.8</v>
      </c>
      <c r="H28" s="107">
        <v>11712.26</v>
      </c>
      <c r="I28" s="107">
        <v>175.85000000000002</v>
      </c>
      <c r="J28" s="5">
        <f t="shared" si="4"/>
        <v>-7387.719999999999</v>
      </c>
      <c r="K28" s="5">
        <f t="shared" si="5"/>
        <v>-2512.6399999999994</v>
      </c>
      <c r="L28" s="5">
        <f t="shared" si="6"/>
        <v>-2512.6399999999994</v>
      </c>
      <c r="M28" s="5">
        <f t="shared" si="7"/>
        <v>-1532.9499999999998</v>
      </c>
      <c r="N28" s="23">
        <f t="shared" si="0"/>
        <v>0.6132079719455203</v>
      </c>
      <c r="O28" s="23">
        <f t="shared" si="1"/>
        <v>0.10290847378277156</v>
      </c>
      <c r="P28" s="23">
        <f t="shared" si="2"/>
        <v>0.8233632573866952</v>
      </c>
      <c r="Q28" s="23">
        <f t="shared" si="3"/>
        <v>0.8233632573866952</v>
      </c>
    </row>
    <row r="29" spans="1:17" ht="15.75">
      <c r="A29" s="111"/>
      <c r="B29" s="111"/>
      <c r="C29" s="53" t="s">
        <v>9</v>
      </c>
      <c r="D29" s="45">
        <f>D27+D28</f>
        <v>96095.95999999999</v>
      </c>
      <c r="E29" s="45">
        <f>E27+E28</f>
        <v>105937</v>
      </c>
      <c r="F29" s="45">
        <f>F27+F28</f>
        <v>105937</v>
      </c>
      <c r="G29" s="45">
        <f>G27+G28</f>
        <v>16877.9</v>
      </c>
      <c r="H29" s="45">
        <f>H27+H28</f>
        <v>114484.4</v>
      </c>
      <c r="I29" s="45">
        <f>I27+I28</f>
        <v>6922.21</v>
      </c>
      <c r="J29" s="45">
        <f t="shared" si="4"/>
        <v>18388.440000000002</v>
      </c>
      <c r="K29" s="45">
        <f t="shared" si="5"/>
        <v>8547.399999999994</v>
      </c>
      <c r="L29" s="45">
        <f t="shared" si="6"/>
        <v>8547.399999999994</v>
      </c>
      <c r="M29" s="45">
        <f t="shared" si="7"/>
        <v>-9955.690000000002</v>
      </c>
      <c r="N29" s="52">
        <f t="shared" si="0"/>
        <v>1.191354974756483</v>
      </c>
      <c r="O29" s="52">
        <f t="shared" si="1"/>
        <v>0.4101345546543112</v>
      </c>
      <c r="P29" s="52">
        <f t="shared" si="2"/>
        <v>1.0806838026374166</v>
      </c>
      <c r="Q29" s="52">
        <f t="shared" si="3"/>
        <v>1.0806838026374166</v>
      </c>
    </row>
    <row r="30" spans="1:17" ht="18.75" customHeight="1">
      <c r="A30" s="135" t="s">
        <v>31</v>
      </c>
      <c r="B30" s="111" t="s">
        <v>32</v>
      </c>
      <c r="C30" s="6" t="s">
        <v>33</v>
      </c>
      <c r="D30" s="44">
        <v>1336</v>
      </c>
      <c r="E30" s="5">
        <v>496</v>
      </c>
      <c r="F30" s="5">
        <v>496</v>
      </c>
      <c r="G30" s="5">
        <v>0</v>
      </c>
      <c r="H30" s="107">
        <v>3566.51</v>
      </c>
      <c r="I30" s="107">
        <v>0</v>
      </c>
      <c r="J30" s="5">
        <f t="shared" si="4"/>
        <v>2230.51</v>
      </c>
      <c r="K30" s="5">
        <f t="shared" si="5"/>
        <v>3070.51</v>
      </c>
      <c r="L30" s="5">
        <f t="shared" si="6"/>
        <v>3070.51</v>
      </c>
      <c r="M30" s="5">
        <f t="shared" si="7"/>
        <v>0</v>
      </c>
      <c r="N30" s="23">
        <f t="shared" si="0"/>
        <v>2.669543413173653</v>
      </c>
      <c r="O30" s="23">
        <f t="shared" si="1"/>
      </c>
      <c r="P30" s="23">
        <f t="shared" si="2"/>
        <v>7.1905443548387105</v>
      </c>
      <c r="Q30" s="23">
        <f t="shared" si="3"/>
        <v>7.1905443548387105</v>
      </c>
    </row>
    <row r="31" spans="1:17" ht="17.25" customHeight="1">
      <c r="A31" s="135"/>
      <c r="B31" s="111"/>
      <c r="C31" s="8" t="s">
        <v>34</v>
      </c>
      <c r="D31" s="44">
        <v>63113.39</v>
      </c>
      <c r="E31" s="5">
        <v>100081.7</v>
      </c>
      <c r="F31" s="5">
        <v>100081.7</v>
      </c>
      <c r="G31" s="5">
        <v>10281.7</v>
      </c>
      <c r="H31" s="107">
        <v>75276.33</v>
      </c>
      <c r="I31" s="107">
        <v>476.96</v>
      </c>
      <c r="J31" s="5">
        <f t="shared" si="4"/>
        <v>12162.940000000002</v>
      </c>
      <c r="K31" s="5">
        <f t="shared" si="5"/>
        <v>-24805.369999999995</v>
      </c>
      <c r="L31" s="5">
        <f t="shared" si="6"/>
        <v>-24805.369999999995</v>
      </c>
      <c r="M31" s="5">
        <f t="shared" si="7"/>
        <v>-9804.740000000002</v>
      </c>
      <c r="N31" s="23">
        <f t="shared" si="0"/>
        <v>1.19271568204465</v>
      </c>
      <c r="O31" s="23">
        <f t="shared" si="1"/>
        <v>0.04638921579116293</v>
      </c>
      <c r="P31" s="23">
        <f t="shared" si="2"/>
        <v>0.7521487944349466</v>
      </c>
      <c r="Q31" s="23">
        <f t="shared" si="3"/>
        <v>0.7521487944349466</v>
      </c>
    </row>
    <row r="32" spans="1:17" ht="15.75">
      <c r="A32" s="135"/>
      <c r="B32" s="111"/>
      <c r="C32" s="7" t="s">
        <v>35</v>
      </c>
      <c r="D32" s="44">
        <v>5430.94</v>
      </c>
      <c r="E32" s="5">
        <v>557</v>
      </c>
      <c r="F32" s="5">
        <v>557</v>
      </c>
      <c r="G32" s="5">
        <v>46.5</v>
      </c>
      <c r="H32" s="107">
        <v>7986.15</v>
      </c>
      <c r="I32" s="107">
        <v>29.36</v>
      </c>
      <c r="J32" s="5">
        <f t="shared" si="4"/>
        <v>2555.21</v>
      </c>
      <c r="K32" s="5">
        <f t="shared" si="5"/>
        <v>7429.15</v>
      </c>
      <c r="L32" s="5">
        <f t="shared" si="6"/>
        <v>7429.15</v>
      </c>
      <c r="M32" s="5">
        <f t="shared" si="7"/>
        <v>-17.14</v>
      </c>
      <c r="N32" s="23">
        <f t="shared" si="0"/>
        <v>1.4704912961660412</v>
      </c>
      <c r="O32" s="23">
        <f t="shared" si="1"/>
        <v>0.6313978494623655</v>
      </c>
      <c r="P32" s="23">
        <f t="shared" si="2"/>
        <v>14.337791741472172</v>
      </c>
      <c r="Q32" s="23">
        <f t="shared" si="3"/>
        <v>14.337791741472172</v>
      </c>
    </row>
    <row r="33" spans="1:17" ht="15.75">
      <c r="A33" s="135"/>
      <c r="B33" s="111"/>
      <c r="C33" s="7" t="s">
        <v>36</v>
      </c>
      <c r="D33" s="5">
        <f>D34+D36+D35</f>
        <v>69147.92</v>
      </c>
      <c r="E33" s="5">
        <f>E34+E36+E35</f>
        <v>200263.99999999997</v>
      </c>
      <c r="F33" s="5">
        <f>F34+F36+F35</f>
        <v>200263.99999999997</v>
      </c>
      <c r="G33" s="5">
        <f>G34+G36+G35</f>
        <v>6962</v>
      </c>
      <c r="H33" s="5">
        <v>225204.49999999997</v>
      </c>
      <c r="I33" s="5">
        <v>3162.28</v>
      </c>
      <c r="J33" s="9">
        <f t="shared" si="4"/>
        <v>156056.57999999996</v>
      </c>
      <c r="K33" s="9">
        <f t="shared" si="5"/>
        <v>24940.5</v>
      </c>
      <c r="L33" s="9">
        <f t="shared" si="6"/>
        <v>24940.5</v>
      </c>
      <c r="M33" s="9">
        <f t="shared" si="7"/>
        <v>-3799.72</v>
      </c>
      <c r="N33" s="23">
        <f t="shared" si="0"/>
        <v>3.256851399145484</v>
      </c>
      <c r="O33" s="23">
        <f t="shared" si="1"/>
        <v>0.454220051709279</v>
      </c>
      <c r="P33" s="23">
        <f t="shared" si="2"/>
        <v>1.1245381096952023</v>
      </c>
      <c r="Q33" s="23">
        <f t="shared" si="3"/>
        <v>1.1245381096952023</v>
      </c>
    </row>
    <row r="34" spans="1:17" ht="15.75">
      <c r="A34" s="135"/>
      <c r="B34" s="111"/>
      <c r="C34" s="10" t="s">
        <v>37</v>
      </c>
      <c r="D34" s="45">
        <v>37751.91</v>
      </c>
      <c r="E34" s="11">
        <v>163317.8</v>
      </c>
      <c r="F34" s="11">
        <v>163317.8</v>
      </c>
      <c r="G34" s="11">
        <v>2650.9</v>
      </c>
      <c r="H34" s="107">
        <v>187440.75</v>
      </c>
      <c r="I34" s="107">
        <v>1075.31</v>
      </c>
      <c r="J34" s="11">
        <f t="shared" si="4"/>
        <v>149688.84</v>
      </c>
      <c r="K34" s="11">
        <f t="shared" si="5"/>
        <v>24122.95000000001</v>
      </c>
      <c r="L34" s="11">
        <f t="shared" si="6"/>
        <v>24122.95000000001</v>
      </c>
      <c r="M34" s="11">
        <f t="shared" si="7"/>
        <v>-1575.5900000000001</v>
      </c>
      <c r="N34" s="23">
        <f t="shared" si="0"/>
        <v>4.965066668150035</v>
      </c>
      <c r="O34" s="23">
        <f t="shared" si="1"/>
        <v>0.4056395941001169</v>
      </c>
      <c r="P34" s="23">
        <f t="shared" si="2"/>
        <v>1.1477055777141256</v>
      </c>
      <c r="Q34" s="23">
        <f t="shared" si="3"/>
        <v>1.1477055777141256</v>
      </c>
    </row>
    <row r="35" spans="1:17" ht="15.75">
      <c r="A35" s="135"/>
      <c r="B35" s="111"/>
      <c r="C35" s="10" t="s">
        <v>38</v>
      </c>
      <c r="D35" s="45">
        <v>1682.61</v>
      </c>
      <c r="E35" s="11">
        <v>1867.8</v>
      </c>
      <c r="F35" s="11">
        <v>1867.8</v>
      </c>
      <c r="G35" s="11">
        <v>0</v>
      </c>
      <c r="H35" s="107">
        <v>1703.36</v>
      </c>
      <c r="I35" s="107">
        <v>679.19</v>
      </c>
      <c r="J35" s="11">
        <f t="shared" si="4"/>
        <v>20.75</v>
      </c>
      <c r="K35" s="11">
        <f t="shared" si="5"/>
        <v>-164.44000000000005</v>
      </c>
      <c r="L35" s="11">
        <f t="shared" si="6"/>
        <v>-164.44000000000005</v>
      </c>
      <c r="M35" s="11">
        <f t="shared" si="7"/>
        <v>679.19</v>
      </c>
      <c r="N35" s="23">
        <f t="shared" si="0"/>
        <v>1.0123320317839546</v>
      </c>
      <c r="O35" s="23">
        <f t="shared" si="1"/>
      </c>
      <c r="P35" s="23">
        <f t="shared" si="2"/>
        <v>0.9119605953528215</v>
      </c>
      <c r="Q35" s="23">
        <f t="shared" si="3"/>
        <v>0.9119605953528215</v>
      </c>
    </row>
    <row r="36" spans="1:17" ht="15.75">
      <c r="A36" s="135"/>
      <c r="B36" s="111"/>
      <c r="C36" s="10" t="s">
        <v>39</v>
      </c>
      <c r="D36" s="45">
        <v>29713.4</v>
      </c>
      <c r="E36" s="11">
        <v>35078.4</v>
      </c>
      <c r="F36" s="11">
        <v>35078.4</v>
      </c>
      <c r="G36" s="11">
        <v>4311.1</v>
      </c>
      <c r="H36" s="107">
        <v>36060.39</v>
      </c>
      <c r="I36" s="107">
        <v>1407.7800000000002</v>
      </c>
      <c r="J36" s="11">
        <f t="shared" si="4"/>
        <v>6346.989999999998</v>
      </c>
      <c r="K36" s="11">
        <f t="shared" si="5"/>
        <v>981.989999999998</v>
      </c>
      <c r="L36" s="11">
        <f t="shared" si="6"/>
        <v>981.989999999998</v>
      </c>
      <c r="M36" s="11">
        <f t="shared" si="7"/>
        <v>-2903.32</v>
      </c>
      <c r="N36" s="23">
        <f t="shared" si="0"/>
        <v>1.2136069921314963</v>
      </c>
      <c r="O36" s="23">
        <f t="shared" si="1"/>
        <v>0.32654774883440424</v>
      </c>
      <c r="P36" s="23">
        <f t="shared" si="2"/>
        <v>1.0279941502463052</v>
      </c>
      <c r="Q36" s="23">
        <f t="shared" si="3"/>
        <v>1.0279941502463052</v>
      </c>
    </row>
    <row r="37" spans="1:17" ht="15.75">
      <c r="A37" s="135"/>
      <c r="B37" s="135"/>
      <c r="C37" s="53" t="s">
        <v>9</v>
      </c>
      <c r="D37" s="45">
        <f>SUM(D30:D33)</f>
        <v>139028.25</v>
      </c>
      <c r="E37" s="45">
        <f>SUM(E30:E33)</f>
        <v>301398.69999999995</v>
      </c>
      <c r="F37" s="45">
        <f>SUM(F30:F33)</f>
        <v>301398.69999999995</v>
      </c>
      <c r="G37" s="45">
        <f>SUM(G30:G33)</f>
        <v>17290.2</v>
      </c>
      <c r="H37" s="45">
        <f>SUM(H30:H33)</f>
        <v>312033.49</v>
      </c>
      <c r="I37" s="45">
        <f>SUM(I30:I33)</f>
        <v>3668.6000000000004</v>
      </c>
      <c r="J37" s="45">
        <f t="shared" si="4"/>
        <v>173005.24</v>
      </c>
      <c r="K37" s="45">
        <f t="shared" si="5"/>
        <v>10634.790000000037</v>
      </c>
      <c r="L37" s="45">
        <f t="shared" si="6"/>
        <v>10634.790000000037</v>
      </c>
      <c r="M37" s="45">
        <f t="shared" si="7"/>
        <v>-13621.6</v>
      </c>
      <c r="N37" s="52">
        <f aca="true" t="shared" si="9" ref="N37:N69">_xlfn.IFERROR(H37/D37,"")</f>
        <v>2.244389107969064</v>
      </c>
      <c r="O37" s="52">
        <f aca="true" t="shared" si="10" ref="O37:O58">_xlfn.IFERROR(I37/G37,"")</f>
        <v>0.21217799678430557</v>
      </c>
      <c r="P37" s="52">
        <f aca="true" t="shared" si="11" ref="P37:P71">_xlfn.IFERROR(H37/F37,"")</f>
        <v>1.035284790544883</v>
      </c>
      <c r="Q37" s="52">
        <f t="shared" si="3"/>
        <v>1.035284790544883</v>
      </c>
    </row>
    <row r="38" spans="1:17" ht="31.5">
      <c r="A38" s="135" t="s">
        <v>73</v>
      </c>
      <c r="B38" s="111" t="s">
        <v>15</v>
      </c>
      <c r="C38" s="56" t="s">
        <v>41</v>
      </c>
      <c r="D38" s="44">
        <v>284157.31</v>
      </c>
      <c r="E38" s="5">
        <v>326627.4</v>
      </c>
      <c r="F38" s="5">
        <v>326627.4</v>
      </c>
      <c r="G38" s="5">
        <v>17826.9</v>
      </c>
      <c r="H38" s="107">
        <v>276877.31</v>
      </c>
      <c r="I38" s="107">
        <v>427.45</v>
      </c>
      <c r="J38" s="9">
        <f t="shared" si="4"/>
        <v>-7280</v>
      </c>
      <c r="K38" s="9">
        <f t="shared" si="5"/>
        <v>-49750.090000000026</v>
      </c>
      <c r="L38" s="9">
        <f t="shared" si="6"/>
        <v>-49750.090000000026</v>
      </c>
      <c r="M38" s="9">
        <f t="shared" si="7"/>
        <v>-17399.45</v>
      </c>
      <c r="N38" s="23">
        <f t="shared" si="9"/>
        <v>0.9743803881026323</v>
      </c>
      <c r="O38" s="23">
        <f t="shared" si="10"/>
        <v>0.02397780881701249</v>
      </c>
      <c r="P38" s="23">
        <f t="shared" si="11"/>
        <v>0.8476854972975322</v>
      </c>
      <c r="Q38" s="23">
        <f t="shared" si="3"/>
        <v>0.8476854972975322</v>
      </c>
    </row>
    <row r="39" spans="1:17" ht="34.5" customHeight="1">
      <c r="A39" s="135"/>
      <c r="B39" s="111"/>
      <c r="C39" s="56" t="s">
        <v>42</v>
      </c>
      <c r="D39" s="44">
        <v>69842.15000000001</v>
      </c>
      <c r="E39" s="5">
        <v>254266</v>
      </c>
      <c r="F39" s="5">
        <v>254266</v>
      </c>
      <c r="G39" s="5">
        <v>43361.4</v>
      </c>
      <c r="H39" s="107">
        <v>214228.59000000003</v>
      </c>
      <c r="I39" s="107">
        <v>-7967.4400000000005</v>
      </c>
      <c r="J39" s="9">
        <f t="shared" si="4"/>
        <v>144386.44</v>
      </c>
      <c r="K39" s="9">
        <f t="shared" si="5"/>
        <v>-40037.409999999974</v>
      </c>
      <c r="L39" s="9">
        <f t="shared" si="6"/>
        <v>-40037.409999999974</v>
      </c>
      <c r="M39" s="9">
        <f t="shared" si="7"/>
        <v>-51328.840000000004</v>
      </c>
      <c r="N39" s="23">
        <f t="shared" si="9"/>
        <v>3.067325247003421</v>
      </c>
      <c r="O39" s="23">
        <f t="shared" si="10"/>
        <v>-0.1837449897835402</v>
      </c>
      <c r="P39" s="23">
        <f t="shared" si="11"/>
        <v>0.8425373034538634</v>
      </c>
      <c r="Q39" s="23">
        <f t="shared" si="3"/>
        <v>0.8425373034538634</v>
      </c>
    </row>
    <row r="40" spans="1:17" ht="31.5">
      <c r="A40" s="135"/>
      <c r="B40" s="111"/>
      <c r="C40" s="57" t="s">
        <v>43</v>
      </c>
      <c r="D40" s="44">
        <v>50456.19</v>
      </c>
      <c r="E40" s="5">
        <v>43031.42</v>
      </c>
      <c r="F40" s="5">
        <v>43031.4</v>
      </c>
      <c r="G40" s="5">
        <v>2396.2</v>
      </c>
      <c r="H40" s="107">
        <v>43006.87</v>
      </c>
      <c r="I40" s="107">
        <v>1491.4299999999998</v>
      </c>
      <c r="J40" s="5">
        <f t="shared" si="4"/>
        <v>-7449.32</v>
      </c>
      <c r="K40" s="5">
        <f t="shared" si="5"/>
        <v>-24.529999999998836</v>
      </c>
      <c r="L40" s="5">
        <f t="shared" si="6"/>
        <v>-24.549999999995634</v>
      </c>
      <c r="M40" s="5">
        <f t="shared" si="7"/>
        <v>-904.77</v>
      </c>
      <c r="N40" s="23">
        <f t="shared" si="9"/>
        <v>0.8523606320651639</v>
      </c>
      <c r="O40" s="23">
        <f t="shared" si="10"/>
        <v>0.6224146565395209</v>
      </c>
      <c r="P40" s="23">
        <f t="shared" si="11"/>
        <v>0.9994299511519495</v>
      </c>
      <c r="Q40" s="23">
        <f t="shared" si="3"/>
        <v>0.9994294866402271</v>
      </c>
    </row>
    <row r="41" spans="1:17" ht="31.5">
      <c r="A41" s="138"/>
      <c r="B41" s="112"/>
      <c r="C41" s="58" t="s">
        <v>78</v>
      </c>
      <c r="D41" s="44">
        <v>4287.549999999999</v>
      </c>
      <c r="E41" s="5">
        <v>2948.3</v>
      </c>
      <c r="F41" s="5">
        <v>2948.3</v>
      </c>
      <c r="G41" s="5">
        <v>499.7</v>
      </c>
      <c r="H41" s="107">
        <v>3115.02</v>
      </c>
      <c r="I41" s="107">
        <v>1.07</v>
      </c>
      <c r="J41" s="5">
        <f t="shared" si="4"/>
        <v>-1172.5299999999993</v>
      </c>
      <c r="K41" s="5">
        <f t="shared" si="5"/>
        <v>166.7199999999998</v>
      </c>
      <c r="L41" s="5">
        <f t="shared" si="6"/>
        <v>166.7199999999998</v>
      </c>
      <c r="M41" s="5">
        <f t="shared" si="7"/>
        <v>-498.63</v>
      </c>
      <c r="N41" s="23">
        <f t="shared" si="9"/>
        <v>0.7265268043521359</v>
      </c>
      <c r="O41" s="23">
        <f t="shared" si="10"/>
        <v>0.0021412847708625177</v>
      </c>
      <c r="P41" s="23">
        <f t="shared" si="11"/>
        <v>1.056547841128786</v>
      </c>
      <c r="Q41" s="23">
        <f t="shared" si="3"/>
        <v>1.056547841128786</v>
      </c>
    </row>
    <row r="42" spans="1:17" ht="18" customHeight="1">
      <c r="A42" s="139"/>
      <c r="B42" s="142"/>
      <c r="C42" s="59" t="s">
        <v>82</v>
      </c>
      <c r="D42" s="44">
        <v>64.83</v>
      </c>
      <c r="E42" s="5">
        <v>0</v>
      </c>
      <c r="F42" s="5">
        <v>0</v>
      </c>
      <c r="G42" s="5">
        <v>0</v>
      </c>
      <c r="H42" s="107">
        <v>286.97</v>
      </c>
      <c r="I42" s="107">
        <v>5.34</v>
      </c>
      <c r="J42" s="5">
        <f t="shared" si="4"/>
        <v>222.14000000000004</v>
      </c>
      <c r="K42" s="5">
        <f t="shared" si="5"/>
        <v>286.97</v>
      </c>
      <c r="L42" s="5">
        <f t="shared" si="6"/>
        <v>286.97</v>
      </c>
      <c r="M42" s="5">
        <f t="shared" si="7"/>
        <v>5.34</v>
      </c>
      <c r="N42" s="23">
        <f t="shared" si="9"/>
        <v>4.426500077124788</v>
      </c>
      <c r="O42" s="23">
        <f t="shared" si="10"/>
      </c>
      <c r="P42" s="23">
        <f t="shared" si="11"/>
      </c>
      <c r="Q42" s="23">
        <f t="shared" si="3"/>
      </c>
    </row>
    <row r="43" spans="1:17" ht="31.5">
      <c r="A43" s="135"/>
      <c r="B43" s="111"/>
      <c r="C43" s="56" t="s">
        <v>44</v>
      </c>
      <c r="D43" s="44">
        <v>452884</v>
      </c>
      <c r="E43" s="5">
        <v>104142</v>
      </c>
      <c r="F43" s="5">
        <v>104142</v>
      </c>
      <c r="G43" s="5">
        <v>10302</v>
      </c>
      <c r="H43" s="107">
        <v>195272.54</v>
      </c>
      <c r="I43" s="107">
        <v>5537.01</v>
      </c>
      <c r="J43" s="5">
        <f t="shared" si="4"/>
        <v>-257611.46</v>
      </c>
      <c r="K43" s="5">
        <f t="shared" si="5"/>
        <v>91130.54000000001</v>
      </c>
      <c r="L43" s="5">
        <f t="shared" si="6"/>
        <v>91130.54000000001</v>
      </c>
      <c r="M43" s="5">
        <f t="shared" si="7"/>
        <v>-4764.99</v>
      </c>
      <c r="N43" s="23">
        <f t="shared" si="9"/>
        <v>0.4311756211303557</v>
      </c>
      <c r="O43" s="23">
        <f t="shared" si="10"/>
        <v>0.5374694234129296</v>
      </c>
      <c r="P43" s="23">
        <f t="shared" si="11"/>
        <v>1.875060398302318</v>
      </c>
      <c r="Q43" s="23">
        <f t="shared" si="3"/>
        <v>1.875060398302318</v>
      </c>
    </row>
    <row r="44" spans="1:17" ht="30" customHeight="1">
      <c r="A44" s="140"/>
      <c r="B44" s="143"/>
      <c r="C44" s="63" t="s">
        <v>104</v>
      </c>
      <c r="D44" s="46">
        <v>0</v>
      </c>
      <c r="E44" s="46">
        <v>0</v>
      </c>
      <c r="F44" s="46">
        <v>0</v>
      </c>
      <c r="G44" s="46">
        <v>0</v>
      </c>
      <c r="H44" s="107">
        <v>17756.19</v>
      </c>
      <c r="I44" s="107">
        <v>5816.19</v>
      </c>
      <c r="J44" s="46">
        <f t="shared" si="4"/>
        <v>17756.19</v>
      </c>
      <c r="K44" s="5">
        <f>H44-F44</f>
        <v>17756.19</v>
      </c>
      <c r="L44" s="5">
        <f>H44-E44</f>
        <v>17756.19</v>
      </c>
      <c r="M44" s="5">
        <f>I44-G44</f>
        <v>5816.19</v>
      </c>
      <c r="N44" s="23">
        <f t="shared" si="9"/>
      </c>
      <c r="O44" s="23">
        <f t="shared" si="10"/>
      </c>
      <c r="P44" s="23">
        <f t="shared" si="11"/>
      </c>
      <c r="Q44" s="23">
        <f t="shared" si="3"/>
      </c>
    </row>
    <row r="45" spans="1:17" ht="31.5">
      <c r="A45" s="135"/>
      <c r="B45" s="111"/>
      <c r="C45" s="56" t="s">
        <v>45</v>
      </c>
      <c r="D45" s="44">
        <v>111578.38</v>
      </c>
      <c r="E45" s="5">
        <v>45272.2</v>
      </c>
      <c r="F45" s="5">
        <v>45272.2</v>
      </c>
      <c r="G45" s="5">
        <v>5122.2</v>
      </c>
      <c r="H45" s="107">
        <v>87358.66</v>
      </c>
      <c r="I45" s="107">
        <v>247.2</v>
      </c>
      <c r="J45" s="46">
        <f t="shared" si="4"/>
        <v>-24219.72</v>
      </c>
      <c r="K45" s="5">
        <f>H45-F45</f>
        <v>42086.46000000001</v>
      </c>
      <c r="L45" s="5">
        <f>H45-E45</f>
        <v>42086.46000000001</v>
      </c>
      <c r="M45" s="5">
        <f>I45-G45</f>
        <v>-4875</v>
      </c>
      <c r="N45" s="23">
        <f t="shared" si="9"/>
        <v>0.782935367944937</v>
      </c>
      <c r="O45" s="23">
        <f t="shared" si="10"/>
        <v>0.04826051306079419</v>
      </c>
      <c r="P45" s="23">
        <f t="shared" si="11"/>
        <v>1.929631429442351</v>
      </c>
      <c r="Q45" s="23">
        <f t="shared" si="3"/>
        <v>1.929631429442351</v>
      </c>
    </row>
    <row r="46" spans="1:17" ht="47.25">
      <c r="A46" s="141"/>
      <c r="B46" s="144"/>
      <c r="C46" s="56" t="s">
        <v>105</v>
      </c>
      <c r="D46" s="61">
        <v>0</v>
      </c>
      <c r="E46" s="61">
        <v>0</v>
      </c>
      <c r="F46" s="61">
        <v>0</v>
      </c>
      <c r="G46" s="61">
        <v>0</v>
      </c>
      <c r="H46" s="107">
        <v>4046.11</v>
      </c>
      <c r="I46" s="107">
        <v>0</v>
      </c>
      <c r="J46" s="46">
        <f t="shared" si="4"/>
        <v>4046.11</v>
      </c>
      <c r="K46" s="5">
        <f>H46-F46</f>
        <v>4046.11</v>
      </c>
      <c r="L46" s="5">
        <f>H46-E46</f>
        <v>4046.11</v>
      </c>
      <c r="M46" s="5">
        <f>I46-G46</f>
        <v>0</v>
      </c>
      <c r="N46" s="23">
        <f t="shared" si="9"/>
      </c>
      <c r="O46" s="23">
        <f t="shared" si="10"/>
      </c>
      <c r="P46" s="23">
        <f t="shared" si="11"/>
      </c>
      <c r="Q46" s="90"/>
    </row>
    <row r="47" spans="1:17" ht="18" customHeight="1">
      <c r="A47" s="140"/>
      <c r="B47" s="143"/>
      <c r="C47" s="57" t="s">
        <v>50</v>
      </c>
      <c r="D47" s="46">
        <v>11193.160000000002</v>
      </c>
      <c r="E47" s="46">
        <v>14007.9</v>
      </c>
      <c r="F47" s="46">
        <v>14007.9</v>
      </c>
      <c r="G47" s="46">
        <v>1944.2</v>
      </c>
      <c r="H47" s="107">
        <v>11825.500000000002</v>
      </c>
      <c r="I47" s="107">
        <v>395.72</v>
      </c>
      <c r="J47" s="46">
        <f t="shared" si="4"/>
        <v>632.3400000000001</v>
      </c>
      <c r="K47" s="5">
        <f>H47-F47</f>
        <v>-2182.399999999998</v>
      </c>
      <c r="L47" s="5">
        <f>H47-E47</f>
        <v>-2182.399999999998</v>
      </c>
      <c r="M47" s="5">
        <f>I47-G47</f>
        <v>-1548.48</v>
      </c>
      <c r="N47" s="23">
        <f t="shared" si="9"/>
        <v>1.0564934299161273</v>
      </c>
      <c r="O47" s="23">
        <f t="shared" si="10"/>
        <v>0.20353873058327335</v>
      </c>
      <c r="P47" s="23">
        <f t="shared" si="11"/>
        <v>0.8442022001870375</v>
      </c>
      <c r="Q47" s="23">
        <f aca="true" t="shared" si="12" ref="Q47:Q85">_xlfn.IFERROR(H47/E47,"")</f>
        <v>0.8442022001870375</v>
      </c>
    </row>
    <row r="48" spans="1:17" ht="27" customHeight="1">
      <c r="A48" s="140"/>
      <c r="B48" s="143"/>
      <c r="C48" s="57" t="s">
        <v>100</v>
      </c>
      <c r="D48" s="46">
        <v>625.31</v>
      </c>
      <c r="E48" s="46">
        <v>0</v>
      </c>
      <c r="F48" s="46">
        <v>0</v>
      </c>
      <c r="G48" s="46">
        <v>0</v>
      </c>
      <c r="H48" s="107">
        <v>40864.85999999999</v>
      </c>
      <c r="I48" s="107">
        <v>862.03</v>
      </c>
      <c r="J48" s="46">
        <f t="shared" si="4"/>
        <v>40239.549999999996</v>
      </c>
      <c r="K48" s="5">
        <f>H48-F48</f>
        <v>40864.85999999999</v>
      </c>
      <c r="L48" s="5">
        <f>H48-E48</f>
        <v>40864.85999999999</v>
      </c>
      <c r="M48" s="5">
        <f>I48-G48</f>
        <v>862.03</v>
      </c>
      <c r="N48" s="23">
        <f t="shared" si="9"/>
        <v>65.3513617245846</v>
      </c>
      <c r="O48" s="23">
        <f t="shared" si="10"/>
      </c>
      <c r="P48" s="23">
        <f t="shared" si="11"/>
      </c>
      <c r="Q48" s="23">
        <f t="shared" si="12"/>
      </c>
    </row>
    <row r="49" spans="1:17" ht="18" customHeight="1">
      <c r="A49" s="135"/>
      <c r="B49" s="135"/>
      <c r="C49" s="53" t="s">
        <v>9</v>
      </c>
      <c r="D49" s="45">
        <f>SUM(D38:D48)</f>
        <v>985088.8800000001</v>
      </c>
      <c r="E49" s="45">
        <f>SUM(E38:E48)</f>
        <v>790295.2200000001</v>
      </c>
      <c r="F49" s="45">
        <f>SUM(F38:F48)</f>
        <v>790295.2000000001</v>
      </c>
      <c r="G49" s="45">
        <f>SUM(G38:G48)</f>
        <v>81452.59999999999</v>
      </c>
      <c r="H49" s="45">
        <f>SUM(H38:H48)</f>
        <v>894638.62</v>
      </c>
      <c r="I49" s="45">
        <f>SUM(I38:I48)</f>
        <v>6815.999999999998</v>
      </c>
      <c r="J49" s="45">
        <f t="shared" si="4"/>
        <v>-90450.26000000013</v>
      </c>
      <c r="K49" s="45">
        <f t="shared" si="5"/>
        <v>104343.41999999993</v>
      </c>
      <c r="L49" s="45">
        <f t="shared" si="6"/>
        <v>104343.3999999999</v>
      </c>
      <c r="M49" s="45">
        <f t="shared" si="7"/>
        <v>-74636.59999999999</v>
      </c>
      <c r="N49" s="23">
        <f t="shared" si="9"/>
        <v>0.9081806100582517</v>
      </c>
      <c r="O49" s="23">
        <f t="shared" si="10"/>
        <v>0.08368057004932929</v>
      </c>
      <c r="P49" s="23">
        <f t="shared" si="11"/>
        <v>1.1320309423617907</v>
      </c>
      <c r="Q49" s="23">
        <f t="shared" si="12"/>
        <v>1.1320309137134854</v>
      </c>
    </row>
    <row r="50" spans="1:17" ht="18" customHeight="1">
      <c r="A50" s="135" t="s">
        <v>46</v>
      </c>
      <c r="B50" s="111" t="s">
        <v>47</v>
      </c>
      <c r="C50" s="6" t="s">
        <v>28</v>
      </c>
      <c r="D50" s="44">
        <v>8187.13</v>
      </c>
      <c r="E50" s="5">
        <v>2731.14</v>
      </c>
      <c r="F50" s="5">
        <v>2731.14</v>
      </c>
      <c r="G50" s="5">
        <v>0</v>
      </c>
      <c r="H50" s="38">
        <v>2731.14</v>
      </c>
      <c r="I50" s="38">
        <v>0</v>
      </c>
      <c r="J50" s="9">
        <f t="shared" si="4"/>
        <v>-5455.99</v>
      </c>
      <c r="K50" s="9">
        <f t="shared" si="5"/>
        <v>0</v>
      </c>
      <c r="L50" s="9">
        <f t="shared" si="6"/>
        <v>0</v>
      </c>
      <c r="M50" s="9">
        <f t="shared" si="7"/>
        <v>0</v>
      </c>
      <c r="N50" s="23">
        <f t="shared" si="9"/>
        <v>0.3335894263313273</v>
      </c>
      <c r="O50" s="23">
        <f t="shared" si="10"/>
      </c>
      <c r="P50" s="23">
        <f t="shared" si="11"/>
        <v>1</v>
      </c>
      <c r="Q50" s="23">
        <f t="shared" si="12"/>
        <v>1</v>
      </c>
    </row>
    <row r="51" spans="1:17" ht="18" customHeight="1">
      <c r="A51" s="135"/>
      <c r="B51" s="111"/>
      <c r="C51" s="54" t="s">
        <v>9</v>
      </c>
      <c r="D51" s="45">
        <f>D50</f>
        <v>8187.13</v>
      </c>
      <c r="E51" s="91">
        <f>SUM(E50:E50)</f>
        <v>2731.14</v>
      </c>
      <c r="F51" s="91">
        <f>SUM(F50:F50)</f>
        <v>2731.14</v>
      </c>
      <c r="G51" s="91">
        <f>SUM(G50:G50)</f>
        <v>0</v>
      </c>
      <c r="H51" s="91">
        <f>SUM(H50:H50)</f>
        <v>2731.14</v>
      </c>
      <c r="I51" s="91">
        <f>SUM(I50:I50)</f>
        <v>0</v>
      </c>
      <c r="J51" s="92">
        <f t="shared" si="4"/>
        <v>-5455.99</v>
      </c>
      <c r="K51" s="92">
        <f t="shared" si="5"/>
        <v>0</v>
      </c>
      <c r="L51" s="92">
        <f t="shared" si="6"/>
        <v>0</v>
      </c>
      <c r="M51" s="92">
        <f t="shared" si="7"/>
        <v>0</v>
      </c>
      <c r="N51" s="23">
        <f t="shared" si="9"/>
        <v>0.3335894263313273</v>
      </c>
      <c r="O51" s="23">
        <f t="shared" si="10"/>
      </c>
      <c r="P51" s="23">
        <f t="shared" si="11"/>
        <v>1</v>
      </c>
      <c r="Q51" s="23">
        <f t="shared" si="12"/>
        <v>1</v>
      </c>
    </row>
    <row r="52" spans="1:17" ht="18" customHeight="1">
      <c r="A52" s="149" t="s">
        <v>49</v>
      </c>
      <c r="B52" s="146" t="s">
        <v>75</v>
      </c>
      <c r="C52" s="12" t="s">
        <v>85</v>
      </c>
      <c r="D52" s="44">
        <v>381057.22</v>
      </c>
      <c r="E52" s="5">
        <v>636054.38</v>
      </c>
      <c r="F52" s="5">
        <v>636054.38</v>
      </c>
      <c r="G52" s="5">
        <v>71666.32</v>
      </c>
      <c r="H52" s="38">
        <v>492293.81</v>
      </c>
      <c r="I52" s="38">
        <v>4902.63</v>
      </c>
      <c r="J52" s="9">
        <f t="shared" si="4"/>
        <v>111236.59000000003</v>
      </c>
      <c r="K52" s="9">
        <f t="shared" si="5"/>
        <v>-143760.57</v>
      </c>
      <c r="L52" s="9">
        <f t="shared" si="6"/>
        <v>-143760.57</v>
      </c>
      <c r="M52" s="9">
        <f t="shared" si="7"/>
        <v>-66763.69</v>
      </c>
      <c r="N52" s="23">
        <f t="shared" si="9"/>
        <v>1.291915712816044</v>
      </c>
      <c r="O52" s="23">
        <f t="shared" si="10"/>
        <v>0.06840912160691381</v>
      </c>
      <c r="P52" s="23">
        <f t="shared" si="11"/>
        <v>0.7739806932860048</v>
      </c>
      <c r="Q52" s="23">
        <f t="shared" si="12"/>
        <v>0.7739806932860048</v>
      </c>
    </row>
    <row r="53" spans="1:17" ht="18" customHeight="1">
      <c r="A53" s="150"/>
      <c r="B53" s="147"/>
      <c r="C53" s="12" t="s">
        <v>79</v>
      </c>
      <c r="D53" s="44">
        <v>240225.05</v>
      </c>
      <c r="E53" s="44">
        <v>415818.14</v>
      </c>
      <c r="F53" s="44">
        <v>415818.14</v>
      </c>
      <c r="G53" s="44">
        <v>46793.44</v>
      </c>
      <c r="H53" s="38">
        <v>312745.94</v>
      </c>
      <c r="I53" s="38">
        <v>2420.37</v>
      </c>
      <c r="J53" s="93">
        <f t="shared" si="4"/>
        <v>72520.89000000001</v>
      </c>
      <c r="K53" s="93">
        <f t="shared" si="5"/>
        <v>-103072.20000000001</v>
      </c>
      <c r="L53" s="93">
        <f t="shared" si="6"/>
        <v>-103072.20000000001</v>
      </c>
      <c r="M53" s="93">
        <f t="shared" si="7"/>
        <v>-44373.07</v>
      </c>
      <c r="N53" s="23">
        <f t="shared" si="9"/>
        <v>1.3018872927698424</v>
      </c>
      <c r="O53" s="23">
        <f t="shared" si="10"/>
        <v>0.05172455797222858</v>
      </c>
      <c r="P53" s="23">
        <f t="shared" si="11"/>
        <v>0.75212192522433</v>
      </c>
      <c r="Q53" s="23">
        <f t="shared" si="12"/>
        <v>0.75212192522433</v>
      </c>
    </row>
    <row r="54" spans="1:17" ht="18" customHeight="1">
      <c r="A54" s="150"/>
      <c r="B54" s="147"/>
      <c r="C54" s="12" t="s">
        <v>80</v>
      </c>
      <c r="D54" s="44">
        <v>3456455.06</v>
      </c>
      <c r="E54" s="5">
        <v>3830717.66</v>
      </c>
      <c r="F54" s="5">
        <v>3830717.66</v>
      </c>
      <c r="G54" s="5">
        <v>351900.12</v>
      </c>
      <c r="H54" s="38">
        <v>3648549.06</v>
      </c>
      <c r="I54" s="38">
        <v>79526.53</v>
      </c>
      <c r="J54" s="9">
        <f t="shared" si="4"/>
        <v>192094</v>
      </c>
      <c r="K54" s="9">
        <f t="shared" si="5"/>
        <v>-182168.6000000001</v>
      </c>
      <c r="L54" s="9">
        <f t="shared" si="6"/>
        <v>-182168.6000000001</v>
      </c>
      <c r="M54" s="9">
        <f t="shared" si="7"/>
        <v>-272373.58999999997</v>
      </c>
      <c r="N54" s="23">
        <f t="shared" si="9"/>
        <v>1.0555754368754906</v>
      </c>
      <c r="O54" s="23">
        <f t="shared" si="10"/>
        <v>0.2259917672094002</v>
      </c>
      <c r="P54" s="23">
        <f t="shared" si="11"/>
        <v>0.9524453075980546</v>
      </c>
      <c r="Q54" s="23">
        <f t="shared" si="12"/>
        <v>0.9524453075980546</v>
      </c>
    </row>
    <row r="55" spans="1:17" ht="18" customHeight="1">
      <c r="A55" s="150"/>
      <c r="B55" s="147"/>
      <c r="C55" s="12" t="s">
        <v>81</v>
      </c>
      <c r="D55" s="44">
        <v>1694.48</v>
      </c>
      <c r="E55" s="5">
        <v>0</v>
      </c>
      <c r="F55" s="5">
        <v>0</v>
      </c>
      <c r="G55" s="5">
        <v>0</v>
      </c>
      <c r="H55" s="38">
        <v>1110.63</v>
      </c>
      <c r="I55" s="38">
        <v>65.95</v>
      </c>
      <c r="J55" s="9">
        <f t="shared" si="4"/>
        <v>-583.8499999999999</v>
      </c>
      <c r="K55" s="9">
        <f t="shared" si="5"/>
        <v>1110.63</v>
      </c>
      <c r="L55" s="9">
        <f t="shared" si="6"/>
        <v>1110.63</v>
      </c>
      <c r="M55" s="9">
        <f t="shared" si="7"/>
        <v>65.95</v>
      </c>
      <c r="N55" s="23">
        <f t="shared" si="9"/>
        <v>0.6554400169963647</v>
      </c>
      <c r="O55" s="23">
        <f t="shared" si="10"/>
      </c>
      <c r="P55" s="23">
        <f t="shared" si="11"/>
      </c>
      <c r="Q55" s="23">
        <f t="shared" si="12"/>
      </c>
    </row>
    <row r="56" spans="1:17" ht="18" customHeight="1">
      <c r="A56" s="151"/>
      <c r="B56" s="148"/>
      <c r="C56" s="55" t="s">
        <v>9</v>
      </c>
      <c r="D56" s="11">
        <f>SUM(D52:D55)</f>
        <v>4079431.81</v>
      </c>
      <c r="E56" s="11">
        <f>SUM(E52:E55)</f>
        <v>4882590.18</v>
      </c>
      <c r="F56" s="11">
        <f>SUM(F52:F55)</f>
        <v>4882590.18</v>
      </c>
      <c r="G56" s="11">
        <f>SUM(G52:G55)</f>
        <v>470359.88</v>
      </c>
      <c r="H56" s="11">
        <f>SUM(H52:H55)</f>
        <v>4454699.44</v>
      </c>
      <c r="I56" s="11">
        <f>SUM(I52:I55)</f>
        <v>86915.48</v>
      </c>
      <c r="J56" s="11">
        <f t="shared" si="4"/>
        <v>375267.63000000035</v>
      </c>
      <c r="K56" s="11">
        <f t="shared" si="5"/>
        <v>-427890.7399999993</v>
      </c>
      <c r="L56" s="11">
        <f t="shared" si="6"/>
        <v>-427890.7399999993</v>
      </c>
      <c r="M56" s="11">
        <f t="shared" si="7"/>
        <v>-383444.4</v>
      </c>
      <c r="N56" s="23">
        <f t="shared" si="9"/>
        <v>1.0919901710527673</v>
      </c>
      <c r="O56" s="23">
        <f t="shared" si="10"/>
        <v>0.18478506287568572</v>
      </c>
      <c r="P56" s="23">
        <f t="shared" si="11"/>
        <v>0.912363986280741</v>
      </c>
      <c r="Q56" s="23">
        <f t="shared" si="12"/>
        <v>0.912363986280741</v>
      </c>
    </row>
    <row r="57" spans="1:17" ht="18" customHeight="1">
      <c r="A57" s="145">
        <v>991</v>
      </c>
      <c r="B57" s="145" t="s">
        <v>51</v>
      </c>
      <c r="C57" s="7" t="s">
        <v>52</v>
      </c>
      <c r="D57" s="44">
        <v>52356.1</v>
      </c>
      <c r="E57" s="5">
        <v>54298.2</v>
      </c>
      <c r="F57" s="5">
        <v>54298.2</v>
      </c>
      <c r="G57" s="5">
        <v>5298.2</v>
      </c>
      <c r="H57" s="38">
        <v>51338.64000000001</v>
      </c>
      <c r="I57" s="38">
        <v>1054.56</v>
      </c>
      <c r="J57" s="5">
        <f t="shared" si="4"/>
        <v>-1017.4599999999919</v>
      </c>
      <c r="K57" s="5">
        <f t="shared" si="5"/>
        <v>-2959.5599999999904</v>
      </c>
      <c r="L57" s="5">
        <f t="shared" si="6"/>
        <v>-2959.5599999999904</v>
      </c>
      <c r="M57" s="5">
        <f t="shared" si="7"/>
        <v>-4243.639999999999</v>
      </c>
      <c r="N57" s="23">
        <f t="shared" si="9"/>
        <v>0.9805665433445198</v>
      </c>
      <c r="O57" s="23">
        <f t="shared" si="10"/>
        <v>0.1990411837982711</v>
      </c>
      <c r="P57" s="23">
        <f t="shared" si="11"/>
        <v>0.9454943257787553</v>
      </c>
      <c r="Q57" s="23">
        <f t="shared" si="12"/>
        <v>0.9454943257787553</v>
      </c>
    </row>
    <row r="58" spans="1:17" ht="14.25" customHeight="1">
      <c r="A58" s="145"/>
      <c r="B58" s="145"/>
      <c r="C58" s="6" t="s">
        <v>53</v>
      </c>
      <c r="D58" s="44">
        <v>3553.5</v>
      </c>
      <c r="E58" s="5">
        <v>0</v>
      </c>
      <c r="F58" s="5">
        <v>0</v>
      </c>
      <c r="G58" s="5">
        <v>0</v>
      </c>
      <c r="H58" s="38">
        <v>8905.67</v>
      </c>
      <c r="I58" s="38">
        <v>0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0</v>
      </c>
      <c r="N58" s="94">
        <f t="shared" si="9"/>
        <v>2.506168566202336</v>
      </c>
      <c r="O58" s="23">
        <f t="shared" si="10"/>
      </c>
      <c r="P58" s="23">
        <f t="shared" si="11"/>
      </c>
      <c r="Q58" s="23">
        <f t="shared" si="12"/>
      </c>
    </row>
    <row r="59" spans="1:17" ht="3" customHeight="1">
      <c r="A59" s="145"/>
      <c r="B59" s="145"/>
      <c r="C59" s="6" t="s">
        <v>54</v>
      </c>
      <c r="D59" s="44">
        <v>0</v>
      </c>
      <c r="E59" s="3">
        <v>0</v>
      </c>
      <c r="F59" s="3">
        <v>0</v>
      </c>
      <c r="G59" s="3">
        <v>0</v>
      </c>
      <c r="H59" s="38">
        <v>0</v>
      </c>
      <c r="I59" s="38">
        <v>0</v>
      </c>
      <c r="J59" s="3"/>
      <c r="K59" s="3"/>
      <c r="L59" s="3"/>
      <c r="M59" s="3"/>
      <c r="N59" s="27">
        <f t="shared" si="9"/>
      </c>
      <c r="O59" s="24"/>
      <c r="P59" s="24">
        <f t="shared" si="11"/>
      </c>
      <c r="Q59" s="24">
        <f t="shared" si="12"/>
      </c>
    </row>
    <row r="60" spans="1:17" ht="15.75" customHeight="1">
      <c r="A60" s="145"/>
      <c r="B60" s="145"/>
      <c r="C60" s="53" t="s">
        <v>9</v>
      </c>
      <c r="D60" s="45">
        <f>SUM(D57:D59)</f>
        <v>55909.6</v>
      </c>
      <c r="E60" s="45">
        <f>SUM(E57:E59)</f>
        <v>54298.2</v>
      </c>
      <c r="F60" s="45">
        <f>SUM(F57:F59)</f>
        <v>54298.2</v>
      </c>
      <c r="G60" s="45">
        <f>SUM(G57:G59)</f>
        <v>5298.2</v>
      </c>
      <c r="H60" s="45">
        <f>SUM(H57:H59)</f>
        <v>60244.310000000005</v>
      </c>
      <c r="I60" s="45">
        <f>SUM(I57:I59)</f>
        <v>1054.56</v>
      </c>
      <c r="J60" s="45">
        <f t="shared" si="4"/>
        <v>4334.710000000006</v>
      </c>
      <c r="K60" s="45">
        <f t="shared" si="5"/>
        <v>5946.110000000008</v>
      </c>
      <c r="L60" s="45">
        <f t="shared" si="6"/>
        <v>5946.110000000008</v>
      </c>
      <c r="M60" s="45">
        <f t="shared" si="7"/>
        <v>-4243.639999999999</v>
      </c>
      <c r="N60" s="52">
        <f t="shared" si="9"/>
        <v>1.0775306924034513</v>
      </c>
      <c r="O60" s="23">
        <f aca="true" t="shared" si="13" ref="O60:O73">_xlfn.IFERROR(I60/G60,"")</f>
        <v>0.1990411837982711</v>
      </c>
      <c r="P60" s="23">
        <f t="shared" si="11"/>
        <v>1.1095084183269428</v>
      </c>
      <c r="Q60" s="52">
        <f t="shared" si="12"/>
        <v>1.1095084183269428</v>
      </c>
    </row>
    <row r="61" spans="1:17" ht="18" customHeight="1">
      <c r="A61" s="135" t="s">
        <v>55</v>
      </c>
      <c r="B61" s="111" t="s">
        <v>56</v>
      </c>
      <c r="C61" s="6" t="s">
        <v>57</v>
      </c>
      <c r="D61" s="44">
        <v>3823.8500000000004</v>
      </c>
      <c r="E61" s="5">
        <v>7767.5</v>
      </c>
      <c r="F61" s="5">
        <v>7767.5</v>
      </c>
      <c r="G61" s="5">
        <v>231.5</v>
      </c>
      <c r="H61" s="38">
        <v>10730.009999999998</v>
      </c>
      <c r="I61" s="38">
        <v>11.84</v>
      </c>
      <c r="J61" s="5">
        <f>H61-D61</f>
        <v>6906.159999999998</v>
      </c>
      <c r="K61" s="5">
        <f t="shared" si="5"/>
        <v>2962.5099999999984</v>
      </c>
      <c r="L61" s="5">
        <f t="shared" si="6"/>
        <v>2962.5099999999984</v>
      </c>
      <c r="M61" s="5">
        <f t="shared" si="7"/>
        <v>-219.66</v>
      </c>
      <c r="N61" s="23">
        <f t="shared" si="9"/>
        <v>2.806075029093714</v>
      </c>
      <c r="O61" s="52">
        <f t="shared" si="13"/>
        <v>0.051144708423326135</v>
      </c>
      <c r="P61" s="23">
        <f t="shared" si="11"/>
        <v>1.3813981332475054</v>
      </c>
      <c r="Q61" s="23">
        <f t="shared" si="12"/>
        <v>1.3813981332475054</v>
      </c>
    </row>
    <row r="62" spans="1:17" s="76" customFormat="1" ht="18" customHeight="1">
      <c r="A62" s="136"/>
      <c r="B62" s="137"/>
      <c r="C62" s="77" t="s">
        <v>106</v>
      </c>
      <c r="D62" s="78">
        <v>24442.29</v>
      </c>
      <c r="E62" s="78">
        <v>16333.1</v>
      </c>
      <c r="F62" s="78">
        <v>16333.1</v>
      </c>
      <c r="G62" s="78">
        <v>2083.1</v>
      </c>
      <c r="H62" s="79">
        <v>197489.18</v>
      </c>
      <c r="I62" s="79">
        <v>628.78</v>
      </c>
      <c r="J62" s="80">
        <f>H62-D62</f>
        <v>173046.88999999998</v>
      </c>
      <c r="K62" s="80">
        <f>H62-F62</f>
        <v>181156.08</v>
      </c>
      <c r="L62" s="80">
        <f>H62-E62</f>
        <v>181156.08</v>
      </c>
      <c r="M62" s="80">
        <f>I62-G62</f>
        <v>-1454.32</v>
      </c>
      <c r="N62" s="95">
        <f>_xlfn.IFERROR(H62/D62,"")</f>
        <v>8.07981494368981</v>
      </c>
      <c r="O62" s="96">
        <f>_xlfn.IFERROR(I62/G62,"")</f>
        <v>0.3018482069991839</v>
      </c>
      <c r="P62" s="95">
        <f>_xlfn.IFERROR(H62/F62,"")</f>
        <v>12.09134701924313</v>
      </c>
      <c r="Q62" s="95">
        <f>_xlfn.IFERROR(H62/E62,"")</f>
        <v>12.09134701924313</v>
      </c>
    </row>
    <row r="63" spans="1:17" ht="18" customHeight="1">
      <c r="A63" s="135"/>
      <c r="B63" s="111"/>
      <c r="C63" s="55" t="s">
        <v>9</v>
      </c>
      <c r="D63" s="11">
        <f>SUBTOTAL(9,D61:D62)</f>
        <v>28266.14</v>
      </c>
      <c r="E63" s="11">
        <f>SUBTOTAL(9,E61:E62)</f>
        <v>24100.6</v>
      </c>
      <c r="F63" s="11">
        <f>SUBTOTAL(9,F61:F62)</f>
        <v>24100.6</v>
      </c>
      <c r="G63" s="11">
        <f>SUBTOTAL(9,G61:G62)</f>
        <v>2314.6</v>
      </c>
      <c r="H63" s="11">
        <f>SUBTOTAL(9,H61:H62)</f>
        <v>208219.19</v>
      </c>
      <c r="I63" s="11">
        <f>SUBTOTAL(9,I61:I62)</f>
        <v>640.62</v>
      </c>
      <c r="J63" s="11">
        <f>H63-D63</f>
        <v>179953.05</v>
      </c>
      <c r="K63" s="11">
        <f>H63-F63</f>
        <v>184118.59</v>
      </c>
      <c r="L63" s="11">
        <f>H63-E63</f>
        <v>184118.59</v>
      </c>
      <c r="M63" s="11">
        <f>I63-G63</f>
        <v>-1673.98</v>
      </c>
      <c r="N63" s="23">
        <f>_xlfn.IFERROR(H63/D63,"")</f>
        <v>7.366382180234019</v>
      </c>
      <c r="O63" s="23">
        <f>_xlfn.IFERROR(I63/G63,"")</f>
        <v>0.2767735245830813</v>
      </c>
      <c r="P63" s="23">
        <f>_xlfn.IFERROR(H63/F63,"")</f>
        <v>8.639585321527266</v>
      </c>
      <c r="Q63" s="23">
        <f>_xlfn.IFERROR(H63/E63,"")</f>
        <v>8.639585321527266</v>
      </c>
    </row>
    <row r="64" spans="1:17" ht="18" customHeight="1">
      <c r="A64" s="111"/>
      <c r="B64" s="111" t="s">
        <v>58</v>
      </c>
      <c r="C64" s="8" t="s">
        <v>59</v>
      </c>
      <c r="D64" s="44">
        <v>1909.44</v>
      </c>
      <c r="E64" s="5">
        <v>41.2</v>
      </c>
      <c r="F64" s="5">
        <v>41.2</v>
      </c>
      <c r="G64" s="5">
        <v>0</v>
      </c>
      <c r="H64" s="38">
        <v>839.8399999999999</v>
      </c>
      <c r="I64" s="38">
        <v>0</v>
      </c>
      <c r="J64" s="5">
        <f aca="true" t="shared" si="14" ref="J64:J85">H64-D64</f>
        <v>-1069.6000000000001</v>
      </c>
      <c r="K64" s="5">
        <f t="shared" si="5"/>
        <v>798.6399999999999</v>
      </c>
      <c r="L64" s="5">
        <f t="shared" si="6"/>
        <v>798.6399999999999</v>
      </c>
      <c r="M64" s="5">
        <f t="shared" si="7"/>
        <v>0</v>
      </c>
      <c r="N64" s="23">
        <f t="shared" si="9"/>
        <v>0.43983576336517505</v>
      </c>
      <c r="O64" s="23">
        <f t="shared" si="13"/>
      </c>
      <c r="P64" s="23">
        <f t="shared" si="11"/>
        <v>20.384466019417474</v>
      </c>
      <c r="Q64" s="23">
        <f t="shared" si="12"/>
        <v>20.384466019417474</v>
      </c>
    </row>
    <row r="65" spans="1:17" ht="18" customHeight="1">
      <c r="A65" s="112"/>
      <c r="B65" s="112"/>
      <c r="C65" s="6" t="s">
        <v>94</v>
      </c>
      <c r="D65" s="44">
        <v>145.9</v>
      </c>
      <c r="E65" s="13">
        <v>47.1</v>
      </c>
      <c r="F65" s="13">
        <v>47.1</v>
      </c>
      <c r="G65" s="13">
        <v>0</v>
      </c>
      <c r="H65" s="38">
        <v>531.6800000000001</v>
      </c>
      <c r="I65" s="38">
        <v>0</v>
      </c>
      <c r="J65" s="13">
        <f t="shared" si="14"/>
        <v>385.7800000000001</v>
      </c>
      <c r="K65" s="13">
        <f t="shared" si="5"/>
        <v>484.58000000000004</v>
      </c>
      <c r="L65" s="13">
        <f t="shared" si="6"/>
        <v>484.58000000000004</v>
      </c>
      <c r="M65" s="13">
        <f t="shared" si="7"/>
        <v>0</v>
      </c>
      <c r="N65" s="23">
        <f t="shared" si="9"/>
        <v>3.644139821795751</v>
      </c>
      <c r="O65" s="23">
        <f t="shared" si="13"/>
      </c>
      <c r="P65" s="23">
        <f t="shared" si="11"/>
        <v>11.288322717622082</v>
      </c>
      <c r="Q65" s="23">
        <f t="shared" si="12"/>
        <v>11.288322717622082</v>
      </c>
    </row>
    <row r="66" spans="1:17" ht="18" customHeight="1">
      <c r="A66" s="111"/>
      <c r="B66" s="111"/>
      <c r="C66" s="6" t="s">
        <v>28</v>
      </c>
      <c r="D66" s="44">
        <v>9531</v>
      </c>
      <c r="E66" s="5">
        <v>7387.5</v>
      </c>
      <c r="F66" s="5">
        <v>7387.5</v>
      </c>
      <c r="G66" s="5">
        <v>0</v>
      </c>
      <c r="H66" s="38">
        <v>7387.5</v>
      </c>
      <c r="I66" s="38">
        <v>0</v>
      </c>
      <c r="J66" s="5">
        <f t="shared" si="14"/>
        <v>-2143.5</v>
      </c>
      <c r="K66" s="5">
        <f t="shared" si="5"/>
        <v>0</v>
      </c>
      <c r="L66" s="5">
        <f t="shared" si="6"/>
        <v>0</v>
      </c>
      <c r="M66" s="5">
        <f t="shared" si="7"/>
        <v>0</v>
      </c>
      <c r="N66" s="23">
        <f t="shared" si="9"/>
        <v>0.7751022977651872</v>
      </c>
      <c r="O66" s="23">
        <f t="shared" si="13"/>
      </c>
      <c r="P66" s="23">
        <f t="shared" si="11"/>
        <v>1</v>
      </c>
      <c r="Q66" s="23">
        <f t="shared" si="12"/>
        <v>1</v>
      </c>
    </row>
    <row r="67" spans="1:17" ht="17.25" customHeight="1">
      <c r="A67" s="111"/>
      <c r="B67" s="111"/>
      <c r="C67" s="33" t="s">
        <v>48</v>
      </c>
      <c r="D67" s="44">
        <v>70602.85000000015</v>
      </c>
      <c r="E67" s="5">
        <v>680.5</v>
      </c>
      <c r="F67" s="5">
        <v>680.5</v>
      </c>
      <c r="G67" s="5">
        <v>45.5</v>
      </c>
      <c r="H67" s="38">
        <v>44828.630000000805</v>
      </c>
      <c r="I67" s="38">
        <v>-4498.120000000026</v>
      </c>
      <c r="J67" s="5">
        <f t="shared" si="14"/>
        <v>-25774.219999999346</v>
      </c>
      <c r="K67" s="5">
        <f t="shared" si="5"/>
        <v>44148.130000000805</v>
      </c>
      <c r="L67" s="5">
        <f t="shared" si="6"/>
        <v>44148.130000000805</v>
      </c>
      <c r="M67" s="5">
        <f t="shared" si="7"/>
        <v>-4543.620000000026</v>
      </c>
      <c r="N67" s="23">
        <f t="shared" si="9"/>
        <v>0.6349407991320564</v>
      </c>
      <c r="O67" s="97">
        <f t="shared" si="13"/>
        <v>-98.8597802197808</v>
      </c>
      <c r="P67" s="97">
        <f t="shared" si="11"/>
        <v>65.87601763409376</v>
      </c>
      <c r="Q67" s="97">
        <f t="shared" si="12"/>
        <v>65.87601763409376</v>
      </c>
    </row>
    <row r="68" spans="1:17" ht="18" customHeight="1">
      <c r="A68" s="111"/>
      <c r="B68" s="111"/>
      <c r="C68" s="6" t="s">
        <v>50</v>
      </c>
      <c r="D68" s="44">
        <v>84315.66000000012</v>
      </c>
      <c r="E68" s="5">
        <v>81594.89999999997</v>
      </c>
      <c r="F68" s="5">
        <v>81594.9</v>
      </c>
      <c r="G68" s="5">
        <v>9641.7</v>
      </c>
      <c r="H68" s="38">
        <v>96053.05</v>
      </c>
      <c r="I68" s="38">
        <v>4279.63</v>
      </c>
      <c r="J68" s="5">
        <f t="shared" si="14"/>
        <v>11737.389999999883</v>
      </c>
      <c r="K68" s="5">
        <f t="shared" si="5"/>
        <v>14458.150000000009</v>
      </c>
      <c r="L68" s="5">
        <f t="shared" si="6"/>
        <v>14458.150000000038</v>
      </c>
      <c r="M68" s="5">
        <f t="shared" si="7"/>
        <v>-5362.070000000001</v>
      </c>
      <c r="N68" s="23">
        <f t="shared" si="9"/>
        <v>1.1392077106435492</v>
      </c>
      <c r="O68" s="23">
        <f t="shared" si="13"/>
        <v>0.44386674549094035</v>
      </c>
      <c r="P68" s="23">
        <f t="shared" si="11"/>
        <v>1.177194285427153</v>
      </c>
      <c r="Q68" s="23">
        <f t="shared" si="12"/>
        <v>1.1771942854271535</v>
      </c>
    </row>
    <row r="69" spans="1:17" ht="18" customHeight="1">
      <c r="A69" s="111"/>
      <c r="B69" s="111"/>
      <c r="C69" s="6" t="s">
        <v>60</v>
      </c>
      <c r="D69" s="44">
        <v>85.13999999999999</v>
      </c>
      <c r="E69" s="5">
        <v>0</v>
      </c>
      <c r="F69" s="5">
        <v>0</v>
      </c>
      <c r="G69" s="5">
        <v>0</v>
      </c>
      <c r="H69" s="38">
        <v>-108.58</v>
      </c>
      <c r="I69" s="38">
        <v>6095.52</v>
      </c>
      <c r="J69" s="5">
        <f t="shared" si="14"/>
        <v>-193.71999999999997</v>
      </c>
      <c r="K69" s="5">
        <f t="shared" si="5"/>
        <v>-108.58</v>
      </c>
      <c r="L69" s="5">
        <f t="shared" si="6"/>
        <v>-108.58</v>
      </c>
      <c r="M69" s="5">
        <f t="shared" si="7"/>
        <v>6095.52</v>
      </c>
      <c r="N69" s="23">
        <f t="shared" si="9"/>
        <v>-1.2753112520554384</v>
      </c>
      <c r="O69" s="23">
        <f t="shared" si="13"/>
      </c>
      <c r="P69" s="23">
        <f t="shared" si="11"/>
      </c>
      <c r="Q69" s="23">
        <f t="shared" si="12"/>
      </c>
    </row>
    <row r="70" spans="1:17" s="76" customFormat="1" ht="18" customHeight="1">
      <c r="A70" s="113"/>
      <c r="B70" s="113"/>
      <c r="C70" s="74" t="s">
        <v>40</v>
      </c>
      <c r="D70" s="98">
        <f>1972.27+4202.84</f>
        <v>6175.110000000001</v>
      </c>
      <c r="E70" s="80">
        <v>0</v>
      </c>
      <c r="F70" s="80">
        <v>0</v>
      </c>
      <c r="G70" s="80">
        <v>0</v>
      </c>
      <c r="H70" s="75">
        <v>3427.51</v>
      </c>
      <c r="I70" s="75">
        <v>166.66</v>
      </c>
      <c r="J70" s="80">
        <f t="shared" si="14"/>
        <v>-2747.6000000000004</v>
      </c>
      <c r="K70" s="80">
        <f>H70-F70</f>
        <v>3427.51</v>
      </c>
      <c r="L70" s="80">
        <f>H70-E70</f>
        <v>3427.51</v>
      </c>
      <c r="M70" s="80">
        <f aca="true" t="shared" si="15" ref="M70:M84">I70-G70</f>
        <v>166.66</v>
      </c>
      <c r="N70" s="95">
        <f aca="true" t="shared" si="16" ref="N70:N84">_xlfn.IFERROR(H70/D70,"")</f>
        <v>0.5550524606039406</v>
      </c>
      <c r="O70" s="23">
        <f t="shared" si="13"/>
      </c>
      <c r="P70" s="23">
        <f t="shared" si="11"/>
      </c>
      <c r="Q70" s="23">
        <f t="shared" si="12"/>
      </c>
    </row>
    <row r="71" spans="1:17" ht="18" customHeight="1">
      <c r="A71" s="114"/>
      <c r="B71" s="114"/>
      <c r="C71" s="6" t="s">
        <v>96</v>
      </c>
      <c r="D71" s="44">
        <v>2799.11</v>
      </c>
      <c r="E71" s="5">
        <v>0</v>
      </c>
      <c r="F71" s="5">
        <f>G71</f>
        <v>0</v>
      </c>
      <c r="G71" s="5">
        <v>0</v>
      </c>
      <c r="H71" s="38">
        <v>771.91</v>
      </c>
      <c r="I71" s="38">
        <v>0</v>
      </c>
      <c r="J71" s="5">
        <f t="shared" si="14"/>
        <v>-2027.2000000000003</v>
      </c>
      <c r="K71" s="5">
        <f>H71-F71</f>
        <v>771.91</v>
      </c>
      <c r="L71" s="5">
        <f>H71-E71</f>
        <v>771.91</v>
      </c>
      <c r="M71" s="5">
        <f t="shared" si="15"/>
        <v>0</v>
      </c>
      <c r="N71" s="23">
        <f t="shared" si="16"/>
        <v>0.2757697982573032</v>
      </c>
      <c r="O71" s="23">
        <f t="shared" si="13"/>
      </c>
      <c r="P71" s="23">
        <f t="shared" si="11"/>
      </c>
      <c r="Q71" s="23">
        <f t="shared" si="12"/>
      </c>
    </row>
    <row r="72" spans="1:17" ht="15.75">
      <c r="A72" s="111"/>
      <c r="B72" s="111"/>
      <c r="C72" s="53" t="s">
        <v>61</v>
      </c>
      <c r="D72" s="45">
        <f aca="true" t="shared" si="17" ref="D72:I72">SUM(D64:D71)</f>
        <v>175564.21000000025</v>
      </c>
      <c r="E72" s="45">
        <f t="shared" si="17"/>
        <v>89751.19999999997</v>
      </c>
      <c r="F72" s="45">
        <f t="shared" si="17"/>
        <v>89751.2</v>
      </c>
      <c r="G72" s="45">
        <f t="shared" si="17"/>
        <v>9687.2</v>
      </c>
      <c r="H72" s="45">
        <f t="shared" si="17"/>
        <v>153731.54000000085</v>
      </c>
      <c r="I72" s="45">
        <f t="shared" si="17"/>
        <v>6043.689999999974</v>
      </c>
      <c r="J72" s="99">
        <f t="shared" si="14"/>
        <v>-21832.6699999994</v>
      </c>
      <c r="K72" s="99">
        <f>H72-F72</f>
        <v>63980.340000000855</v>
      </c>
      <c r="L72" s="99">
        <f>H72-E72</f>
        <v>63980.340000000884</v>
      </c>
      <c r="M72" s="99">
        <f t="shared" si="15"/>
        <v>-3643.5100000000266</v>
      </c>
      <c r="N72" s="52">
        <f t="shared" si="16"/>
        <v>0.8756428203675489</v>
      </c>
      <c r="O72" s="86">
        <f t="shared" si="13"/>
        <v>0.623884094475181</v>
      </c>
      <c r="P72" s="52">
        <f aca="true" t="shared" si="18" ref="P72:P85">_xlfn.IFERROR(H72/F72,"")</f>
        <v>1.7128633377603961</v>
      </c>
      <c r="Q72" s="52">
        <f t="shared" si="12"/>
        <v>1.7128633377603966</v>
      </c>
    </row>
    <row r="73" spans="1:17" s="31" customFormat="1" ht="23.25" customHeight="1">
      <c r="A73" s="115" t="s">
        <v>62</v>
      </c>
      <c r="B73" s="115"/>
      <c r="C73" s="115"/>
      <c r="D73" s="87">
        <f aca="true" t="shared" si="19" ref="D73:I73">D5+D22</f>
        <v>22601948.989999995</v>
      </c>
      <c r="E73" s="87">
        <f t="shared" si="19"/>
        <v>26583669.610000003</v>
      </c>
      <c r="F73" s="87">
        <f t="shared" si="19"/>
        <v>26583669.89</v>
      </c>
      <c r="G73" s="87">
        <f t="shared" si="19"/>
        <v>4721641.18</v>
      </c>
      <c r="H73" s="87">
        <f t="shared" si="19"/>
        <v>23723893.760000005</v>
      </c>
      <c r="I73" s="87">
        <f t="shared" si="19"/>
        <v>439190.39999999997</v>
      </c>
      <c r="J73" s="88">
        <f t="shared" si="14"/>
        <v>1121944.7700000107</v>
      </c>
      <c r="K73" s="88">
        <f>H73-F73</f>
        <v>-2859776.129999995</v>
      </c>
      <c r="L73" s="88">
        <f>H73-E73</f>
        <v>-2859775.8499999978</v>
      </c>
      <c r="M73" s="88">
        <f t="shared" si="15"/>
        <v>-4282450.779999999</v>
      </c>
      <c r="N73" s="86">
        <f t="shared" si="16"/>
        <v>1.0496392930758496</v>
      </c>
      <c r="O73" s="86">
        <f t="shared" si="13"/>
        <v>0.09301647102289971</v>
      </c>
      <c r="P73" s="86">
        <f t="shared" si="18"/>
        <v>0.8924235765101883</v>
      </c>
      <c r="Q73" s="86">
        <f t="shared" si="12"/>
        <v>0.8924235859098913</v>
      </c>
    </row>
    <row r="74" spans="1:17" ht="28.5" customHeight="1">
      <c r="A74" s="72"/>
      <c r="B74" s="73"/>
      <c r="C74" s="71" t="s">
        <v>63</v>
      </c>
      <c r="D74" s="89">
        <f>SUM(D75:D83)</f>
        <v>21606975.770000007</v>
      </c>
      <c r="E74" s="89">
        <f>SUM(E75:E83)</f>
        <v>29159953.07</v>
      </c>
      <c r="F74" s="89">
        <f>SUM(F75:F83)</f>
        <v>29159953.029999997</v>
      </c>
      <c r="G74" s="89">
        <f>SUM(G75:G83)</f>
        <v>2134062.83</v>
      </c>
      <c r="H74" s="87">
        <f>SUM(H75:H83)</f>
        <v>27359722.220000003</v>
      </c>
      <c r="I74" s="87">
        <f>SUM(I75:I83)</f>
        <v>1581594.8800000001</v>
      </c>
      <c r="J74" s="89">
        <f>SUM(J75:J83)</f>
        <v>5752746.45</v>
      </c>
      <c r="K74" s="88">
        <f>H74-F74</f>
        <v>-1800230.809999995</v>
      </c>
      <c r="L74" s="88">
        <f>H74-E74</f>
        <v>-1800230.8499999978</v>
      </c>
      <c r="M74" s="88">
        <f t="shared" si="15"/>
        <v>-552467.95</v>
      </c>
      <c r="N74" s="86">
        <f t="shared" si="16"/>
        <v>1.2662448697696667</v>
      </c>
      <c r="O74" s="86">
        <f aca="true" t="shared" si="20" ref="O74:O80">_xlfn.IFERROR(I74/G74,"")</f>
        <v>0.7411191731407458</v>
      </c>
      <c r="P74" s="86">
        <f t="shared" si="18"/>
        <v>0.938263590200303</v>
      </c>
      <c r="Q74" s="86">
        <f t="shared" si="12"/>
        <v>0.9382635889132452</v>
      </c>
    </row>
    <row r="75" spans="1:17" ht="31.5">
      <c r="A75" s="119"/>
      <c r="B75" s="116"/>
      <c r="C75" s="14" t="s">
        <v>64</v>
      </c>
      <c r="D75" s="44">
        <v>605689.7</v>
      </c>
      <c r="E75" s="5">
        <f>384548+1800+41401.9</f>
        <v>427749.9</v>
      </c>
      <c r="F75" s="5">
        <v>427749.9</v>
      </c>
      <c r="G75" s="5"/>
      <c r="H75" s="44">
        <v>427749.9</v>
      </c>
      <c r="I75" s="5">
        <v>0</v>
      </c>
      <c r="J75" s="5">
        <f>H75-D75</f>
        <v>-177939.79999999993</v>
      </c>
      <c r="K75" s="5">
        <f>H75-F75</f>
        <v>0</v>
      </c>
      <c r="L75" s="5">
        <f>H75-E75</f>
        <v>0</v>
      </c>
      <c r="M75" s="5">
        <f>I75-G75</f>
        <v>0</v>
      </c>
      <c r="N75" s="81">
        <f t="shared" si="16"/>
        <v>0.706219537826052</v>
      </c>
      <c r="O75" s="81">
        <f t="shared" si="20"/>
      </c>
      <c r="P75" s="81">
        <f t="shared" si="18"/>
        <v>1</v>
      </c>
      <c r="Q75" s="81">
        <f t="shared" si="12"/>
        <v>1</v>
      </c>
    </row>
    <row r="76" spans="1:17" ht="18" customHeight="1">
      <c r="A76" s="120"/>
      <c r="B76" s="117"/>
      <c r="C76" s="15" t="s">
        <v>65</v>
      </c>
      <c r="D76" s="44">
        <v>5337862.329999998</v>
      </c>
      <c r="E76" s="5">
        <v>9803448.2</v>
      </c>
      <c r="F76" s="5">
        <v>9803448.2</v>
      </c>
      <c r="G76" s="44">
        <v>55139.9</v>
      </c>
      <c r="H76" s="107">
        <v>9010730.020000001</v>
      </c>
      <c r="I76" s="107">
        <v>27581.6</v>
      </c>
      <c r="J76" s="5">
        <f>H76-D76</f>
        <v>3672867.690000003</v>
      </c>
      <c r="K76" s="5">
        <f>H76-F76</f>
        <v>-792718.1799999978</v>
      </c>
      <c r="L76" s="5">
        <f>H76-E76</f>
        <v>-792718.1799999978</v>
      </c>
      <c r="M76" s="5">
        <f>I76-G76</f>
        <v>-27558.300000000003</v>
      </c>
      <c r="N76" s="81">
        <f t="shared" si="16"/>
        <v>1.688078384741707</v>
      </c>
      <c r="O76" s="81">
        <f t="shared" si="20"/>
        <v>0.5002112807603931</v>
      </c>
      <c r="P76" s="81">
        <f t="shared" si="18"/>
        <v>0.9191388413721615</v>
      </c>
      <c r="Q76" s="81">
        <f t="shared" si="12"/>
        <v>0.9191388413721615</v>
      </c>
    </row>
    <row r="77" spans="1:17" ht="18" customHeight="1">
      <c r="A77" s="120"/>
      <c r="B77" s="117"/>
      <c r="C77" s="15" t="s">
        <v>66</v>
      </c>
      <c r="D77" s="44">
        <v>11280203.800000003</v>
      </c>
      <c r="E77" s="5">
        <v>12871914.7</v>
      </c>
      <c r="F77" s="5">
        <v>12871914.7</v>
      </c>
      <c r="G77" s="44">
        <v>1641780.53</v>
      </c>
      <c r="H77" s="107">
        <v>12744922.68</v>
      </c>
      <c r="I77" s="107">
        <v>1525350.06</v>
      </c>
      <c r="J77" s="5">
        <f>H77-D77</f>
        <v>1464718.879999997</v>
      </c>
      <c r="K77" s="5">
        <f>H77-F77</f>
        <v>-126992.01999999955</v>
      </c>
      <c r="L77" s="5">
        <f>H77-E77</f>
        <v>-126992.01999999955</v>
      </c>
      <c r="M77" s="5">
        <f>I77-G77</f>
        <v>-116430.46999999997</v>
      </c>
      <c r="N77" s="81">
        <f t="shared" si="16"/>
        <v>1.1298486185152077</v>
      </c>
      <c r="O77" s="81">
        <f t="shared" si="20"/>
        <v>0.9290828049958663</v>
      </c>
      <c r="P77" s="81">
        <f t="shared" si="18"/>
        <v>0.9901341779401319</v>
      </c>
      <c r="Q77" s="81">
        <f t="shared" si="12"/>
        <v>0.9901341779401319</v>
      </c>
    </row>
    <row r="78" spans="1:17" ht="18" customHeight="1">
      <c r="A78" s="120"/>
      <c r="B78" s="117"/>
      <c r="C78" s="7" t="s">
        <v>67</v>
      </c>
      <c r="D78" s="44">
        <v>4334766.26</v>
      </c>
      <c r="E78" s="5">
        <v>5553985.3</v>
      </c>
      <c r="F78" s="5">
        <v>5553985.3</v>
      </c>
      <c r="G78" s="5">
        <v>437142.4</v>
      </c>
      <c r="H78" s="107">
        <v>4688647.199999999</v>
      </c>
      <c r="I78" s="107">
        <v>28967.41</v>
      </c>
      <c r="J78" s="5">
        <f>H78-D78</f>
        <v>353880.9399999995</v>
      </c>
      <c r="K78" s="5">
        <f>H78-F78</f>
        <v>-865338.1000000006</v>
      </c>
      <c r="L78" s="5">
        <f>H78-E78</f>
        <v>-865338.1000000006</v>
      </c>
      <c r="M78" s="5">
        <f>I78-G78</f>
        <v>-408174.99000000005</v>
      </c>
      <c r="N78" s="81">
        <f t="shared" si="16"/>
        <v>1.0816378366846473</v>
      </c>
      <c r="O78" s="81">
        <f t="shared" si="20"/>
        <v>0.06626538629060004</v>
      </c>
      <c r="P78" s="81">
        <f t="shared" si="18"/>
        <v>0.8441951043694695</v>
      </c>
      <c r="Q78" s="81">
        <f t="shared" si="12"/>
        <v>0.8441951043694695</v>
      </c>
    </row>
    <row r="79" spans="1:17" ht="31.5">
      <c r="A79" s="120"/>
      <c r="B79" s="117"/>
      <c r="C79" s="7" t="s">
        <v>83</v>
      </c>
      <c r="D79" s="44">
        <v>4062.48</v>
      </c>
      <c r="E79" s="5"/>
      <c r="F79" s="5">
        <v>0</v>
      </c>
      <c r="G79" s="5"/>
      <c r="H79" s="107">
        <v>1249.89</v>
      </c>
      <c r="I79" s="107">
        <v>0</v>
      </c>
      <c r="J79" s="5">
        <f>H79-D79</f>
        <v>-2812.59</v>
      </c>
      <c r="K79" s="5">
        <f>H79-F79</f>
        <v>1249.89</v>
      </c>
      <c r="L79" s="5">
        <f>H79-E79</f>
        <v>1249.89</v>
      </c>
      <c r="M79" s="5">
        <f>I79-G79</f>
        <v>0</v>
      </c>
      <c r="N79" s="82">
        <f t="shared" si="16"/>
        <v>0.30766674543628525</v>
      </c>
      <c r="O79" s="81">
        <f t="shared" si="20"/>
      </c>
      <c r="P79" s="81">
        <f t="shared" si="18"/>
      </c>
      <c r="Q79" s="81">
        <f t="shared" si="12"/>
      </c>
    </row>
    <row r="80" spans="1:17" ht="21" customHeight="1">
      <c r="A80" s="120"/>
      <c r="B80" s="117"/>
      <c r="C80" s="20" t="s">
        <v>68</v>
      </c>
      <c r="D80" s="44">
        <v>62010.44</v>
      </c>
      <c r="E80" s="5">
        <v>494848.1</v>
      </c>
      <c r="F80" s="5">
        <v>494848.05999999994</v>
      </c>
      <c r="G80" s="5">
        <v>0</v>
      </c>
      <c r="H80" s="107">
        <v>617655.76</v>
      </c>
      <c r="I80" s="107">
        <v>0</v>
      </c>
      <c r="J80" s="5">
        <f>H80-D80</f>
        <v>555645.3200000001</v>
      </c>
      <c r="K80" s="5">
        <f>H80-F80</f>
        <v>122807.70000000007</v>
      </c>
      <c r="L80" s="5">
        <f>H80-E80</f>
        <v>122807.66000000003</v>
      </c>
      <c r="M80" s="5">
        <f>I80-G80</f>
        <v>0</v>
      </c>
      <c r="N80" s="81">
        <f t="shared" si="16"/>
        <v>9.960512455644565</v>
      </c>
      <c r="O80" s="81">
        <f t="shared" si="20"/>
      </c>
      <c r="P80" s="81">
        <f t="shared" si="18"/>
        <v>1.2481725400721992</v>
      </c>
      <c r="Q80" s="81">
        <f t="shared" si="12"/>
        <v>1.2481724391788107</v>
      </c>
    </row>
    <row r="81" spans="1:17" ht="33" customHeight="1">
      <c r="A81" s="120"/>
      <c r="B81" s="117"/>
      <c r="C81" s="20" t="s">
        <v>86</v>
      </c>
      <c r="D81" s="22"/>
      <c r="E81" s="43"/>
      <c r="F81" s="43"/>
      <c r="G81" s="43"/>
      <c r="H81" s="39"/>
      <c r="I81" s="39">
        <v>0</v>
      </c>
      <c r="J81" s="3">
        <f>H81-D81</f>
        <v>0</v>
      </c>
      <c r="K81" s="3">
        <f>H81-F81</f>
        <v>0</v>
      </c>
      <c r="L81" s="3">
        <f>H81-E81</f>
        <v>0</v>
      </c>
      <c r="M81" s="3">
        <f t="shared" si="15"/>
        <v>0</v>
      </c>
      <c r="N81" s="26">
        <f t="shared" si="16"/>
      </c>
      <c r="O81" s="49"/>
      <c r="P81" s="25">
        <f t="shared" si="18"/>
      </c>
      <c r="Q81" s="26">
        <f t="shared" si="12"/>
      </c>
    </row>
    <row r="82" spans="1:17" ht="31.5">
      <c r="A82" s="120"/>
      <c r="B82" s="117"/>
      <c r="C82" s="6" t="s">
        <v>69</v>
      </c>
      <c r="D82" s="44">
        <v>323714.51</v>
      </c>
      <c r="E82" s="5">
        <v>8006.87</v>
      </c>
      <c r="F82" s="5">
        <v>8006.87</v>
      </c>
      <c r="G82" s="5">
        <v>0</v>
      </c>
      <c r="H82" s="107">
        <v>194537.31</v>
      </c>
      <c r="I82" s="107">
        <v>0</v>
      </c>
      <c r="J82" s="5">
        <f>H82-D82</f>
        <v>-129177.20000000001</v>
      </c>
      <c r="K82" s="5">
        <f>H82-F82</f>
        <v>186530.44</v>
      </c>
      <c r="L82" s="5">
        <f>H82-E82</f>
        <v>186530.44</v>
      </c>
      <c r="M82" s="5">
        <f t="shared" si="15"/>
        <v>0</v>
      </c>
      <c r="N82" s="81">
        <f t="shared" si="16"/>
        <v>0.6009533214930649</v>
      </c>
      <c r="O82" s="108">
        <f>_xlfn.IFERROR(I82/G82,"")</f>
      </c>
      <c r="P82" s="81">
        <f t="shared" si="18"/>
        <v>24.296299302973573</v>
      </c>
      <c r="Q82" s="81">
        <f t="shared" si="12"/>
        <v>24.296299302973573</v>
      </c>
    </row>
    <row r="83" spans="1:17" ht="18" customHeight="1">
      <c r="A83" s="121"/>
      <c r="B83" s="118"/>
      <c r="C83" s="6" t="s">
        <v>70</v>
      </c>
      <c r="D83" s="44">
        <v>-341333.75</v>
      </c>
      <c r="E83" s="5">
        <v>0</v>
      </c>
      <c r="F83" s="5">
        <v>0</v>
      </c>
      <c r="G83" s="5">
        <v>0</v>
      </c>
      <c r="H83" s="107">
        <v>-325770.5400000001</v>
      </c>
      <c r="I83" s="107">
        <v>-304.19</v>
      </c>
      <c r="J83" s="5">
        <f>H83-D83</f>
        <v>15563.209999999905</v>
      </c>
      <c r="K83" s="5">
        <f>H83-F83</f>
        <v>-325770.5400000001</v>
      </c>
      <c r="L83" s="5">
        <f>H83-E83</f>
        <v>-325770.5400000001</v>
      </c>
      <c r="M83" s="5">
        <f t="shared" si="15"/>
        <v>-304.19</v>
      </c>
      <c r="N83" s="81">
        <f t="shared" si="16"/>
        <v>0.9544047138614336</v>
      </c>
      <c r="O83" s="108">
        <f>_xlfn.IFERROR(I83/G83,"")</f>
      </c>
      <c r="P83" s="81">
        <f t="shared" si="18"/>
      </c>
      <c r="Q83" s="81">
        <f t="shared" si="12"/>
      </c>
    </row>
    <row r="84" spans="1:17" ht="30" customHeight="1">
      <c r="A84" s="109" t="s">
        <v>71</v>
      </c>
      <c r="B84" s="109"/>
      <c r="C84" s="109"/>
      <c r="D84" s="62">
        <f aca="true" t="shared" si="21" ref="D84:K84">D73+D74</f>
        <v>44208924.760000005</v>
      </c>
      <c r="E84" s="84">
        <f t="shared" si="21"/>
        <v>55743622.68000001</v>
      </c>
      <c r="F84" s="84">
        <f t="shared" si="21"/>
        <v>55743622.92</v>
      </c>
      <c r="G84" s="84">
        <f t="shared" si="21"/>
        <v>6855704.01</v>
      </c>
      <c r="H84" s="87">
        <f t="shared" si="21"/>
        <v>51083615.980000004</v>
      </c>
      <c r="I84" s="87">
        <f t="shared" si="21"/>
        <v>2020785.28</v>
      </c>
      <c r="J84" s="84">
        <f t="shared" si="21"/>
        <v>6874691.220000011</v>
      </c>
      <c r="K84" s="84">
        <f t="shared" si="21"/>
        <v>-4660006.93999999</v>
      </c>
      <c r="L84" s="85">
        <f>H84-E84</f>
        <v>-4660006.700000003</v>
      </c>
      <c r="M84" s="85">
        <f t="shared" si="15"/>
        <v>-4834918.7299999995</v>
      </c>
      <c r="N84" s="86">
        <f t="shared" si="16"/>
        <v>1.1555046013292813</v>
      </c>
      <c r="O84" s="86">
        <f>_xlfn.IFERROR(I84/G84,"")</f>
        <v>0.2947597033145543</v>
      </c>
      <c r="P84" s="86">
        <f t="shared" si="18"/>
        <v>0.9164028691373761</v>
      </c>
      <c r="Q84" s="86">
        <f t="shared" si="12"/>
        <v>0.9164028730828802</v>
      </c>
    </row>
    <row r="85" spans="1:17" ht="15.75">
      <c r="A85" s="110" t="s">
        <v>77</v>
      </c>
      <c r="B85" s="110"/>
      <c r="C85" s="110"/>
      <c r="D85" s="47">
        <v>6683833.650000001</v>
      </c>
      <c r="E85" s="47">
        <f>E84-E54-E53-E52</f>
        <v>50861032.50000001</v>
      </c>
      <c r="F85" s="47">
        <f>G85</f>
        <v>6385344.129999999</v>
      </c>
      <c r="G85" s="47">
        <f>G84-G54-G53-G52</f>
        <v>6385344.129999999</v>
      </c>
      <c r="H85" s="87">
        <v>46630011.52</v>
      </c>
      <c r="I85" s="87">
        <v>1933919.9999999998</v>
      </c>
      <c r="J85" s="47">
        <f t="shared" si="14"/>
        <v>39946177.870000005</v>
      </c>
      <c r="K85" s="47">
        <f>H85-F85</f>
        <v>40244667.39</v>
      </c>
      <c r="L85" s="47">
        <f>H85-E85</f>
        <v>-4231020.980000004</v>
      </c>
      <c r="M85" s="47">
        <f>H85-G85</f>
        <v>40244667.39</v>
      </c>
      <c r="N85" s="48">
        <f>H85/D85</f>
        <v>6.976536814317632</v>
      </c>
      <c r="O85" s="49"/>
      <c r="P85" s="48">
        <f t="shared" si="18"/>
        <v>7.302662248213083</v>
      </c>
      <c r="Q85" s="26">
        <f t="shared" si="12"/>
        <v>0.9168121296003968</v>
      </c>
    </row>
  </sheetData>
  <sheetProtection/>
  <autoFilter ref="A4:Q86"/>
  <mergeCells count="37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61:A63"/>
    <mergeCell ref="B61:B63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84:C84"/>
    <mergeCell ref="A85:C85"/>
    <mergeCell ref="A64:A72"/>
    <mergeCell ref="B64:B72"/>
    <mergeCell ref="A73:C73"/>
    <mergeCell ref="B75:B83"/>
    <mergeCell ref="A75:A83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2023-12-08T09:55:15Z</cp:lastPrinted>
  <dcterms:created xsi:type="dcterms:W3CDTF">2015-02-26T11:08:47Z</dcterms:created>
  <dcterms:modified xsi:type="dcterms:W3CDTF">2023-12-14T10:13:19Z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