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22.01.2024" sheetId="1" r:id="rId1"/>
  </sheets>
  <definedNames>
    <definedName name="_xlfn.IFERROR" hidden="1">#NAME?</definedName>
    <definedName name="_xlnm._FilterDatabase" localSheetId="0" hidden="1">'22.01.2024'!$A$4:$N$86</definedName>
    <definedName name="XDO_?AMOUNT?">#REF!</definedName>
    <definedName name="XDO_?BANK_ACC_NUM?">#REF!</definedName>
    <definedName name="XDO_?BANK_ACCOUNT_NUM_OPO?">#REF!</definedName>
    <definedName name="XDO_?BCC_CODE?">#REF!</definedName>
    <definedName name="XDO_?BUDGET_NAME?">#REF!</definedName>
    <definedName name="XDO_?CHIEF_DEP_NAME?">#REF!</definedName>
    <definedName name="XDO_?CHIEF_DEP_POST?">#REF!</definedName>
    <definedName name="XDO_?CHIEF_NAME?">#REF!</definedName>
    <definedName name="XDO_?CHIEF_POST?">#REF!</definedName>
    <definedName name="XDO_?CLERK_NAME?">#REF!</definedName>
    <definedName name="XDO_?CLERK_PHONE?">#REF!</definedName>
    <definedName name="XDO_?CLERK_POST?">#REF!</definedName>
    <definedName name="XDO_?DOC_REG_NUMBER?">#REF!</definedName>
    <definedName name="XDO_?G_S1_D_C1?">#REF!</definedName>
    <definedName name="XDO_?G_S1_D_C2?">#REF!</definedName>
    <definedName name="XDO_?G_S1_D_C3?">#REF!</definedName>
    <definedName name="XDO_?G_S1_D_C4?">#REF!</definedName>
    <definedName name="XDO_?G_S1_D_C5?">#REF!</definedName>
    <definedName name="XDO_?G_S1_D_C6?">#REF!</definedName>
    <definedName name="XDO_?G_S1_D_C7?">#REF!</definedName>
    <definedName name="XDO_?G_S1_F_R4?">#REF!</definedName>
    <definedName name="XDO_?G_S1_F_R5?">#REF!</definedName>
    <definedName name="XDO_?G_S1_F_R6?">#REF!</definedName>
    <definedName name="XDO_?G_S1_GRF_C2?">#REF!</definedName>
    <definedName name="XDO_?G_S1_GRF_C4?">#REF!</definedName>
    <definedName name="XDO_?G_S1_GRF_C5?">#REF!</definedName>
    <definedName name="XDO_?G_S1_GRF_C6?">#REF!</definedName>
    <definedName name="XDO_?G_S2_D_C1?">#REF!</definedName>
    <definedName name="XDO_?G_S2_D_C2?">#REF!</definedName>
    <definedName name="XDO_?G_S2_D_C3?">#REF!</definedName>
    <definedName name="XDO_?G_S2_D_C4?">#REF!</definedName>
    <definedName name="XDO_?G_S2_D_C5?">#REF!</definedName>
    <definedName name="XDO_?G_S2_D_C6?">#REF!</definedName>
    <definedName name="XDO_?G_S2_D_C7?">#REF!</definedName>
    <definedName name="XDO_?G_S2_F_R4?">#REF!</definedName>
    <definedName name="XDO_?G_S2_F_R5?">#REF!</definedName>
    <definedName name="XDO_?G_S2_F_R6?">#REF!</definedName>
    <definedName name="XDO_?G_S2_GRF_C2?">#REF!</definedName>
    <definedName name="XDO_?G_S2_GRF_C4?">#REF!</definedName>
    <definedName name="XDO_?G_S2_GRF_C5?">#REF!</definedName>
    <definedName name="XDO_?G_S2_GRF_C6?">#REF!</definedName>
    <definedName name="XDO_?G_S3_D_C1?">#REF!</definedName>
    <definedName name="XDO_?G_S3_D_C2?">#REF!</definedName>
    <definedName name="XDO_?G_S3_D_C3?">#REF!</definedName>
    <definedName name="XDO_?G_S3_D_C4?">#REF!</definedName>
    <definedName name="XDO_?G_S3_D_C5?">#REF!</definedName>
    <definedName name="XDO_?G_S3_D_C6?">#REF!</definedName>
    <definedName name="XDO_?G_S3_D_C7?">#REF!</definedName>
    <definedName name="XDO_?G_S3_F_R4?">#REF!</definedName>
    <definedName name="XDO_?G_S3_F_R5?">#REF!</definedName>
    <definedName name="XDO_?G_S3_F_R6?">#REF!</definedName>
    <definedName name="XDO_?G_S3_GRF_C2?">#REF!</definedName>
    <definedName name="XDO_?G_S3_GRF_C4?">#REF!</definedName>
    <definedName name="XDO_?G_S3_GRF_C5?">#REF!</definedName>
    <definedName name="XDO_?G_S3_GRF_C6?">#REF!</definedName>
    <definedName name="XDO_?H_BS_UFK?">#REF!</definedName>
    <definedName name="XDO_?H_BUDGET_NAME?">#REF!</definedName>
    <definedName name="XDO_?H_EXECUTOR?">#REF!</definedName>
    <definedName name="XDO_?H_FO_NAME?">#REF!</definedName>
    <definedName name="XDO_?H_LAST_REPORT_DATE?">#REF!</definedName>
    <definedName name="XDO_?H_OKPO?">#REF!</definedName>
    <definedName name="XDO_?H_REPORT_DATE?">#REF!</definedName>
    <definedName name="XDO_?H_REPORT_DATE_TEXT?">#REF!</definedName>
    <definedName name="XDO_?H_REPORT_NUMBER?">#REF!</definedName>
    <definedName name="XDO_?H_TOFK_CODE?">#REF!</definedName>
    <definedName name="XDO_?H_TOFK_NAME?">#REF!</definedName>
    <definedName name="XDO_?OKATO?">#REF!</definedName>
    <definedName name="XDO_?OKPO?">#REF!</definedName>
    <definedName name="XDO_?OPER_SIGNATURE5?">#REF!</definedName>
    <definedName name="XDO_?OPER_SIGNATURE6?">#REF!</definedName>
    <definedName name="XDO_?OPER_SIGNATURE7?">#REF!</definedName>
    <definedName name="XDO_?OPER_SIGNATURE8?">#REF!</definedName>
    <definedName name="XDO_?PP_DATE?">#REF!</definedName>
    <definedName name="XDO_?PP_NUM?">#REF!</definedName>
    <definedName name="XDO_?RECEIVER_INN?">#REF!</definedName>
    <definedName name="XDO_?RECEIVER_KPP?">#REF!</definedName>
    <definedName name="XDO_?RECEIVER_TOFK_NAME?">#REF!</definedName>
    <definedName name="XDO_?REPORT_DATE?">#REF!</definedName>
    <definedName name="XDO_?REPORT_DATE_1?">#REF!</definedName>
    <definedName name="XDO_?REPORT_DATE_2?">#REF!</definedName>
    <definedName name="XDO_?SUBS_CODE?">#REF!</definedName>
    <definedName name="XDO_?TOFK_CODE?">#REF!</definedName>
    <definedName name="XDO_?TOFK_CODE_OP?">#REF!</definedName>
    <definedName name="XDO_?TOFK_NAME?">#REF!</definedName>
    <definedName name="XDO_?TOFK_NAME_OP?">#REF!</definedName>
    <definedName name="XDO_?TOFK_NAME2?">#REF!</definedName>
    <definedName name="XDO_?TOT_AMOUNT?">#REF!</definedName>
    <definedName name="XDO_?USER_DEPARTMENT?">#REF!</definedName>
    <definedName name="XDO_?USER_DEPARTMENT2?">#REF!</definedName>
    <definedName name="XDO_GROUP_?LINE?">#REF!</definedName>
    <definedName name="XDO_GROUP_?LINE_G_S1_D?">#REF!</definedName>
    <definedName name="XDO_GROUP_?LINE_G_S1_D_B?">#REF!</definedName>
    <definedName name="XDO_GROUP_?LINE_G_S1_GRF?">#REF!</definedName>
    <definedName name="XDO_GROUP_?LINE_G_S2_D?">#REF!</definedName>
    <definedName name="XDO_GROUP_?LINE_G_S2_D_B?">#REF!</definedName>
    <definedName name="XDO_GROUP_?LINE_G_S2_GRF?">#REF!</definedName>
    <definedName name="XDO_GROUP_?LINE_G_S3_D?">#REF!</definedName>
    <definedName name="XDO_GROUP_?LINE_G_S3_D_B?">#REF!</definedName>
    <definedName name="XDO_GROUP_?LINE_G_S3_GRF?">#REF!</definedName>
    <definedName name="XDO_GROUP_?NULL_1?">#REF!</definedName>
    <definedName name="XDO_GROUP_?NULL_10?">#REF!</definedName>
    <definedName name="XDO_GROUP_?NULL_11?">#REF!</definedName>
    <definedName name="XDO_GROUP_?NULL_12?">#REF!</definedName>
    <definedName name="XDO_GROUP_?NULL_3?">#REF!</definedName>
    <definedName name="XDO_GROUP_?NULL_4?">#REF!</definedName>
    <definedName name="XDO_GROUP_?NULL_6?">#REF!</definedName>
    <definedName name="XDO_GROUP_?NULL_7?">#REF!</definedName>
    <definedName name="XDO_GROUP_?NULL_9?">#REF!</definedName>
    <definedName name="_xlnm.Print_Titles" localSheetId="0">'22.01.2024'!$3:$4</definedName>
    <definedName name="о">#REF!</definedName>
    <definedName name="_xlnm.Print_Area" localSheetId="0">'22.01.2024'!$A$1:$N$83</definedName>
    <definedName name="оля">#REF!</definedName>
  </definedNames>
  <calcPr fullCalcOnLoad="1"/>
</workbook>
</file>

<file path=xl/sharedStrings.xml><?xml version="1.0" encoding="utf-8"?>
<sst xmlns="http://schemas.openxmlformats.org/spreadsheetml/2006/main" count="132" uniqueCount="107">
  <si>
    <t>тыс. руб.</t>
  </si>
  <si>
    <t>Код адм.</t>
  </si>
  <si>
    <t xml:space="preserve">Администраторы, кураторы доходов    </t>
  </si>
  <si>
    <t>Вид дохода</t>
  </si>
  <si>
    <t>НАЛОГОВЫЕ ДОХОДЫ</t>
  </si>
  <si>
    <t>УВБ</t>
  </si>
  <si>
    <t>Акцизы по подакцизным товарам</t>
  </si>
  <si>
    <t>ИТОГО ПО АДМИНИСТРАТОРУ</t>
  </si>
  <si>
    <t>182</t>
  </si>
  <si>
    <t>ДЭиП</t>
  </si>
  <si>
    <t>НДФЛ</t>
  </si>
  <si>
    <t>ЕНВД</t>
  </si>
  <si>
    <t>Единый сельскохозяйственный налог</t>
  </si>
  <si>
    <t>ДЗО</t>
  </si>
  <si>
    <t>Налог на имущество физических лиц</t>
  </si>
  <si>
    <t xml:space="preserve">Земельный налог </t>
  </si>
  <si>
    <t>ДОБ</t>
  </si>
  <si>
    <t>Государственная пошлина (мировые судьи)</t>
  </si>
  <si>
    <t>Задолженность по отмененным налогам</t>
  </si>
  <si>
    <t>318</t>
  </si>
  <si>
    <t>ДФ</t>
  </si>
  <si>
    <t>Госпошлина за регистрацию СМИ</t>
  </si>
  <si>
    <t>951</t>
  </si>
  <si>
    <t>944</t>
  </si>
  <si>
    <t>Госпошлина за выдачу спец. разрешения (опасн., тяжеловесн., крупногабар. груз)</t>
  </si>
  <si>
    <t>НЕНАЛОГОВЫЕ ДОХОДЫ</t>
  </si>
  <si>
    <t>Доходы от перечисления части прибыли МУП</t>
  </si>
  <si>
    <t>Плата по договорам на размещение рекламных конструкций</t>
  </si>
  <si>
    <t>Плата за размещение НТО</t>
  </si>
  <si>
    <t>163</t>
  </si>
  <si>
    <t>ДИО</t>
  </si>
  <si>
    <t>Дивиденды по акциям</t>
  </si>
  <si>
    <t>Доходы от сдачи в аренду имущества казны</t>
  </si>
  <si>
    <t>Прочие поступления от использования имущества</t>
  </si>
  <si>
    <t xml:space="preserve">Доходы  от реализации мун. имущества, в т.ч.: </t>
  </si>
  <si>
    <t xml:space="preserve">178-ФЗ </t>
  </si>
  <si>
    <t>НДС по 178-ФЗ</t>
  </si>
  <si>
    <t>159-ФЗ</t>
  </si>
  <si>
    <t>Прочие неналоговые поступления</t>
  </si>
  <si>
    <t>Арендная плата за земельные участки, гос. собственность на которые не разграничена</t>
  </si>
  <si>
    <t xml:space="preserve">Средства от продажи права на заключение договоров аренды </t>
  </si>
  <si>
    <t xml:space="preserve">Арендная плата за земельные участки, находящиеся в собственности городских округов </t>
  </si>
  <si>
    <t xml:space="preserve">Доходы от продажи земельных участков, государственная собственность на которые не разграничена </t>
  </si>
  <si>
    <t xml:space="preserve">Плата за увеличение площади земельных участков в результате перераспределения </t>
  </si>
  <si>
    <t>940</t>
  </si>
  <si>
    <t>МУ ДЖКХ</t>
  </si>
  <si>
    <t>Доходы от оказания платных услуг и компенсации затрат государства</t>
  </si>
  <si>
    <t>945</t>
  </si>
  <si>
    <t>Штрафы, санкции, возмещение ущерба</t>
  </si>
  <si>
    <t>УЖО</t>
  </si>
  <si>
    <t>Плата за найм</t>
  </si>
  <si>
    <t>Доходы от продажи квартир</t>
  </si>
  <si>
    <t>915, 048</t>
  </si>
  <si>
    <t>Уэкол.</t>
  </si>
  <si>
    <t>Платежи при пользовании природными ресурсами</t>
  </si>
  <si>
    <t>Иные администр.</t>
  </si>
  <si>
    <t>Доходы от сдачи в аренду объектов нежилого фонда</t>
  </si>
  <si>
    <t>Невыясненные поступления</t>
  </si>
  <si>
    <t>ИТОГО ПО ИНЫМ АДМИНИСТРАТОРАМ</t>
  </si>
  <si>
    <t xml:space="preserve">ИТОГО НАЛОГОВЫХ И НЕНАЛОГОВЫХ ДОХОДОВ </t>
  </si>
  <si>
    <t>БЕЗВОЗМЕЗДНЫЕ ПОСТУПЛЕНИЯ</t>
  </si>
  <si>
    <t>Дотации бюджетам субъектов Российской Федерации и муниципальных образований</t>
  </si>
  <si>
    <t xml:space="preserve">Субсидии от других бюджетов бюджетной системы РФ   *)      </t>
  </si>
  <si>
    <t xml:space="preserve">Субвенции от других бюджетов бюджетной системы РФ *)    </t>
  </si>
  <si>
    <t>Иные межбюджетные трансферты  *)</t>
  </si>
  <si>
    <t>Прочие безвозмездные поступления в бюджеты городских округов</t>
  </si>
  <si>
    <t>Доходы бюджетов городских округов от возврата бюджетными и автономными учреждениями остатков субсидий прошлых лет</t>
  </si>
  <si>
    <t>Возврат остатков субсидий, субвенций прошлых лет</t>
  </si>
  <si>
    <t xml:space="preserve">ВСЕГО ДОХОДОВ </t>
  </si>
  <si>
    <t xml:space="preserve">*)   Примечание: уточненный план по субвенциям, субсидиям и иным межбюджетным трансфертам на текущую дату </t>
  </si>
  <si>
    <t>096</t>
  </si>
  <si>
    <t>992</t>
  </si>
  <si>
    <t>ДДиБ</t>
  </si>
  <si>
    <t>ДТ</t>
  </si>
  <si>
    <t>Госпошлина за выдачу разрешения на установку РК</t>
  </si>
  <si>
    <t>Плата по соглашениям об установлении сервитута в отношении земельных участков</t>
  </si>
  <si>
    <t>Доходы от компенсации затрат государства (епд)</t>
  </si>
  <si>
    <t>Доходы от компенсации затрат государства (плата за проезд)</t>
  </si>
  <si>
    <t>Доходы от компенсации затрат государства (транспортные карты)</t>
  </si>
  <si>
    <t>Плата за публичный сервитут</t>
  </si>
  <si>
    <t>Прочие безвозмездные поступления от государственных (муниципальных) организаций в бюджеты городских округов</t>
  </si>
  <si>
    <t>Доходы от компенсации затрат государства (лпд )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</si>
  <si>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</si>
  <si>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УСН</t>
  </si>
  <si>
    <t>Госпошлина за гос. регистрацию общ. объединений.</t>
  </si>
  <si>
    <t>Налог, взимаемый в связи с применением патентной системы н/о</t>
  </si>
  <si>
    <t>Доходы от предоставления на платной основе парковок</t>
  </si>
  <si>
    <t xml:space="preserve">Плата по соглашениям об установлении сервитута </t>
  </si>
  <si>
    <t>Инициативные платежи</t>
  </si>
  <si>
    <t>Исполн. плана года</t>
  </si>
  <si>
    <t>Плата за фактическое пользование</t>
  </si>
  <si>
    <t>Исполн. плана месяца</t>
  </si>
  <si>
    <t>Доходы от продажи земельных участков, находящихся в собственности городских округов</t>
  </si>
  <si>
    <t>Плата за увеличение площади земельных участков в результате перераспределения, находящихся в собственности городских округов</t>
  </si>
  <si>
    <t>Восстановительная стоимость зеленых насаждений</t>
  </si>
  <si>
    <t>ОТКЛОНЕНИЕ</t>
  </si>
  <si>
    <r>
      <t>Оперативный анализ  поступления доходов бюджета города Перми в 2024 году</t>
    </r>
    <r>
      <rPr>
        <sz val="16"/>
        <rFont val="Times New Roman"/>
        <family val="1"/>
      </rPr>
      <t xml:space="preserve"> </t>
    </r>
  </si>
  <si>
    <t xml:space="preserve">ПЛАН на 2024 год </t>
  </si>
  <si>
    <t xml:space="preserve">2024 год </t>
  </si>
  <si>
    <t>январь</t>
  </si>
  <si>
    <t>ФАКТ 2024 года</t>
  </si>
  <si>
    <t>факта 2024 года от факта 2023 года</t>
  </si>
  <si>
    <t>факта 2024г.                от плана 2024г.</t>
  </si>
  <si>
    <t>% факт 2024г./ факт 2023г.</t>
  </si>
  <si>
    <t>факта за январь от плана января</t>
  </si>
  <si>
    <t>Факт с нач. 2023 года       по 19.01.2023</t>
  </si>
  <si>
    <r>
      <t>с нач. года на 22.01.2024 (по 19.01.2024</t>
    </r>
    <r>
      <rPr>
        <sz val="12"/>
        <rFont val="Times New Roman"/>
        <family val="1"/>
      </rPr>
      <t xml:space="preserve"> вкл.) </t>
    </r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</si>
</sst>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  <numFmt numFmtId="166" formatCode="#,##0.00_р_."/>
    <numFmt numFmtId="167" formatCode="0.000"/>
    <numFmt numFmtId="168" formatCode="0.0"/>
  </numFmts>
  <fonts count="47">
    <font>
      <sz val="10"/>
      <name val="Arial Cyr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sz val="10"/>
      <name val="Times New Roman"/>
      <family val="1"/>
    </font>
    <font>
      <sz val="10"/>
      <color indexed="45"/>
      <name val="Arial Cyr"/>
      <family val="0"/>
    </font>
    <font>
      <sz val="16"/>
      <name val="Times New Roman"/>
      <family val="1"/>
    </font>
    <font>
      <sz val="16"/>
      <color indexed="45"/>
      <name val="Times New Roman"/>
      <family val="1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6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Border="0" applyProtection="0">
      <alignment/>
    </xf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65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/>
    </xf>
    <xf numFmtId="164" fontId="0" fillId="0" borderId="0" xfId="0" applyNumberFormat="1" applyFont="1" applyFill="1" applyAlignment="1">
      <alignment/>
    </xf>
    <xf numFmtId="166" fontId="3" fillId="0" borderId="1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165" fontId="4" fillId="0" borderId="10" xfId="0" applyNumberFormat="1" applyFont="1" applyFill="1" applyBorder="1" applyAlignment="1">
      <alignment wrapText="1"/>
    </xf>
    <xf numFmtId="165" fontId="6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4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165" fontId="7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right" wrapText="1"/>
    </xf>
    <xf numFmtId="168" fontId="45" fillId="0" borderId="0" xfId="0" applyNumberFormat="1" applyFont="1" applyFill="1" applyAlignment="1">
      <alignment horizontal="left"/>
    </xf>
    <xf numFmtId="168" fontId="45" fillId="0" borderId="0" xfId="0" applyNumberFormat="1" applyFont="1" applyFill="1" applyAlignment="1">
      <alignment/>
    </xf>
    <xf numFmtId="164" fontId="45" fillId="0" borderId="0" xfId="0" applyNumberFormat="1" applyFont="1" applyFill="1" applyAlignment="1">
      <alignment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166" fontId="4" fillId="0" borderId="10" xfId="0" applyNumberFormat="1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 horizontal="left"/>
    </xf>
    <xf numFmtId="168" fontId="0" fillId="0" borderId="0" xfId="0" applyNumberFormat="1" applyFont="1" applyFill="1" applyAlignment="1">
      <alignment/>
    </xf>
    <xf numFmtId="0" fontId="9" fillId="0" borderId="12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wrapText="1"/>
    </xf>
    <xf numFmtId="164" fontId="9" fillId="0" borderId="12" xfId="0" applyNumberFormat="1" applyFont="1" applyFill="1" applyBorder="1" applyAlignment="1">
      <alignment horizontal="center" wrapText="1"/>
    </xf>
    <xf numFmtId="168" fontId="9" fillId="0" borderId="12" xfId="0" applyNumberFormat="1" applyFont="1" applyFill="1" applyBorder="1" applyAlignment="1">
      <alignment horizontal="center" wrapText="1"/>
    </xf>
    <xf numFmtId="168" fontId="46" fillId="0" borderId="12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168" fontId="3" fillId="0" borderId="13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8" fontId="3" fillId="0" borderId="1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vertical="center" wrapText="1"/>
    </xf>
    <xf numFmtId="165" fontId="6" fillId="0" borderId="10" xfId="0" applyNumberFormat="1" applyFont="1" applyFill="1" applyBorder="1" applyAlignment="1">
      <alignment horizontal="right" vertical="center" wrapText="1"/>
    </xf>
    <xf numFmtId="164" fontId="6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66" fontId="6" fillId="0" borderId="10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166" fontId="3" fillId="0" borderId="10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66" fontId="6" fillId="0" borderId="10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vertical="top" wrapText="1"/>
    </xf>
    <xf numFmtId="166" fontId="6" fillId="0" borderId="11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166" fontId="3" fillId="0" borderId="10" xfId="0" applyNumberFormat="1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wrapText="1"/>
    </xf>
    <xf numFmtId="166" fontId="4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164" fontId="9" fillId="0" borderId="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9" fontId="3" fillId="0" borderId="10" xfId="160" applyFont="1" applyFill="1" applyBorder="1" applyAlignment="1" applyProtection="1">
      <alignment horizontal="center" vertical="top" wrapText="1"/>
      <protection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168" fontId="3" fillId="0" borderId="16" xfId="0" applyNumberFormat="1" applyFont="1" applyFill="1" applyBorder="1" applyAlignment="1">
      <alignment horizontal="center" vertical="center" wrapText="1"/>
    </xf>
    <xf numFmtId="168" fontId="3" fillId="0" borderId="17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1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4" xfId="58"/>
    <cellStyle name="Обычный 14 2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 3" xfId="67"/>
    <cellStyle name="Обычный 20" xfId="68"/>
    <cellStyle name="Обычный 21" xfId="69"/>
    <cellStyle name="Обычный 22" xfId="70"/>
    <cellStyle name="Обычный 22 2" xfId="71"/>
    <cellStyle name="Обычный 23" xfId="72"/>
    <cellStyle name="Обычный 24" xfId="73"/>
    <cellStyle name="Обычный 25" xfId="74"/>
    <cellStyle name="Обычный 26" xfId="75"/>
    <cellStyle name="Обычный 27" xfId="76"/>
    <cellStyle name="Обычный 28" xfId="77"/>
    <cellStyle name="Обычный 29" xfId="78"/>
    <cellStyle name="Обычный 3" xfId="79"/>
    <cellStyle name="Обычный 3 2" xfId="80"/>
    <cellStyle name="Обычный 3 3" xfId="81"/>
    <cellStyle name="Обычный 30" xfId="82"/>
    <cellStyle name="Обычный 31" xfId="83"/>
    <cellStyle name="Обычный 32" xfId="84"/>
    <cellStyle name="Обычный 33" xfId="85"/>
    <cellStyle name="Обычный 34" xfId="86"/>
    <cellStyle name="Обычный 35" xfId="87"/>
    <cellStyle name="Обычный 36" xfId="88"/>
    <cellStyle name="Обычный 37" xfId="89"/>
    <cellStyle name="Обычный 38" xfId="90"/>
    <cellStyle name="Обычный 39" xfId="91"/>
    <cellStyle name="Обычный 4" xfId="92"/>
    <cellStyle name="Обычный 40" xfId="93"/>
    <cellStyle name="Обычный 41" xfId="94"/>
    <cellStyle name="Обычный 42" xfId="95"/>
    <cellStyle name="Обычный 43" xfId="96"/>
    <cellStyle name="Обычный 44" xfId="97"/>
    <cellStyle name="Обычный 45" xfId="98"/>
    <cellStyle name="Обычный 46" xfId="99"/>
    <cellStyle name="Обычный 47" xfId="100"/>
    <cellStyle name="Обычный 48" xfId="101"/>
    <cellStyle name="Обычный 49" xfId="102"/>
    <cellStyle name="Обычный 5" xfId="103"/>
    <cellStyle name="Обычный 5 2" xfId="104"/>
    <cellStyle name="Обычный 50" xfId="105"/>
    <cellStyle name="Обычный 51" xfId="106"/>
    <cellStyle name="Обычный 52" xfId="107"/>
    <cellStyle name="Обычный 53" xfId="108"/>
    <cellStyle name="Обычный 54" xfId="109"/>
    <cellStyle name="Обычный 55" xfId="110"/>
    <cellStyle name="Обычный 56" xfId="111"/>
    <cellStyle name="Обычный 57" xfId="112"/>
    <cellStyle name="Обычный 58" xfId="113"/>
    <cellStyle name="Обычный 59" xfId="114"/>
    <cellStyle name="Обычный 6" xfId="115"/>
    <cellStyle name="Обычный 60" xfId="116"/>
    <cellStyle name="Обычный 61" xfId="117"/>
    <cellStyle name="Обычный 62" xfId="118"/>
    <cellStyle name="Обычный 63" xfId="119"/>
    <cellStyle name="Обычный 64" xfId="120"/>
    <cellStyle name="Обычный 65" xfId="121"/>
    <cellStyle name="Обычный 66" xfId="122"/>
    <cellStyle name="Обычный 67" xfId="123"/>
    <cellStyle name="Обычный 68" xfId="124"/>
    <cellStyle name="Обычный 69" xfId="125"/>
    <cellStyle name="Обычный 7" xfId="126"/>
    <cellStyle name="Обычный 70" xfId="127"/>
    <cellStyle name="Обычный 71" xfId="128"/>
    <cellStyle name="Обычный 72" xfId="129"/>
    <cellStyle name="Обычный 73" xfId="130"/>
    <cellStyle name="Обычный 73 2" xfId="131"/>
    <cellStyle name="Обычный 74" xfId="132"/>
    <cellStyle name="Обычный 75" xfId="133"/>
    <cellStyle name="Обычный 76" xfId="134"/>
    <cellStyle name="Обычный 77" xfId="135"/>
    <cellStyle name="Обычный 78" xfId="136"/>
    <cellStyle name="Обычный 79" xfId="137"/>
    <cellStyle name="Обычный 8" xfId="138"/>
    <cellStyle name="Обычный 80" xfId="139"/>
    <cellStyle name="Обычный 81" xfId="140"/>
    <cellStyle name="Обычный 82" xfId="141"/>
    <cellStyle name="Обычный 83" xfId="142"/>
    <cellStyle name="Обычный 84" xfId="143"/>
    <cellStyle name="Обычный 85" xfId="144"/>
    <cellStyle name="Обычный 86" xfId="145"/>
    <cellStyle name="Обычный 87" xfId="146"/>
    <cellStyle name="Обычный 88" xfId="147"/>
    <cellStyle name="Обычный 89" xfId="148"/>
    <cellStyle name="Обычный 9" xfId="149"/>
    <cellStyle name="Обычный 90" xfId="150"/>
    <cellStyle name="Обычный 91" xfId="151"/>
    <cellStyle name="Обычный 92" xfId="152"/>
    <cellStyle name="Обычный 93" xfId="153"/>
    <cellStyle name="Обычный 94" xfId="154"/>
    <cellStyle name="Обычный 95" xfId="155"/>
    <cellStyle name="Плохой" xfId="156"/>
    <cellStyle name="Пояснение" xfId="157"/>
    <cellStyle name="Примечание" xfId="158"/>
    <cellStyle name="Percent" xfId="159"/>
    <cellStyle name="Процентный 2" xfId="160"/>
    <cellStyle name="Процентный 2 2" xfId="161"/>
    <cellStyle name="Связанная ячейка" xfId="162"/>
    <cellStyle name="Текст предупреждения" xfId="163"/>
    <cellStyle name="Comma" xfId="164"/>
    <cellStyle name="Comma [0]" xfId="165"/>
    <cellStyle name="Финансовый 2" xfId="166"/>
    <cellStyle name="Финансовый 3" xfId="167"/>
    <cellStyle name="Хороший" xfId="1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zoomScale="90" zoomScaleNormal="90" zoomScalePageLayoutView="0" workbookViewId="0" topLeftCell="A1">
      <pane xSplit="3" ySplit="4" topLeftCell="D6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9" sqref="C9"/>
    </sheetView>
  </sheetViews>
  <sheetFormatPr defaultColWidth="9.00390625" defaultRowHeight="12.75"/>
  <cols>
    <col min="1" max="1" width="8.875" style="17" customWidth="1"/>
    <col min="2" max="2" width="10.75390625" style="17" customWidth="1"/>
    <col min="3" max="3" width="64.375" style="17" customWidth="1"/>
    <col min="4" max="4" width="15.75390625" style="20" customWidth="1"/>
    <col min="5" max="5" width="14.375" style="17" customWidth="1"/>
    <col min="6" max="6" width="15.25390625" style="20" customWidth="1"/>
    <col min="7" max="7" width="17.125" style="60" customWidth="1"/>
    <col min="8" max="8" width="14.125" style="60" customWidth="1"/>
    <col min="9" max="9" width="16.00390625" style="41" customWidth="1"/>
    <col min="10" max="10" width="15.875" style="17" customWidth="1"/>
    <col min="11" max="11" width="15.25390625" style="17" customWidth="1"/>
    <col min="12" max="12" width="12.375" style="17" customWidth="1"/>
    <col min="13" max="13" width="13.375" style="17" customWidth="1"/>
    <col min="14" max="14" width="12.75390625" style="17" customWidth="1"/>
    <col min="15" max="16384" width="9.125" style="17" customWidth="1"/>
  </cols>
  <sheetData>
    <row r="1" spans="1:14" ht="20.25" customHeight="1">
      <c r="A1" s="117" t="s">
        <v>96</v>
      </c>
      <c r="B1" s="117"/>
      <c r="C1" s="117"/>
      <c r="D1" s="118"/>
      <c r="E1" s="117"/>
      <c r="F1" s="118"/>
      <c r="G1" s="117"/>
      <c r="H1" s="117"/>
      <c r="I1" s="117"/>
      <c r="J1" s="117"/>
      <c r="K1" s="117"/>
      <c r="L1" s="117"/>
      <c r="M1" s="117"/>
      <c r="N1" s="117"/>
    </row>
    <row r="2" spans="1:14" ht="20.25" customHeight="1">
      <c r="A2" s="13"/>
      <c r="B2" s="61"/>
      <c r="C2" s="62"/>
      <c r="D2" s="63"/>
      <c r="E2" s="62"/>
      <c r="F2" s="63"/>
      <c r="G2" s="64"/>
      <c r="H2" s="65"/>
      <c r="I2" s="65"/>
      <c r="J2" s="62"/>
      <c r="K2" s="62"/>
      <c r="L2" s="66"/>
      <c r="M2" s="66"/>
      <c r="N2" s="12" t="s">
        <v>0</v>
      </c>
    </row>
    <row r="3" spans="1:14" ht="20.25" customHeight="1">
      <c r="A3" s="119" t="s">
        <v>1</v>
      </c>
      <c r="B3" s="105" t="s">
        <v>2</v>
      </c>
      <c r="C3" s="120" t="s">
        <v>3</v>
      </c>
      <c r="D3" s="126" t="s">
        <v>105</v>
      </c>
      <c r="E3" s="122" t="s">
        <v>97</v>
      </c>
      <c r="F3" s="123"/>
      <c r="G3" s="141" t="s">
        <v>100</v>
      </c>
      <c r="H3" s="142"/>
      <c r="I3" s="67"/>
      <c r="J3" s="143" t="s">
        <v>95</v>
      </c>
      <c r="K3" s="123"/>
      <c r="L3" s="128" t="s">
        <v>103</v>
      </c>
      <c r="M3" s="125" t="s">
        <v>91</v>
      </c>
      <c r="N3" s="124" t="s">
        <v>89</v>
      </c>
    </row>
    <row r="4" spans="1:14" ht="61.5" customHeight="1">
      <c r="A4" s="119"/>
      <c r="B4" s="105"/>
      <c r="C4" s="121"/>
      <c r="D4" s="127"/>
      <c r="E4" s="68" t="s">
        <v>98</v>
      </c>
      <c r="F4" s="68" t="s">
        <v>99</v>
      </c>
      <c r="G4" s="69" t="s">
        <v>106</v>
      </c>
      <c r="H4" s="68" t="s">
        <v>99</v>
      </c>
      <c r="I4" s="70" t="s">
        <v>101</v>
      </c>
      <c r="J4" s="68" t="s">
        <v>102</v>
      </c>
      <c r="K4" s="68" t="s">
        <v>104</v>
      </c>
      <c r="L4" s="128"/>
      <c r="M4" s="125"/>
      <c r="N4" s="124"/>
    </row>
    <row r="5" spans="1:14" s="50" customFormat="1" ht="25.5" customHeight="1">
      <c r="A5" s="55"/>
      <c r="B5" s="79"/>
      <c r="C5" s="56" t="s">
        <v>4</v>
      </c>
      <c r="D5" s="45">
        <f>D16+D18+D20+D17+D19</f>
        <v>347626.24999999994</v>
      </c>
      <c r="E5" s="45">
        <f>E16+E18+E20+E17+E19</f>
        <v>21747223.4</v>
      </c>
      <c r="F5" s="45">
        <f>F16+F18+F20+F17+F19</f>
        <v>1089960.7</v>
      </c>
      <c r="G5" s="45">
        <f>G16+G18+G20+G17+G19</f>
        <v>239492.17</v>
      </c>
      <c r="H5" s="45">
        <f>H16+H18+H20+H17+H19</f>
        <v>239492.17</v>
      </c>
      <c r="I5" s="46">
        <f>G5-D5</f>
        <v>-108134.07999999993</v>
      </c>
      <c r="J5" s="46">
        <f>G5-E5</f>
        <v>-21507731.229999997</v>
      </c>
      <c r="K5" s="46">
        <f>H5-F5</f>
        <v>-850468.5299999999</v>
      </c>
      <c r="L5" s="57">
        <f>_xlfn.IFERROR(G5/D5,"")</f>
        <v>0.6889358038985838</v>
      </c>
      <c r="M5" s="57">
        <f>_xlfn.IFERROR(H5/F5,"")</f>
        <v>0.21972550936928278</v>
      </c>
      <c r="N5" s="57">
        <f aca="true" t="shared" si="0" ref="N5:N44">_xlfn.IFERROR(G5/E5,"")</f>
        <v>0.011012540111212544</v>
      </c>
    </row>
    <row r="6" spans="1:15" ht="18" customHeight="1">
      <c r="A6" s="148" t="s">
        <v>8</v>
      </c>
      <c r="B6" s="51" t="s">
        <v>9</v>
      </c>
      <c r="C6" s="80" t="s">
        <v>10</v>
      </c>
      <c r="D6" s="36">
        <v>151599.90999999997</v>
      </c>
      <c r="E6" s="36">
        <v>16497200.1</v>
      </c>
      <c r="F6" s="36">
        <v>840962.9</v>
      </c>
      <c r="G6" s="36">
        <v>64459.6</v>
      </c>
      <c r="H6" s="36">
        <v>64459.6</v>
      </c>
      <c r="I6" s="36">
        <f aca="true" t="shared" si="1" ref="I6:I67">G6-D6</f>
        <v>-87140.30999999997</v>
      </c>
      <c r="J6" s="36">
        <f aca="true" t="shared" si="2" ref="J6:J35">G6-E6</f>
        <v>-16432740.5</v>
      </c>
      <c r="K6" s="36">
        <f aca="true" t="shared" si="3" ref="K6:K35">H6-F6</f>
        <v>-776503.3</v>
      </c>
      <c r="L6" s="37">
        <f aca="true" t="shared" si="4" ref="L6:L67">_xlfn.IFERROR(G6/D6,"")</f>
        <v>0.4251955030844016</v>
      </c>
      <c r="M6" s="37">
        <f aca="true" t="shared" si="5" ref="M6:M35">_xlfn.IFERROR(H6/F6,"")</f>
        <v>0.0766497547038044</v>
      </c>
      <c r="N6" s="37">
        <f t="shared" si="0"/>
        <v>0.0039073054584577655</v>
      </c>
      <c r="O6" s="18"/>
    </row>
    <row r="7" spans="1:15" ht="18" customHeight="1">
      <c r="A7" s="114"/>
      <c r="B7" s="51" t="s">
        <v>5</v>
      </c>
      <c r="C7" s="81" t="s">
        <v>6</v>
      </c>
      <c r="D7" s="36"/>
      <c r="E7" s="38">
        <v>79229.2</v>
      </c>
      <c r="F7" s="38">
        <v>3103.4</v>
      </c>
      <c r="G7" s="36">
        <v>35.370000000000005</v>
      </c>
      <c r="H7" s="36">
        <v>35.370000000000005</v>
      </c>
      <c r="I7" s="38">
        <f t="shared" si="1"/>
        <v>35.370000000000005</v>
      </c>
      <c r="J7" s="38">
        <f t="shared" si="2"/>
        <v>-79193.83</v>
      </c>
      <c r="K7" s="38">
        <f t="shared" si="3"/>
        <v>-3068.03</v>
      </c>
      <c r="L7" s="37">
        <f t="shared" si="4"/>
      </c>
      <c r="M7" s="37">
        <f t="shared" si="5"/>
        <v>0.011397177289424503</v>
      </c>
      <c r="N7" s="37">
        <f t="shared" si="0"/>
        <v>0.00044642631756978496</v>
      </c>
      <c r="O7" s="18"/>
    </row>
    <row r="8" spans="1:15" ht="18" customHeight="1">
      <c r="A8" s="114"/>
      <c r="B8" s="51" t="s">
        <v>9</v>
      </c>
      <c r="C8" s="82" t="s">
        <v>83</v>
      </c>
      <c r="D8" s="36">
        <v>3027.19</v>
      </c>
      <c r="E8" s="35">
        <v>957429</v>
      </c>
      <c r="F8" s="35">
        <v>14180.900000000001</v>
      </c>
      <c r="G8" s="36">
        <v>1706</v>
      </c>
      <c r="H8" s="36">
        <v>1706</v>
      </c>
      <c r="I8" s="36">
        <f t="shared" si="1"/>
        <v>-1321.19</v>
      </c>
      <c r="J8" s="36">
        <f t="shared" si="2"/>
        <v>-955723</v>
      </c>
      <c r="K8" s="36">
        <f t="shared" si="3"/>
        <v>-12474.900000000001</v>
      </c>
      <c r="L8" s="37">
        <f t="shared" si="4"/>
        <v>0.5635589441032773</v>
      </c>
      <c r="M8" s="37">
        <f t="shared" si="5"/>
        <v>0.1203026606209761</v>
      </c>
      <c r="N8" s="37">
        <f t="shared" si="0"/>
        <v>0.0017818553647320063</v>
      </c>
      <c r="O8" s="18"/>
    </row>
    <row r="9" spans="1:15" ht="18" customHeight="1">
      <c r="A9" s="114"/>
      <c r="B9" s="51" t="s">
        <v>9</v>
      </c>
      <c r="C9" s="80" t="s">
        <v>11</v>
      </c>
      <c r="D9" s="36">
        <v>368.79</v>
      </c>
      <c r="E9" s="36">
        <v>0</v>
      </c>
      <c r="F9" s="36">
        <v>0</v>
      </c>
      <c r="G9" s="36">
        <v>7.04</v>
      </c>
      <c r="H9" s="36">
        <v>7.04</v>
      </c>
      <c r="I9" s="36">
        <f t="shared" si="1"/>
        <v>-361.75</v>
      </c>
      <c r="J9" s="36">
        <f t="shared" si="2"/>
        <v>7.04</v>
      </c>
      <c r="K9" s="36">
        <f t="shared" si="3"/>
        <v>7.04</v>
      </c>
      <c r="L9" s="37">
        <f t="shared" si="4"/>
        <v>0.01908945470321863</v>
      </c>
      <c r="M9" s="37">
        <f t="shared" si="5"/>
      </c>
      <c r="N9" s="37">
        <f t="shared" si="0"/>
      </c>
      <c r="O9" s="18"/>
    </row>
    <row r="10" spans="1:15" ht="18" customHeight="1">
      <c r="A10" s="114"/>
      <c r="B10" s="51" t="s">
        <v>9</v>
      </c>
      <c r="C10" s="80" t="s">
        <v>12</v>
      </c>
      <c r="D10" s="36">
        <v>0.1</v>
      </c>
      <c r="E10" s="36">
        <v>792.3</v>
      </c>
      <c r="F10" s="36">
        <v>0</v>
      </c>
      <c r="G10" s="36">
        <v>15.97</v>
      </c>
      <c r="H10" s="36">
        <v>15.97</v>
      </c>
      <c r="I10" s="36">
        <f t="shared" si="1"/>
        <v>15.870000000000001</v>
      </c>
      <c r="J10" s="36">
        <f t="shared" si="2"/>
        <v>-776.3299999999999</v>
      </c>
      <c r="K10" s="36">
        <f t="shared" si="3"/>
        <v>15.97</v>
      </c>
      <c r="L10" s="37">
        <f t="shared" si="4"/>
        <v>159.7</v>
      </c>
      <c r="M10" s="37">
        <f t="shared" si="5"/>
      </c>
      <c r="N10" s="37">
        <f t="shared" si="0"/>
        <v>0.02015650637384829</v>
      </c>
      <c r="O10" s="18"/>
    </row>
    <row r="11" spans="1:15" ht="18" customHeight="1">
      <c r="A11" s="114"/>
      <c r="B11" s="51" t="s">
        <v>9</v>
      </c>
      <c r="C11" s="80" t="s">
        <v>85</v>
      </c>
      <c r="D11" s="36">
        <v>150061.15</v>
      </c>
      <c r="E11" s="36">
        <v>354934.4</v>
      </c>
      <c r="F11" s="36">
        <v>187059.3</v>
      </c>
      <c r="G11" s="36">
        <v>169528.78</v>
      </c>
      <c r="H11" s="36">
        <v>169528.78</v>
      </c>
      <c r="I11" s="36">
        <f t="shared" si="1"/>
        <v>19467.630000000005</v>
      </c>
      <c r="J11" s="36">
        <f t="shared" si="2"/>
        <v>-185405.62000000002</v>
      </c>
      <c r="K11" s="36">
        <f t="shared" si="3"/>
        <v>-17530.51999999999</v>
      </c>
      <c r="L11" s="37">
        <f t="shared" si="4"/>
        <v>1.1297313128681208</v>
      </c>
      <c r="M11" s="37">
        <f t="shared" si="5"/>
        <v>0.9062836223593267</v>
      </c>
      <c r="N11" s="37">
        <f t="shared" si="0"/>
        <v>0.47763412055861587</v>
      </c>
      <c r="O11" s="18"/>
    </row>
    <row r="12" spans="1:15" ht="18" customHeight="1">
      <c r="A12" s="114"/>
      <c r="B12" s="51" t="s">
        <v>13</v>
      </c>
      <c r="C12" s="80" t="s">
        <v>14</v>
      </c>
      <c r="D12" s="36">
        <v>29994.24</v>
      </c>
      <c r="E12" s="36">
        <v>1250550.2</v>
      </c>
      <c r="F12" s="36">
        <v>25000</v>
      </c>
      <c r="G12" s="36">
        <v>13065.15</v>
      </c>
      <c r="H12" s="36">
        <v>13065.15</v>
      </c>
      <c r="I12" s="36">
        <f t="shared" si="1"/>
        <v>-16929.090000000004</v>
      </c>
      <c r="J12" s="36">
        <f t="shared" si="2"/>
        <v>-1237485.05</v>
      </c>
      <c r="K12" s="36">
        <f t="shared" si="3"/>
        <v>-11934.85</v>
      </c>
      <c r="L12" s="37">
        <f t="shared" si="4"/>
        <v>0.4355886330175393</v>
      </c>
      <c r="M12" s="37">
        <f t="shared" si="5"/>
        <v>0.522606</v>
      </c>
      <c r="N12" s="37">
        <f t="shared" si="0"/>
        <v>0.010447521418972225</v>
      </c>
      <c r="O12" s="18"/>
    </row>
    <row r="13" spans="1:15" ht="18" customHeight="1">
      <c r="A13" s="114"/>
      <c r="B13" s="51" t="s">
        <v>13</v>
      </c>
      <c r="C13" s="80" t="s">
        <v>15</v>
      </c>
      <c r="D13" s="36">
        <v>8852.159999999998</v>
      </c>
      <c r="E13" s="36">
        <v>2382735.3000000003</v>
      </c>
      <c r="F13" s="36">
        <v>7602</v>
      </c>
      <c r="G13" s="36">
        <v>-15176.03</v>
      </c>
      <c r="H13" s="36">
        <v>-15176.03</v>
      </c>
      <c r="I13" s="36">
        <f t="shared" si="1"/>
        <v>-24028.19</v>
      </c>
      <c r="J13" s="36">
        <f t="shared" si="2"/>
        <v>-2397911.33</v>
      </c>
      <c r="K13" s="36">
        <f t="shared" si="3"/>
        <v>-22778.03</v>
      </c>
      <c r="L13" s="37">
        <f t="shared" si="4"/>
        <v>-1.714387223005459</v>
      </c>
      <c r="M13" s="37">
        <f t="shared" si="5"/>
        <v>-1.9963207050776113</v>
      </c>
      <c r="N13" s="37">
        <f t="shared" si="0"/>
        <v>-0.006369163204993857</v>
      </c>
      <c r="O13" s="18"/>
    </row>
    <row r="14" spans="1:15" ht="18" customHeight="1">
      <c r="A14" s="114"/>
      <c r="B14" s="51" t="s">
        <v>16</v>
      </c>
      <c r="C14" s="80" t="s">
        <v>17</v>
      </c>
      <c r="D14" s="36">
        <v>3683.31</v>
      </c>
      <c r="E14" s="36">
        <v>223881.6</v>
      </c>
      <c r="F14" s="36">
        <v>12017.5</v>
      </c>
      <c r="G14" s="36">
        <v>5847.69</v>
      </c>
      <c r="H14" s="36">
        <v>5847.69</v>
      </c>
      <c r="I14" s="36">
        <f t="shared" si="1"/>
        <v>2164.3799999999997</v>
      </c>
      <c r="J14" s="36">
        <f t="shared" si="2"/>
        <v>-218033.91</v>
      </c>
      <c r="K14" s="36">
        <f t="shared" si="3"/>
        <v>-6169.81</v>
      </c>
      <c r="L14" s="37">
        <f t="shared" si="4"/>
        <v>1.5876182021062577</v>
      </c>
      <c r="M14" s="37">
        <f t="shared" si="5"/>
        <v>0.48659787809444555</v>
      </c>
      <c r="N14" s="37">
        <f t="shared" si="0"/>
        <v>0.026119564984348868</v>
      </c>
      <c r="O14" s="18"/>
    </row>
    <row r="15" spans="1:15" ht="18" customHeight="1">
      <c r="A15" s="114"/>
      <c r="B15" s="51" t="s">
        <v>13</v>
      </c>
      <c r="C15" s="80" t="s">
        <v>18</v>
      </c>
      <c r="D15" s="36"/>
      <c r="E15" s="36">
        <v>0</v>
      </c>
      <c r="F15" s="36">
        <v>0</v>
      </c>
      <c r="G15" s="36">
        <v>0</v>
      </c>
      <c r="H15" s="36">
        <v>0</v>
      </c>
      <c r="I15" s="36">
        <f t="shared" si="1"/>
        <v>0</v>
      </c>
      <c r="J15" s="36">
        <f t="shared" si="2"/>
        <v>0</v>
      </c>
      <c r="K15" s="36">
        <f t="shared" si="3"/>
        <v>0</v>
      </c>
      <c r="L15" s="37">
        <f t="shared" si="4"/>
      </c>
      <c r="M15" s="37">
        <f t="shared" si="5"/>
      </c>
      <c r="N15" s="37">
        <f t="shared" si="0"/>
      </c>
      <c r="O15" s="18"/>
    </row>
    <row r="16" spans="1:15" ht="18" customHeight="1">
      <c r="A16" s="145"/>
      <c r="B16" s="71"/>
      <c r="C16" s="83" t="s">
        <v>7</v>
      </c>
      <c r="D16" s="72">
        <f>SUM(D6:D15)</f>
        <v>347586.85</v>
      </c>
      <c r="E16" s="72">
        <f>SUM(E6:E15)</f>
        <v>21746752.099999998</v>
      </c>
      <c r="F16" s="72">
        <f>SUM(F6:F15)</f>
        <v>1089926</v>
      </c>
      <c r="G16" s="72">
        <f>SUM(G6:G15)</f>
        <v>239489.57</v>
      </c>
      <c r="H16" s="72">
        <f>SUM(H6:H15)</f>
        <v>239489.57</v>
      </c>
      <c r="I16" s="72">
        <f t="shared" si="1"/>
        <v>-108097.27999999997</v>
      </c>
      <c r="J16" s="72">
        <f t="shared" si="2"/>
        <v>-21507262.529999997</v>
      </c>
      <c r="K16" s="72">
        <f t="shared" si="3"/>
        <v>-850436.4299999999</v>
      </c>
      <c r="L16" s="73">
        <f t="shared" si="4"/>
        <v>0.6890064166696755</v>
      </c>
      <c r="M16" s="73">
        <f t="shared" si="5"/>
        <v>0.21973011929250244</v>
      </c>
      <c r="N16" s="73">
        <f t="shared" si="0"/>
        <v>0.01101265921912082</v>
      </c>
      <c r="O16" s="18"/>
    </row>
    <row r="17" spans="1:15" ht="18" customHeight="1">
      <c r="A17" s="52" t="s">
        <v>70</v>
      </c>
      <c r="B17" s="51" t="s">
        <v>20</v>
      </c>
      <c r="C17" s="80" t="s">
        <v>21</v>
      </c>
      <c r="D17" s="36">
        <v>4</v>
      </c>
      <c r="E17" s="36">
        <v>88</v>
      </c>
      <c r="F17" s="36">
        <v>7.3</v>
      </c>
      <c r="G17" s="36">
        <v>-4</v>
      </c>
      <c r="H17" s="36">
        <v>-4</v>
      </c>
      <c r="I17" s="36">
        <f t="shared" si="1"/>
        <v>-8</v>
      </c>
      <c r="J17" s="36">
        <f t="shared" si="2"/>
        <v>-92</v>
      </c>
      <c r="K17" s="36">
        <f t="shared" si="3"/>
        <v>-11.3</v>
      </c>
      <c r="L17" s="37">
        <f t="shared" si="4"/>
        <v>-1</v>
      </c>
      <c r="M17" s="37">
        <f t="shared" si="5"/>
        <v>-0.547945205479452</v>
      </c>
      <c r="N17" s="37">
        <f t="shared" si="0"/>
        <v>-0.045454545454545456</v>
      </c>
      <c r="O17" s="18"/>
    </row>
    <row r="18" spans="1:15" ht="18.75" customHeight="1">
      <c r="A18" s="98" t="s">
        <v>19</v>
      </c>
      <c r="B18" s="99" t="s">
        <v>20</v>
      </c>
      <c r="C18" s="97" t="s">
        <v>84</v>
      </c>
      <c r="D18" s="36">
        <v>4.8</v>
      </c>
      <c r="E18" s="36">
        <v>328.3</v>
      </c>
      <c r="F18" s="36">
        <v>27.4</v>
      </c>
      <c r="G18" s="36">
        <v>0</v>
      </c>
      <c r="H18" s="36">
        <v>0</v>
      </c>
      <c r="I18" s="36">
        <f t="shared" si="1"/>
        <v>-4.8</v>
      </c>
      <c r="J18" s="36">
        <f t="shared" si="2"/>
        <v>-328.3</v>
      </c>
      <c r="K18" s="36">
        <f t="shared" si="3"/>
        <v>-27.4</v>
      </c>
      <c r="L18" s="37">
        <f t="shared" si="4"/>
        <v>0</v>
      </c>
      <c r="M18" s="37">
        <f t="shared" si="5"/>
        <v>0</v>
      </c>
      <c r="N18" s="37">
        <f t="shared" si="0"/>
        <v>0</v>
      </c>
      <c r="O18" s="18"/>
    </row>
    <row r="19" spans="1:15" ht="35.25" customHeight="1">
      <c r="A19" s="53" t="s">
        <v>23</v>
      </c>
      <c r="B19" s="54" t="s">
        <v>72</v>
      </c>
      <c r="C19" s="80" t="s">
        <v>24</v>
      </c>
      <c r="D19" s="36">
        <v>25.6</v>
      </c>
      <c r="E19" s="36">
        <v>0</v>
      </c>
      <c r="F19" s="36">
        <v>0</v>
      </c>
      <c r="G19" s="36">
        <v>1.6</v>
      </c>
      <c r="H19" s="36">
        <v>1.6</v>
      </c>
      <c r="I19" s="36">
        <f t="shared" si="1"/>
        <v>-24</v>
      </c>
      <c r="J19" s="36">
        <f t="shared" si="2"/>
        <v>1.6</v>
      </c>
      <c r="K19" s="36">
        <f t="shared" si="3"/>
        <v>1.6</v>
      </c>
      <c r="L19" s="37">
        <f t="shared" si="4"/>
        <v>0.0625</v>
      </c>
      <c r="M19" s="37">
        <f t="shared" si="5"/>
      </c>
      <c r="N19" s="37">
        <f t="shared" si="0"/>
      </c>
      <c r="O19" s="18"/>
    </row>
    <row r="20" spans="1:15" ht="18" customHeight="1">
      <c r="A20" s="52" t="s">
        <v>22</v>
      </c>
      <c r="B20" s="51" t="s">
        <v>9</v>
      </c>
      <c r="C20" s="80" t="s">
        <v>74</v>
      </c>
      <c r="D20" s="36">
        <v>5</v>
      </c>
      <c r="E20" s="36">
        <v>55</v>
      </c>
      <c r="F20" s="36">
        <v>0</v>
      </c>
      <c r="G20" s="36">
        <v>5</v>
      </c>
      <c r="H20" s="36">
        <v>5</v>
      </c>
      <c r="I20" s="36">
        <f t="shared" si="1"/>
        <v>0</v>
      </c>
      <c r="J20" s="36">
        <f t="shared" si="2"/>
        <v>-50</v>
      </c>
      <c r="K20" s="36">
        <f t="shared" si="3"/>
        <v>5</v>
      </c>
      <c r="L20" s="37">
        <f t="shared" si="4"/>
        <v>1</v>
      </c>
      <c r="M20" s="37">
        <f t="shared" si="5"/>
      </c>
      <c r="N20" s="37">
        <f t="shared" si="0"/>
        <v>0.09090909090909091</v>
      </c>
      <c r="O20" s="18"/>
    </row>
    <row r="21" spans="1:15" s="50" customFormat="1" ht="28.5" customHeight="1">
      <c r="A21" s="149"/>
      <c r="B21" s="149"/>
      <c r="C21" s="47" t="s">
        <v>25</v>
      </c>
      <c r="D21" s="46">
        <f>D25+D28+D36+D48+D50+D55+D58+D61+D70</f>
        <v>322476.7700000001</v>
      </c>
      <c r="E21" s="46">
        <f>E25+E28+E36+E48+E50+E55+E58+E61+E70</f>
        <v>6984364.5</v>
      </c>
      <c r="F21" s="46">
        <f>F25+F28+F36+F48+F50+F55+F58+F61+F70</f>
        <v>433133.60000000003</v>
      </c>
      <c r="G21" s="46">
        <f>G25+G28+G36+G48+G50+G55+G58+G61+G70</f>
        <v>235385.10000000006</v>
      </c>
      <c r="H21" s="46">
        <f>H25+H28+H36+H48+H50+H55+H58+H61+H70</f>
        <v>235385.10000000006</v>
      </c>
      <c r="I21" s="46">
        <f t="shared" si="1"/>
        <v>-87091.67000000001</v>
      </c>
      <c r="J21" s="46">
        <f t="shared" si="2"/>
        <v>-6748979.4</v>
      </c>
      <c r="K21" s="46">
        <f t="shared" si="3"/>
        <v>-197748.49999999997</v>
      </c>
      <c r="L21" s="57">
        <f t="shared" si="4"/>
        <v>0.7299288565808942</v>
      </c>
      <c r="M21" s="57">
        <f t="shared" si="5"/>
        <v>0.5434468718196881</v>
      </c>
      <c r="N21" s="57">
        <f t="shared" si="0"/>
        <v>0.033701720464331446</v>
      </c>
      <c r="O21" s="58"/>
    </row>
    <row r="22" spans="1:14" ht="18" customHeight="1">
      <c r="A22" s="144" t="s">
        <v>23</v>
      </c>
      <c r="B22" s="146" t="s">
        <v>72</v>
      </c>
      <c r="C22" s="21" t="s">
        <v>86</v>
      </c>
      <c r="D22" s="33">
        <v>4772.25</v>
      </c>
      <c r="E22" s="2">
        <v>209447.5</v>
      </c>
      <c r="F22" s="2">
        <v>14899.2</v>
      </c>
      <c r="G22" s="33">
        <v>6983.74</v>
      </c>
      <c r="H22" s="33">
        <v>6983.74</v>
      </c>
      <c r="I22" s="3">
        <f t="shared" si="1"/>
        <v>2211.49</v>
      </c>
      <c r="J22" s="3">
        <f t="shared" si="2"/>
        <v>-202463.76</v>
      </c>
      <c r="K22" s="3">
        <f t="shared" si="3"/>
        <v>-7915.460000000001</v>
      </c>
      <c r="L22" s="15">
        <f t="shared" si="4"/>
        <v>1.4634061501388234</v>
      </c>
      <c r="M22" s="15">
        <f t="shared" si="5"/>
        <v>0.4687325493986254</v>
      </c>
      <c r="N22" s="15">
        <f t="shared" si="0"/>
        <v>0.03334363026534096</v>
      </c>
    </row>
    <row r="23" spans="1:14" ht="18" customHeight="1">
      <c r="A23" s="114"/>
      <c r="B23" s="110"/>
      <c r="C23" s="21" t="s">
        <v>26</v>
      </c>
      <c r="D23" s="33"/>
      <c r="E23" s="2">
        <v>4501.5</v>
      </c>
      <c r="F23" s="2">
        <v>0</v>
      </c>
      <c r="G23" s="33">
        <v>1715</v>
      </c>
      <c r="H23" s="33">
        <v>1715</v>
      </c>
      <c r="I23" s="3">
        <f t="shared" si="1"/>
        <v>1715</v>
      </c>
      <c r="J23" s="3">
        <f t="shared" si="2"/>
        <v>-2786.5</v>
      </c>
      <c r="K23" s="3">
        <f t="shared" si="3"/>
        <v>1715</v>
      </c>
      <c r="L23" s="15">
        <f t="shared" si="4"/>
      </c>
      <c r="M23" s="15">
        <f t="shared" si="5"/>
      </c>
      <c r="N23" s="15">
        <f t="shared" si="0"/>
        <v>0.38098411640564256</v>
      </c>
    </row>
    <row r="24" spans="1:14" ht="18" customHeight="1">
      <c r="A24" s="114"/>
      <c r="B24" s="110"/>
      <c r="C24" s="21" t="s">
        <v>48</v>
      </c>
      <c r="D24" s="33">
        <v>2585.67</v>
      </c>
      <c r="E24" s="2">
        <v>126183.1</v>
      </c>
      <c r="F24" s="2">
        <v>10170</v>
      </c>
      <c r="G24" s="33">
        <v>3116.58</v>
      </c>
      <c r="H24" s="33">
        <v>3116.58</v>
      </c>
      <c r="I24" s="3">
        <f t="shared" si="1"/>
        <v>530.9099999999999</v>
      </c>
      <c r="J24" s="3">
        <f t="shared" si="2"/>
        <v>-123066.52</v>
      </c>
      <c r="K24" s="3">
        <f t="shared" si="3"/>
        <v>-7053.42</v>
      </c>
      <c r="L24" s="15">
        <f t="shared" si="4"/>
        <v>1.2053278260566893</v>
      </c>
      <c r="M24" s="15">
        <f t="shared" si="5"/>
        <v>0.3064483775811209</v>
      </c>
      <c r="N24" s="15">
        <f t="shared" si="0"/>
        <v>0.02469887013395613</v>
      </c>
    </row>
    <row r="25" spans="1:14" ht="18" customHeight="1">
      <c r="A25" s="145"/>
      <c r="B25" s="147"/>
      <c r="C25" s="83" t="s">
        <v>7</v>
      </c>
      <c r="D25" s="74">
        <f>SUM(D22:D24)</f>
        <v>7357.92</v>
      </c>
      <c r="E25" s="74">
        <f>SUM(E22:E24)</f>
        <v>340132.1</v>
      </c>
      <c r="F25" s="74">
        <f>SUM(F22:F24)</f>
        <v>25069.2</v>
      </c>
      <c r="G25" s="74">
        <f>SUM(G22:G24)</f>
        <v>11815.32</v>
      </c>
      <c r="H25" s="74">
        <f>SUM(H22:H24)</f>
        <v>11815.32</v>
      </c>
      <c r="I25" s="74">
        <f t="shared" si="1"/>
        <v>4457.4</v>
      </c>
      <c r="J25" s="74">
        <f t="shared" si="2"/>
        <v>-328316.77999999997</v>
      </c>
      <c r="K25" s="74">
        <f t="shared" si="3"/>
        <v>-13253.880000000001</v>
      </c>
      <c r="L25" s="26">
        <f t="shared" si="4"/>
        <v>1.6057962032748385</v>
      </c>
      <c r="M25" s="26">
        <f t="shared" si="5"/>
        <v>0.47130821885022256</v>
      </c>
      <c r="N25" s="26">
        <f t="shared" si="0"/>
        <v>0.03473744465753159</v>
      </c>
    </row>
    <row r="26" spans="1:14" ht="17.25" customHeight="1">
      <c r="A26" s="105">
        <v>951</v>
      </c>
      <c r="B26" s="105" t="s">
        <v>9</v>
      </c>
      <c r="C26" s="101" t="s">
        <v>27</v>
      </c>
      <c r="D26" s="33">
        <v>1631.87</v>
      </c>
      <c r="E26" s="2">
        <v>75335.1</v>
      </c>
      <c r="F26" s="2">
        <v>2113</v>
      </c>
      <c r="G26" s="33">
        <v>5207.57</v>
      </c>
      <c r="H26" s="33">
        <v>5207.57</v>
      </c>
      <c r="I26" s="2">
        <f t="shared" si="1"/>
        <v>3575.7</v>
      </c>
      <c r="J26" s="2">
        <f t="shared" si="2"/>
        <v>-70127.53</v>
      </c>
      <c r="K26" s="2">
        <f t="shared" si="3"/>
        <v>3094.5699999999997</v>
      </c>
      <c r="L26" s="15">
        <f t="shared" si="4"/>
        <v>3.1911671885628143</v>
      </c>
      <c r="M26" s="15">
        <f t="shared" si="5"/>
        <v>2.4645385707524845</v>
      </c>
      <c r="N26" s="15">
        <f t="shared" si="0"/>
        <v>0.06912541431550498</v>
      </c>
    </row>
    <row r="27" spans="1:14" ht="22.5" customHeight="1">
      <c r="A27" s="105"/>
      <c r="B27" s="105"/>
      <c r="C27" s="102" t="s">
        <v>28</v>
      </c>
      <c r="D27" s="33">
        <v>104.73</v>
      </c>
      <c r="E27" s="2">
        <v>13384.8</v>
      </c>
      <c r="F27" s="2">
        <v>377.3</v>
      </c>
      <c r="G27" s="33">
        <v>628.89</v>
      </c>
      <c r="H27" s="33">
        <v>628.89</v>
      </c>
      <c r="I27" s="2">
        <f t="shared" si="1"/>
        <v>524.16</v>
      </c>
      <c r="J27" s="2">
        <f t="shared" si="2"/>
        <v>-12755.91</v>
      </c>
      <c r="K27" s="2">
        <f t="shared" si="3"/>
        <v>251.58999999999997</v>
      </c>
      <c r="L27" s="15">
        <f t="shared" si="4"/>
        <v>6.004869664852477</v>
      </c>
      <c r="M27" s="15">
        <f t="shared" si="5"/>
        <v>1.6668168566127748</v>
      </c>
      <c r="N27" s="15">
        <f t="shared" si="0"/>
        <v>0.04698538640846333</v>
      </c>
    </row>
    <row r="28" spans="1:14" ht="15.75">
      <c r="A28" s="105"/>
      <c r="B28" s="105"/>
      <c r="C28" s="85" t="s">
        <v>7</v>
      </c>
      <c r="D28" s="74">
        <f>D26+D27</f>
        <v>1736.6</v>
      </c>
      <c r="E28" s="74">
        <f>E26+E27</f>
        <v>88719.90000000001</v>
      </c>
      <c r="F28" s="74">
        <f>F26+F27</f>
        <v>2490.3</v>
      </c>
      <c r="G28" s="74">
        <f>G26+G27</f>
        <v>5836.46</v>
      </c>
      <c r="H28" s="74">
        <f>H26+H27</f>
        <v>5836.46</v>
      </c>
      <c r="I28" s="74">
        <f t="shared" si="1"/>
        <v>4099.860000000001</v>
      </c>
      <c r="J28" s="74">
        <f t="shared" si="2"/>
        <v>-82883.44</v>
      </c>
      <c r="K28" s="74">
        <f t="shared" si="3"/>
        <v>3346.16</v>
      </c>
      <c r="L28" s="26">
        <f t="shared" si="4"/>
        <v>3.3608545433605896</v>
      </c>
      <c r="M28" s="26">
        <f t="shared" si="5"/>
        <v>2.343677468578083</v>
      </c>
      <c r="N28" s="26">
        <f t="shared" si="0"/>
        <v>0.06578524096623192</v>
      </c>
    </row>
    <row r="29" spans="1:14" ht="18.75" customHeight="1">
      <c r="A29" s="129" t="s">
        <v>29</v>
      </c>
      <c r="B29" s="105" t="s">
        <v>30</v>
      </c>
      <c r="C29" s="21" t="s">
        <v>31</v>
      </c>
      <c r="D29" s="33"/>
      <c r="E29" s="2">
        <v>2640</v>
      </c>
      <c r="F29" s="2">
        <v>0</v>
      </c>
      <c r="G29" s="33">
        <v>0</v>
      </c>
      <c r="H29" s="33">
        <v>0</v>
      </c>
      <c r="I29" s="2">
        <f t="shared" si="1"/>
        <v>0</v>
      </c>
      <c r="J29" s="2">
        <f t="shared" si="2"/>
        <v>-2640</v>
      </c>
      <c r="K29" s="2">
        <f t="shared" si="3"/>
        <v>0</v>
      </c>
      <c r="L29" s="15">
        <f t="shared" si="4"/>
      </c>
      <c r="M29" s="15">
        <f t="shared" si="5"/>
      </c>
      <c r="N29" s="15">
        <f t="shared" si="0"/>
        <v>0</v>
      </c>
    </row>
    <row r="30" spans="1:14" ht="17.25" customHeight="1">
      <c r="A30" s="129"/>
      <c r="B30" s="105"/>
      <c r="C30" s="86" t="s">
        <v>32</v>
      </c>
      <c r="D30" s="33">
        <v>1647.55</v>
      </c>
      <c r="E30" s="2">
        <v>95135.2</v>
      </c>
      <c r="F30" s="2">
        <v>6000</v>
      </c>
      <c r="G30" s="33">
        <v>1699.3899999999999</v>
      </c>
      <c r="H30" s="33">
        <v>1699.3899999999999</v>
      </c>
      <c r="I30" s="2">
        <f t="shared" si="1"/>
        <v>51.83999999999992</v>
      </c>
      <c r="J30" s="2">
        <f t="shared" si="2"/>
        <v>-93435.81</v>
      </c>
      <c r="K30" s="2">
        <f t="shared" si="3"/>
        <v>-4300.610000000001</v>
      </c>
      <c r="L30" s="15">
        <f t="shared" si="4"/>
        <v>1.0314649024308822</v>
      </c>
      <c r="M30" s="15">
        <f t="shared" si="5"/>
        <v>0.28323166666666666</v>
      </c>
      <c r="N30" s="15">
        <f t="shared" si="0"/>
        <v>0.017862894070754042</v>
      </c>
    </row>
    <row r="31" spans="1:14" ht="15.75">
      <c r="A31" s="129"/>
      <c r="B31" s="105"/>
      <c r="C31" s="84" t="s">
        <v>33</v>
      </c>
      <c r="D31" s="33">
        <v>501.99</v>
      </c>
      <c r="E31" s="2">
        <v>557</v>
      </c>
      <c r="F31" s="2">
        <v>46.4</v>
      </c>
      <c r="G31" s="33">
        <v>32.95</v>
      </c>
      <c r="H31" s="33">
        <v>32.95</v>
      </c>
      <c r="I31" s="2">
        <f t="shared" si="1"/>
        <v>-469.04</v>
      </c>
      <c r="J31" s="2">
        <f t="shared" si="2"/>
        <v>-524.05</v>
      </c>
      <c r="K31" s="2">
        <f t="shared" si="3"/>
        <v>-13.449999999999996</v>
      </c>
      <c r="L31" s="15">
        <f t="shared" si="4"/>
        <v>0.06563875774417817</v>
      </c>
      <c r="M31" s="15">
        <f t="shared" si="5"/>
        <v>0.7101293103448276</v>
      </c>
      <c r="N31" s="15">
        <f t="shared" si="0"/>
        <v>0.05915619389587074</v>
      </c>
    </row>
    <row r="32" spans="1:14" ht="15.75">
      <c r="A32" s="129"/>
      <c r="B32" s="105"/>
      <c r="C32" s="84" t="s">
        <v>34</v>
      </c>
      <c r="D32" s="2">
        <f>D33+D35+D34</f>
        <v>87093.56</v>
      </c>
      <c r="E32" s="2">
        <f>E33+E35+E34</f>
        <v>95061.3</v>
      </c>
      <c r="F32" s="2">
        <f>F33+F35+F34</f>
        <v>2029.1</v>
      </c>
      <c r="G32" s="2">
        <v>24660.71</v>
      </c>
      <c r="H32" s="2">
        <v>24660.71</v>
      </c>
      <c r="I32" s="3">
        <f t="shared" si="1"/>
        <v>-62432.85</v>
      </c>
      <c r="J32" s="3">
        <f t="shared" si="2"/>
        <v>-70400.59</v>
      </c>
      <c r="K32" s="3">
        <f t="shared" si="3"/>
        <v>22631.61</v>
      </c>
      <c r="L32" s="15">
        <f t="shared" si="4"/>
        <v>0.2831519345402806</v>
      </c>
      <c r="M32" s="15">
        <f t="shared" si="5"/>
        <v>12.153521265585727</v>
      </c>
      <c r="N32" s="15">
        <f t="shared" si="0"/>
        <v>0.25941902751172136</v>
      </c>
    </row>
    <row r="33" spans="1:14" ht="15.75">
      <c r="A33" s="129"/>
      <c r="B33" s="105"/>
      <c r="C33" s="87" t="s">
        <v>35</v>
      </c>
      <c r="D33" s="33">
        <v>85742.3</v>
      </c>
      <c r="E33" s="4">
        <v>57826.6</v>
      </c>
      <c r="F33" s="4">
        <v>99.8</v>
      </c>
      <c r="G33" s="33">
        <v>23420</v>
      </c>
      <c r="H33" s="33">
        <v>23420</v>
      </c>
      <c r="I33" s="4">
        <f t="shared" si="1"/>
        <v>-62322.3</v>
      </c>
      <c r="J33" s="4">
        <f t="shared" si="2"/>
        <v>-34406.6</v>
      </c>
      <c r="K33" s="4">
        <f t="shared" si="3"/>
        <v>23320.2</v>
      </c>
      <c r="L33" s="15">
        <f t="shared" si="4"/>
        <v>0.2731440607494784</v>
      </c>
      <c r="M33" s="15">
        <f t="shared" si="5"/>
        <v>234.66933867735472</v>
      </c>
      <c r="N33" s="15">
        <f t="shared" si="0"/>
        <v>0.40500392552908177</v>
      </c>
    </row>
    <row r="34" spans="1:14" ht="15.75">
      <c r="A34" s="129"/>
      <c r="B34" s="105"/>
      <c r="C34" s="87" t="s">
        <v>36</v>
      </c>
      <c r="D34" s="33"/>
      <c r="E34" s="4">
        <v>1403.8</v>
      </c>
      <c r="F34" s="4">
        <v>0</v>
      </c>
      <c r="G34" s="33">
        <v>0</v>
      </c>
      <c r="H34" s="33">
        <v>0</v>
      </c>
      <c r="I34" s="4">
        <f t="shared" si="1"/>
        <v>0</v>
      </c>
      <c r="J34" s="4">
        <f t="shared" si="2"/>
        <v>-1403.8</v>
      </c>
      <c r="K34" s="4">
        <f t="shared" si="3"/>
        <v>0</v>
      </c>
      <c r="L34" s="15">
        <f t="shared" si="4"/>
      </c>
      <c r="M34" s="15">
        <f t="shared" si="5"/>
      </c>
      <c r="N34" s="15">
        <f t="shared" si="0"/>
        <v>0</v>
      </c>
    </row>
    <row r="35" spans="1:14" ht="15.75">
      <c r="A35" s="129"/>
      <c r="B35" s="105"/>
      <c r="C35" s="87" t="s">
        <v>37</v>
      </c>
      <c r="D35" s="33">
        <v>1351.26</v>
      </c>
      <c r="E35" s="4">
        <v>35830.9</v>
      </c>
      <c r="F35" s="4">
        <v>1929.3</v>
      </c>
      <c r="G35" s="33">
        <v>1240.7099999999998</v>
      </c>
      <c r="H35" s="33">
        <v>1240.7099999999998</v>
      </c>
      <c r="I35" s="4">
        <f t="shared" si="1"/>
        <v>-110.55000000000018</v>
      </c>
      <c r="J35" s="4">
        <f t="shared" si="2"/>
        <v>-34590.19</v>
      </c>
      <c r="K35" s="4">
        <f t="shared" si="3"/>
        <v>-688.5900000000001</v>
      </c>
      <c r="L35" s="15">
        <f t="shared" si="4"/>
        <v>0.9181874694729363</v>
      </c>
      <c r="M35" s="15">
        <f t="shared" si="5"/>
        <v>0.6430881666925827</v>
      </c>
      <c r="N35" s="15">
        <f t="shared" si="0"/>
        <v>0.03462681651870313</v>
      </c>
    </row>
    <row r="36" spans="1:14" ht="15.75">
      <c r="A36" s="129"/>
      <c r="B36" s="129"/>
      <c r="C36" s="85" t="s">
        <v>7</v>
      </c>
      <c r="D36" s="74">
        <f>SUM(D29:D32)</f>
        <v>89243.09999999999</v>
      </c>
      <c r="E36" s="74">
        <f>SUM(E29:E32)</f>
        <v>193393.5</v>
      </c>
      <c r="F36" s="74">
        <f>SUM(F29:F32)</f>
        <v>8075.5</v>
      </c>
      <c r="G36" s="74">
        <f>SUM(G29:G32)</f>
        <v>26393.05</v>
      </c>
      <c r="H36" s="74">
        <f>SUM(H29:H32)</f>
        <v>26393.05</v>
      </c>
      <c r="I36" s="74">
        <f t="shared" si="1"/>
        <v>-62850.04999999999</v>
      </c>
      <c r="J36" s="74">
        <f aca="true" t="shared" si="6" ref="J36:J57">G36-E36</f>
        <v>-167000.45</v>
      </c>
      <c r="K36" s="74">
        <f aca="true" t="shared" si="7" ref="K36:K57">H36-F36</f>
        <v>18317.55</v>
      </c>
      <c r="L36" s="26">
        <f t="shared" si="4"/>
        <v>0.29574331236812706</v>
      </c>
      <c r="M36" s="26">
        <f aca="true" t="shared" si="8" ref="M36:M57">_xlfn.IFERROR(H36/F36,"")</f>
        <v>3.2682867933874062</v>
      </c>
      <c r="N36" s="26">
        <f t="shared" si="0"/>
        <v>0.13647330442853559</v>
      </c>
    </row>
    <row r="37" spans="1:14" ht="31.5">
      <c r="A37" s="129" t="s">
        <v>71</v>
      </c>
      <c r="B37" s="105" t="s">
        <v>13</v>
      </c>
      <c r="C37" s="84" t="s">
        <v>39</v>
      </c>
      <c r="D37" s="33">
        <v>2043.25</v>
      </c>
      <c r="E37" s="2">
        <v>280952</v>
      </c>
      <c r="F37" s="2">
        <v>9200</v>
      </c>
      <c r="G37" s="33">
        <v>7277.26</v>
      </c>
      <c r="H37" s="33">
        <v>7277.26</v>
      </c>
      <c r="I37" s="3">
        <f t="shared" si="1"/>
        <v>5234.01</v>
      </c>
      <c r="J37" s="3">
        <f t="shared" si="6"/>
        <v>-273674.74</v>
      </c>
      <c r="K37" s="3">
        <f t="shared" si="7"/>
        <v>-1922.7399999999998</v>
      </c>
      <c r="L37" s="15">
        <f t="shared" si="4"/>
        <v>3.5616101798605166</v>
      </c>
      <c r="M37" s="15">
        <f t="shared" si="8"/>
        <v>0.7910065217391304</v>
      </c>
      <c r="N37" s="15">
        <f t="shared" si="0"/>
        <v>0.025902146985962014</v>
      </c>
    </row>
    <row r="38" spans="1:14" ht="18.75" customHeight="1">
      <c r="A38" s="129"/>
      <c r="B38" s="105"/>
      <c r="C38" s="84" t="s">
        <v>40</v>
      </c>
      <c r="D38" s="33">
        <v>226</v>
      </c>
      <c r="E38" s="2">
        <v>234039.3</v>
      </c>
      <c r="F38" s="2">
        <v>0</v>
      </c>
      <c r="G38" s="33">
        <v>-2303.04</v>
      </c>
      <c r="H38" s="33">
        <v>-2303.04</v>
      </c>
      <c r="I38" s="3">
        <f t="shared" si="1"/>
        <v>-2529.04</v>
      </c>
      <c r="J38" s="3">
        <f t="shared" si="6"/>
        <v>-236342.34</v>
      </c>
      <c r="K38" s="3">
        <f t="shared" si="7"/>
        <v>-2303.04</v>
      </c>
      <c r="L38" s="15">
        <f t="shared" si="4"/>
        <v>-10.190442477876106</v>
      </c>
      <c r="M38" s="15">
        <f t="shared" si="8"/>
      </c>
      <c r="N38" s="15">
        <f t="shared" si="0"/>
        <v>-0.009840398599722355</v>
      </c>
    </row>
    <row r="39" spans="1:14" ht="31.5">
      <c r="A39" s="129"/>
      <c r="B39" s="105"/>
      <c r="C39" s="21" t="s">
        <v>41</v>
      </c>
      <c r="D39" s="33">
        <v>209.6</v>
      </c>
      <c r="E39" s="2">
        <v>42797.9</v>
      </c>
      <c r="F39" s="2">
        <v>330</v>
      </c>
      <c r="G39" s="33">
        <v>377.71</v>
      </c>
      <c r="H39" s="33">
        <v>377.71</v>
      </c>
      <c r="I39" s="2">
        <f t="shared" si="1"/>
        <v>168.10999999999999</v>
      </c>
      <c r="J39" s="2">
        <f t="shared" si="6"/>
        <v>-42420.19</v>
      </c>
      <c r="K39" s="2">
        <f t="shared" si="7"/>
        <v>47.70999999999998</v>
      </c>
      <c r="L39" s="15">
        <f t="shared" si="4"/>
        <v>1.8020515267175572</v>
      </c>
      <c r="M39" s="15">
        <f t="shared" si="8"/>
        <v>1.1445757575757576</v>
      </c>
      <c r="N39" s="15">
        <f t="shared" si="0"/>
        <v>0.008825433023582931</v>
      </c>
    </row>
    <row r="40" spans="1:14" ht="18.75" customHeight="1">
      <c r="A40" s="132"/>
      <c r="B40" s="106"/>
      <c r="C40" s="88" t="s">
        <v>75</v>
      </c>
      <c r="D40" s="33">
        <v>30.37</v>
      </c>
      <c r="E40" s="2">
        <v>3022.8</v>
      </c>
      <c r="F40" s="2">
        <v>0</v>
      </c>
      <c r="G40" s="33">
        <v>116.92</v>
      </c>
      <c r="H40" s="33">
        <v>116.92</v>
      </c>
      <c r="I40" s="2">
        <f t="shared" si="1"/>
        <v>86.55</v>
      </c>
      <c r="J40" s="2">
        <f t="shared" si="6"/>
        <v>-2905.88</v>
      </c>
      <c r="K40" s="2">
        <f t="shared" si="7"/>
        <v>116.92</v>
      </c>
      <c r="L40" s="15">
        <f t="shared" si="4"/>
        <v>3.8498518274613103</v>
      </c>
      <c r="M40" s="15">
        <f t="shared" si="8"/>
      </c>
      <c r="N40" s="15">
        <f t="shared" si="0"/>
        <v>0.03867937012041815</v>
      </c>
    </row>
    <row r="41" spans="1:14" ht="18" customHeight="1">
      <c r="A41" s="133"/>
      <c r="B41" s="136"/>
      <c r="C41" s="89" t="s">
        <v>79</v>
      </c>
      <c r="D41" s="33">
        <v>7.5</v>
      </c>
      <c r="E41" s="2">
        <v>0</v>
      </c>
      <c r="F41" s="2">
        <v>0</v>
      </c>
      <c r="G41" s="33">
        <v>3.71</v>
      </c>
      <c r="H41" s="33">
        <v>3.71</v>
      </c>
      <c r="I41" s="2">
        <f t="shared" si="1"/>
        <v>-3.79</v>
      </c>
      <c r="J41" s="2">
        <f t="shared" si="6"/>
        <v>3.71</v>
      </c>
      <c r="K41" s="2">
        <f t="shared" si="7"/>
        <v>3.71</v>
      </c>
      <c r="L41" s="15">
        <f t="shared" si="4"/>
        <v>0.49466666666666664</v>
      </c>
      <c r="M41" s="15">
        <f t="shared" si="8"/>
      </c>
      <c r="N41" s="15">
        <f t="shared" si="0"/>
      </c>
    </row>
    <row r="42" spans="1:14" ht="31.5">
      <c r="A42" s="129"/>
      <c r="B42" s="105"/>
      <c r="C42" s="84" t="s">
        <v>42</v>
      </c>
      <c r="D42" s="33">
        <v>882.44</v>
      </c>
      <c r="E42" s="2">
        <v>150270.7</v>
      </c>
      <c r="F42" s="2">
        <v>630</v>
      </c>
      <c r="G42" s="33">
        <v>8717.82</v>
      </c>
      <c r="H42" s="33">
        <v>8717.82</v>
      </c>
      <c r="I42" s="2">
        <f t="shared" si="1"/>
        <v>7835.379999999999</v>
      </c>
      <c r="J42" s="2">
        <f t="shared" si="6"/>
        <v>-141552.88</v>
      </c>
      <c r="K42" s="2">
        <f t="shared" si="7"/>
        <v>8087.82</v>
      </c>
      <c r="L42" s="15">
        <f t="shared" si="4"/>
        <v>9.879221250169982</v>
      </c>
      <c r="M42" s="15">
        <f t="shared" si="8"/>
        <v>13.837809523809524</v>
      </c>
      <c r="N42" s="15">
        <f t="shared" si="0"/>
        <v>0.058014103880530264</v>
      </c>
    </row>
    <row r="43" spans="1:14" ht="30" customHeight="1">
      <c r="A43" s="134"/>
      <c r="B43" s="124"/>
      <c r="C43" s="90" t="s">
        <v>92</v>
      </c>
      <c r="D43" s="33"/>
      <c r="E43" s="24">
        <v>0</v>
      </c>
      <c r="F43" s="24">
        <v>0</v>
      </c>
      <c r="G43" s="33">
        <v>0</v>
      </c>
      <c r="H43" s="33">
        <v>0</v>
      </c>
      <c r="I43" s="2">
        <f t="shared" si="1"/>
        <v>0</v>
      </c>
      <c r="J43" s="2">
        <f t="shared" si="6"/>
        <v>0</v>
      </c>
      <c r="K43" s="2">
        <f t="shared" si="7"/>
        <v>0</v>
      </c>
      <c r="L43" s="15">
        <f t="shared" si="4"/>
      </c>
      <c r="M43" s="15">
        <f t="shared" si="8"/>
      </c>
      <c r="N43" s="15">
        <f t="shared" si="0"/>
      </c>
    </row>
    <row r="44" spans="1:14" ht="34.5" customHeight="1">
      <c r="A44" s="129"/>
      <c r="B44" s="105"/>
      <c r="C44" s="84" t="s">
        <v>43</v>
      </c>
      <c r="D44" s="33">
        <v>5054.8</v>
      </c>
      <c r="E44" s="2">
        <v>82177</v>
      </c>
      <c r="F44" s="2">
        <v>1800</v>
      </c>
      <c r="G44" s="33">
        <v>9492.16</v>
      </c>
      <c r="H44" s="33">
        <v>9492.16</v>
      </c>
      <c r="I44" s="2">
        <f t="shared" si="1"/>
        <v>4437.36</v>
      </c>
      <c r="J44" s="2">
        <f t="shared" si="6"/>
        <v>-72684.84</v>
      </c>
      <c r="K44" s="2">
        <f t="shared" si="7"/>
        <v>7692.16</v>
      </c>
      <c r="L44" s="15">
        <f t="shared" si="4"/>
        <v>1.8778507557173378</v>
      </c>
      <c r="M44" s="15">
        <f t="shared" si="8"/>
        <v>5.273422222222222</v>
      </c>
      <c r="N44" s="15">
        <f t="shared" si="0"/>
        <v>0.11550871898463073</v>
      </c>
    </row>
    <row r="45" spans="1:14" ht="36.75" customHeight="1">
      <c r="A45" s="135"/>
      <c r="B45" s="137"/>
      <c r="C45" s="84" t="s">
        <v>93</v>
      </c>
      <c r="D45" s="33"/>
      <c r="E45" s="27">
        <v>0</v>
      </c>
      <c r="F45" s="27">
        <v>0</v>
      </c>
      <c r="G45" s="33">
        <v>0</v>
      </c>
      <c r="H45" s="33">
        <v>0</v>
      </c>
      <c r="I45" s="2">
        <f t="shared" si="1"/>
        <v>0</v>
      </c>
      <c r="J45" s="2">
        <f t="shared" si="6"/>
        <v>0</v>
      </c>
      <c r="K45" s="2">
        <f t="shared" si="7"/>
        <v>0</v>
      </c>
      <c r="L45" s="15">
        <f t="shared" si="4"/>
      </c>
      <c r="M45" s="15">
        <f t="shared" si="8"/>
      </c>
      <c r="N45" s="32"/>
    </row>
    <row r="46" spans="1:14" ht="18" customHeight="1">
      <c r="A46" s="134"/>
      <c r="B46" s="124"/>
      <c r="C46" s="21" t="s">
        <v>48</v>
      </c>
      <c r="D46" s="33">
        <v>623.0600000000001</v>
      </c>
      <c r="E46" s="24">
        <v>8857.5</v>
      </c>
      <c r="F46" s="24">
        <v>0</v>
      </c>
      <c r="G46" s="33">
        <v>366.68</v>
      </c>
      <c r="H46" s="33">
        <v>366.68</v>
      </c>
      <c r="I46" s="2">
        <f t="shared" si="1"/>
        <v>-256.38000000000005</v>
      </c>
      <c r="J46" s="2">
        <f t="shared" si="6"/>
        <v>-8490.82</v>
      </c>
      <c r="K46" s="2">
        <f t="shared" si="7"/>
        <v>366.68</v>
      </c>
      <c r="L46" s="15">
        <f t="shared" si="4"/>
        <v>0.5885147497833274</v>
      </c>
      <c r="M46" s="15">
        <f t="shared" si="8"/>
      </c>
      <c r="N46" s="15">
        <f aca="true" t="shared" si="9" ref="N46:N81">_xlfn.IFERROR(G46/E46,"")</f>
        <v>0.04139768557719447</v>
      </c>
    </row>
    <row r="47" spans="1:14" ht="18.75" customHeight="1">
      <c r="A47" s="134"/>
      <c r="B47" s="124"/>
      <c r="C47" s="21" t="s">
        <v>90</v>
      </c>
      <c r="D47" s="33">
        <v>2224.43</v>
      </c>
      <c r="E47" s="24">
        <v>46764</v>
      </c>
      <c r="F47" s="24">
        <v>3896</v>
      </c>
      <c r="G47" s="33">
        <v>1550.93</v>
      </c>
      <c r="H47" s="33">
        <v>1550.93</v>
      </c>
      <c r="I47" s="2">
        <f t="shared" si="1"/>
        <v>-673.4999999999998</v>
      </c>
      <c r="J47" s="2">
        <f t="shared" si="6"/>
        <v>-45213.07</v>
      </c>
      <c r="K47" s="2">
        <f t="shared" si="7"/>
        <v>-2345.0699999999997</v>
      </c>
      <c r="L47" s="15">
        <f t="shared" si="4"/>
        <v>0.6972258061615786</v>
      </c>
      <c r="M47" s="15">
        <f t="shared" si="8"/>
        <v>0.39808264887063655</v>
      </c>
      <c r="N47" s="15">
        <f t="shared" si="9"/>
        <v>0.033165041484902916</v>
      </c>
    </row>
    <row r="48" spans="1:14" ht="18" customHeight="1">
      <c r="A48" s="129"/>
      <c r="B48" s="129"/>
      <c r="C48" s="85" t="s">
        <v>7</v>
      </c>
      <c r="D48" s="74">
        <f>SUM(D37:D47)</f>
        <v>11301.449999999999</v>
      </c>
      <c r="E48" s="74">
        <f>SUM(E37:E47)</f>
        <v>848881.2</v>
      </c>
      <c r="F48" s="74">
        <f>SUM(F37:F47)</f>
        <v>15856</v>
      </c>
      <c r="G48" s="74">
        <f>SUM(G37:G47)</f>
        <v>25600.15</v>
      </c>
      <c r="H48" s="74">
        <f>SUM(H37:H47)</f>
        <v>25600.15</v>
      </c>
      <c r="I48" s="74">
        <f t="shared" si="1"/>
        <v>14298.700000000003</v>
      </c>
      <c r="J48" s="74">
        <f t="shared" si="6"/>
        <v>-823281.0499999999</v>
      </c>
      <c r="K48" s="74">
        <f t="shared" si="7"/>
        <v>9744.150000000001</v>
      </c>
      <c r="L48" s="15">
        <f t="shared" si="4"/>
        <v>2.2652093315459525</v>
      </c>
      <c r="M48" s="15">
        <f t="shared" si="8"/>
        <v>1.614540237134208</v>
      </c>
      <c r="N48" s="15">
        <f t="shared" si="9"/>
        <v>0.030157517918879582</v>
      </c>
    </row>
    <row r="49" spans="1:14" ht="18" customHeight="1">
      <c r="A49" s="129" t="s">
        <v>44</v>
      </c>
      <c r="B49" s="105" t="s">
        <v>45</v>
      </c>
      <c r="C49" s="21" t="s">
        <v>26</v>
      </c>
      <c r="D49" s="43"/>
      <c r="E49" s="2">
        <v>123</v>
      </c>
      <c r="F49" s="2">
        <v>0</v>
      </c>
      <c r="G49" s="43">
        <v>0</v>
      </c>
      <c r="H49" s="43">
        <v>0</v>
      </c>
      <c r="I49" s="3">
        <f t="shared" si="1"/>
        <v>0</v>
      </c>
      <c r="J49" s="3">
        <f t="shared" si="6"/>
        <v>-123</v>
      </c>
      <c r="K49" s="3">
        <f t="shared" si="7"/>
        <v>0</v>
      </c>
      <c r="L49" s="15">
        <f t="shared" si="4"/>
      </c>
      <c r="M49" s="15">
        <f t="shared" si="8"/>
      </c>
      <c r="N49" s="15">
        <f t="shared" si="9"/>
        <v>0</v>
      </c>
    </row>
    <row r="50" spans="1:14" ht="18" customHeight="1">
      <c r="A50" s="129"/>
      <c r="B50" s="105"/>
      <c r="C50" s="91" t="s">
        <v>7</v>
      </c>
      <c r="D50" s="75">
        <f>SUM(D49:D49)</f>
        <v>0</v>
      </c>
      <c r="E50" s="75">
        <f>SUM(E49:E49)</f>
        <v>123</v>
      </c>
      <c r="F50" s="75">
        <f>SUM(F49:F49)</f>
        <v>0</v>
      </c>
      <c r="G50" s="75">
        <f>SUM(G49:G49)</f>
        <v>0</v>
      </c>
      <c r="H50" s="75">
        <f>SUM(H49:H49)</f>
        <v>0</v>
      </c>
      <c r="I50" s="76">
        <f t="shared" si="1"/>
        <v>0</v>
      </c>
      <c r="J50" s="76">
        <f t="shared" si="6"/>
        <v>-123</v>
      </c>
      <c r="K50" s="76">
        <f t="shared" si="7"/>
        <v>0</v>
      </c>
      <c r="L50" s="15">
        <f t="shared" si="4"/>
      </c>
      <c r="M50" s="15">
        <f t="shared" si="8"/>
      </c>
      <c r="N50" s="15">
        <f t="shared" si="9"/>
        <v>0</v>
      </c>
    </row>
    <row r="51" spans="1:14" ht="18" customHeight="1">
      <c r="A51" s="140" t="s">
        <v>47</v>
      </c>
      <c r="B51" s="139" t="s">
        <v>73</v>
      </c>
      <c r="C51" s="92" t="s">
        <v>81</v>
      </c>
      <c r="D51" s="43">
        <v>32874.53</v>
      </c>
      <c r="E51" s="2">
        <v>596188</v>
      </c>
      <c r="F51" s="2">
        <v>47116.6</v>
      </c>
      <c r="G51" s="43">
        <v>13326.18</v>
      </c>
      <c r="H51" s="43">
        <v>13326.18</v>
      </c>
      <c r="I51" s="3">
        <f t="shared" si="1"/>
        <v>-19548.35</v>
      </c>
      <c r="J51" s="3">
        <f t="shared" si="6"/>
        <v>-582861.82</v>
      </c>
      <c r="K51" s="3">
        <f t="shared" si="7"/>
        <v>-33790.42</v>
      </c>
      <c r="L51" s="15">
        <f t="shared" si="4"/>
        <v>0.4053648827831151</v>
      </c>
      <c r="M51" s="15">
        <f t="shared" si="8"/>
        <v>0.28283407546384925</v>
      </c>
      <c r="N51" s="15">
        <f t="shared" si="9"/>
        <v>0.02235231168691755</v>
      </c>
    </row>
    <row r="52" spans="1:14" ht="18" customHeight="1">
      <c r="A52" s="114"/>
      <c r="B52" s="110"/>
      <c r="C52" s="92" t="s">
        <v>76</v>
      </c>
      <c r="D52" s="43">
        <v>23904.98</v>
      </c>
      <c r="E52" s="23">
        <v>454879.5</v>
      </c>
      <c r="F52" s="23">
        <v>33546.8</v>
      </c>
      <c r="G52" s="43">
        <v>9045.81</v>
      </c>
      <c r="H52" s="43">
        <v>9045.81</v>
      </c>
      <c r="I52" s="33">
        <f t="shared" si="1"/>
        <v>-14859.17</v>
      </c>
      <c r="J52" s="33">
        <f t="shared" si="6"/>
        <v>-445833.69</v>
      </c>
      <c r="K52" s="33">
        <f t="shared" si="7"/>
        <v>-24500.990000000005</v>
      </c>
      <c r="L52" s="15">
        <f t="shared" si="4"/>
        <v>0.3784069260882042</v>
      </c>
      <c r="M52" s="15">
        <f t="shared" si="8"/>
        <v>0.2696474775537458</v>
      </c>
      <c r="N52" s="15">
        <f t="shared" si="9"/>
        <v>0.019886167655390054</v>
      </c>
    </row>
    <row r="53" spans="1:14" ht="18" customHeight="1">
      <c r="A53" s="114"/>
      <c r="B53" s="110"/>
      <c r="C53" s="92" t="s">
        <v>77</v>
      </c>
      <c r="D53" s="43">
        <v>148103.14</v>
      </c>
      <c r="E53" s="2">
        <v>4256276</v>
      </c>
      <c r="F53" s="2">
        <v>291198.9</v>
      </c>
      <c r="G53" s="43">
        <v>137981.67</v>
      </c>
      <c r="H53" s="43">
        <v>137981.67</v>
      </c>
      <c r="I53" s="3">
        <f t="shared" si="1"/>
        <v>-10121.470000000001</v>
      </c>
      <c r="J53" s="3">
        <f t="shared" si="6"/>
        <v>-4118294.33</v>
      </c>
      <c r="K53" s="3">
        <f t="shared" si="7"/>
        <v>-153217.23</v>
      </c>
      <c r="L53" s="15">
        <f t="shared" si="4"/>
        <v>0.9316593152582721</v>
      </c>
      <c r="M53" s="15">
        <f t="shared" si="8"/>
        <v>0.4738399423898923</v>
      </c>
      <c r="N53" s="15">
        <f t="shared" si="9"/>
        <v>0.032418402847935616</v>
      </c>
    </row>
    <row r="54" spans="1:14" ht="18" customHeight="1">
      <c r="A54" s="114"/>
      <c r="B54" s="110"/>
      <c r="C54" s="92" t="s">
        <v>78</v>
      </c>
      <c r="D54" s="43">
        <v>69.3</v>
      </c>
      <c r="E54" s="2">
        <v>1182.8</v>
      </c>
      <c r="F54" s="2">
        <v>50</v>
      </c>
      <c r="G54" s="43">
        <v>62.1</v>
      </c>
      <c r="H54" s="43">
        <v>62.1</v>
      </c>
      <c r="I54" s="3">
        <f t="shared" si="1"/>
        <v>-7.199999999999996</v>
      </c>
      <c r="J54" s="3">
        <f t="shared" si="6"/>
        <v>-1120.7</v>
      </c>
      <c r="K54" s="3">
        <f t="shared" si="7"/>
        <v>12.100000000000001</v>
      </c>
      <c r="L54" s="15">
        <f t="shared" si="4"/>
        <v>0.8961038961038962</v>
      </c>
      <c r="M54" s="15">
        <f t="shared" si="8"/>
        <v>1.242</v>
      </c>
      <c r="N54" s="15">
        <f t="shared" si="9"/>
        <v>0.05250253635441326</v>
      </c>
    </row>
    <row r="55" spans="1:14" ht="18" customHeight="1">
      <c r="A55" s="116"/>
      <c r="B55" s="112"/>
      <c r="C55" s="93" t="s">
        <v>7</v>
      </c>
      <c r="D55" s="4">
        <f>SUM(D51:D54)</f>
        <v>204951.95</v>
      </c>
      <c r="E55" s="4">
        <f>SUM(E51:E54)</f>
        <v>5308526.3</v>
      </c>
      <c r="F55" s="4">
        <f>SUM(F51:F54)</f>
        <v>371912.30000000005</v>
      </c>
      <c r="G55" s="4">
        <f>SUM(G51:G54)</f>
        <v>160415.76</v>
      </c>
      <c r="H55" s="4">
        <f>SUM(H51:H54)</f>
        <v>160415.76</v>
      </c>
      <c r="I55" s="4">
        <f t="shared" si="1"/>
        <v>-44536.19</v>
      </c>
      <c r="J55" s="4">
        <f t="shared" si="6"/>
        <v>-5148110.54</v>
      </c>
      <c r="K55" s="4">
        <f t="shared" si="7"/>
        <v>-211496.54000000004</v>
      </c>
      <c r="L55" s="15">
        <f t="shared" si="4"/>
        <v>0.7826993595328076</v>
      </c>
      <c r="M55" s="15">
        <f t="shared" si="8"/>
        <v>0.43132684775416136</v>
      </c>
      <c r="N55" s="15">
        <f t="shared" si="9"/>
        <v>0.03021851092646937</v>
      </c>
    </row>
    <row r="56" spans="1:14" ht="18" customHeight="1">
      <c r="A56" s="138">
        <v>991</v>
      </c>
      <c r="B56" s="138" t="s">
        <v>49</v>
      </c>
      <c r="C56" s="84" t="s">
        <v>50</v>
      </c>
      <c r="D56" s="43">
        <v>2294.7</v>
      </c>
      <c r="E56" s="2">
        <v>67760.3</v>
      </c>
      <c r="F56" s="2">
        <v>4300</v>
      </c>
      <c r="G56" s="43">
        <v>2482.6899999999996</v>
      </c>
      <c r="H56" s="43">
        <v>2482.6899999999996</v>
      </c>
      <c r="I56" s="2">
        <f t="shared" si="1"/>
        <v>187.98999999999978</v>
      </c>
      <c r="J56" s="2">
        <f t="shared" si="6"/>
        <v>-65277.61</v>
      </c>
      <c r="K56" s="2">
        <f t="shared" si="7"/>
        <v>-1817.3100000000004</v>
      </c>
      <c r="L56" s="15">
        <f t="shared" si="4"/>
        <v>1.0819235629929838</v>
      </c>
      <c r="M56" s="15">
        <f t="shared" si="8"/>
        <v>0.5773697674418604</v>
      </c>
      <c r="N56" s="15">
        <f t="shared" si="9"/>
        <v>0.03663930059341531</v>
      </c>
    </row>
    <row r="57" spans="1:14" ht="14.25" customHeight="1">
      <c r="A57" s="138"/>
      <c r="B57" s="138"/>
      <c r="C57" s="21" t="s">
        <v>51</v>
      </c>
      <c r="D57" s="43"/>
      <c r="E57" s="2">
        <v>0</v>
      </c>
      <c r="F57" s="2">
        <v>0</v>
      </c>
      <c r="G57" s="43">
        <v>0</v>
      </c>
      <c r="H57" s="43">
        <v>0</v>
      </c>
      <c r="I57" s="2">
        <f t="shared" si="1"/>
        <v>0</v>
      </c>
      <c r="J57" s="2">
        <f t="shared" si="6"/>
        <v>0</v>
      </c>
      <c r="K57" s="2">
        <f t="shared" si="7"/>
        <v>0</v>
      </c>
      <c r="L57" s="15">
        <f t="shared" si="4"/>
      </c>
      <c r="M57" s="15">
        <f t="shared" si="8"/>
      </c>
      <c r="N57" s="15">
        <f t="shared" si="9"/>
      </c>
    </row>
    <row r="58" spans="1:14" ht="15.75" customHeight="1">
      <c r="A58" s="138"/>
      <c r="B58" s="138"/>
      <c r="C58" s="85" t="s">
        <v>7</v>
      </c>
      <c r="D58" s="74">
        <f>SUM(D56:D57)</f>
        <v>2294.7</v>
      </c>
      <c r="E58" s="74">
        <f>SUM(E56:E57)</f>
        <v>67760.3</v>
      </c>
      <c r="F58" s="74">
        <f>SUM(F56:F57)</f>
        <v>4300</v>
      </c>
      <c r="G58" s="74">
        <f>SUM(G56:G57)</f>
        <v>2482.6899999999996</v>
      </c>
      <c r="H58" s="74">
        <f>SUM(H56:H57)</f>
        <v>2482.6899999999996</v>
      </c>
      <c r="I58" s="74">
        <f t="shared" si="1"/>
        <v>187.98999999999978</v>
      </c>
      <c r="J58" s="74">
        <f aca="true" t="shared" si="10" ref="J58:J82">G58-E58</f>
        <v>-65277.61</v>
      </c>
      <c r="K58" s="74">
        <f aca="true" t="shared" si="11" ref="K58:K82">H58-F58</f>
        <v>-1817.3100000000004</v>
      </c>
      <c r="L58" s="15">
        <f t="shared" si="4"/>
        <v>1.0819235629929838</v>
      </c>
      <c r="M58" s="15">
        <f aca="true" t="shared" si="12" ref="M58:M71">_xlfn.IFERROR(H58/F58,"")</f>
        <v>0.5773697674418604</v>
      </c>
      <c r="N58" s="26">
        <f t="shared" si="9"/>
        <v>0.03663930059341531</v>
      </c>
    </row>
    <row r="59" spans="1:14" ht="18" customHeight="1">
      <c r="A59" s="129" t="s">
        <v>52</v>
      </c>
      <c r="B59" s="105" t="s">
        <v>53</v>
      </c>
      <c r="C59" s="21" t="s">
        <v>54</v>
      </c>
      <c r="D59" s="43">
        <v>58.85</v>
      </c>
      <c r="E59" s="2">
        <v>10532.900000000001</v>
      </c>
      <c r="F59" s="2">
        <v>48.7</v>
      </c>
      <c r="G59" s="43">
        <v>-362.18</v>
      </c>
      <c r="H59" s="43">
        <v>-362.18</v>
      </c>
      <c r="I59" s="2">
        <f t="shared" si="1"/>
        <v>-421.03000000000003</v>
      </c>
      <c r="J59" s="2">
        <f t="shared" si="10"/>
        <v>-10895.080000000002</v>
      </c>
      <c r="K59" s="2">
        <f t="shared" si="11"/>
        <v>-410.88</v>
      </c>
      <c r="L59" s="26">
        <f t="shared" si="4"/>
        <v>-6.15429056924384</v>
      </c>
      <c r="M59" s="26">
        <f t="shared" si="12"/>
        <v>-7.436960985626283</v>
      </c>
      <c r="N59" s="15">
        <f t="shared" si="9"/>
        <v>-0.03438559181232139</v>
      </c>
    </row>
    <row r="60" spans="1:14" ht="18" customHeight="1">
      <c r="A60" s="130"/>
      <c r="B60" s="131"/>
      <c r="C60" s="94" t="s">
        <v>94</v>
      </c>
      <c r="D60" s="44">
        <v>2541.43</v>
      </c>
      <c r="E60" s="39">
        <v>26222.8</v>
      </c>
      <c r="F60" s="39">
        <v>100</v>
      </c>
      <c r="G60" s="44">
        <v>80.33</v>
      </c>
      <c r="H60" s="44">
        <v>80.33</v>
      </c>
      <c r="I60" s="2">
        <f t="shared" si="1"/>
        <v>-2461.1</v>
      </c>
      <c r="J60" s="2">
        <f t="shared" si="10"/>
        <v>-26142.469999999998</v>
      </c>
      <c r="K60" s="2">
        <f t="shared" si="11"/>
        <v>-19.67</v>
      </c>
      <c r="L60" s="26">
        <f t="shared" si="4"/>
        <v>0.03160818909039399</v>
      </c>
      <c r="M60" s="26">
        <f t="shared" si="12"/>
        <v>0.8033</v>
      </c>
      <c r="N60" s="15">
        <f t="shared" si="9"/>
        <v>0.0030633647055234377</v>
      </c>
    </row>
    <row r="61" spans="1:14" ht="18" customHeight="1">
      <c r="A61" s="129"/>
      <c r="B61" s="105"/>
      <c r="C61" s="93" t="s">
        <v>7</v>
      </c>
      <c r="D61" s="4">
        <f>SUBTOTAL(9,D59:D60)</f>
        <v>2600.2799999999997</v>
      </c>
      <c r="E61" s="4">
        <f>SUBTOTAL(9,E59:E60)</f>
        <v>36755.7</v>
      </c>
      <c r="F61" s="4">
        <f>SUBTOTAL(9,F59:F60)</f>
        <v>148.7</v>
      </c>
      <c r="G61" s="4">
        <f>SUBTOTAL(9,G59:G60)</f>
        <v>-281.85</v>
      </c>
      <c r="H61" s="4">
        <f>SUBTOTAL(9,H59:H60)</f>
        <v>-281.85</v>
      </c>
      <c r="I61" s="4">
        <f t="shared" si="1"/>
        <v>-2882.1299999999997</v>
      </c>
      <c r="J61" s="4">
        <f t="shared" si="10"/>
        <v>-37037.549999999996</v>
      </c>
      <c r="K61" s="4">
        <f t="shared" si="11"/>
        <v>-430.55</v>
      </c>
      <c r="L61" s="15">
        <f t="shared" si="4"/>
        <v>-0.1083921731505838</v>
      </c>
      <c r="M61" s="15">
        <f t="shared" si="12"/>
        <v>-1.895427034297243</v>
      </c>
      <c r="N61" s="15">
        <f t="shared" si="9"/>
        <v>-0.007668198401880526</v>
      </c>
    </row>
    <row r="62" spans="1:14" ht="18" customHeight="1">
      <c r="A62" s="105"/>
      <c r="B62" s="105" t="s">
        <v>55</v>
      </c>
      <c r="C62" s="86" t="s">
        <v>56</v>
      </c>
      <c r="D62" s="43">
        <v>10.61</v>
      </c>
      <c r="E62" s="2">
        <v>254.5</v>
      </c>
      <c r="F62" s="2">
        <v>21.2</v>
      </c>
      <c r="G62" s="43">
        <v>0</v>
      </c>
      <c r="H62" s="43">
        <v>0</v>
      </c>
      <c r="I62" s="2">
        <f t="shared" si="1"/>
        <v>-10.61</v>
      </c>
      <c r="J62" s="2">
        <f t="shared" si="10"/>
        <v>-254.5</v>
      </c>
      <c r="K62" s="2">
        <f t="shared" si="11"/>
        <v>-21.2</v>
      </c>
      <c r="L62" s="15">
        <f t="shared" si="4"/>
        <v>0</v>
      </c>
      <c r="M62" s="15">
        <f t="shared" si="12"/>
        <v>0</v>
      </c>
      <c r="N62" s="15">
        <f t="shared" si="9"/>
        <v>0</v>
      </c>
    </row>
    <row r="63" spans="1:14" ht="18" customHeight="1">
      <c r="A63" s="106"/>
      <c r="B63" s="106"/>
      <c r="C63" s="21" t="s">
        <v>87</v>
      </c>
      <c r="D63" s="43">
        <v>-10.65</v>
      </c>
      <c r="E63" s="5">
        <v>49.4</v>
      </c>
      <c r="F63" s="5">
        <v>0</v>
      </c>
      <c r="G63" s="43">
        <v>34.52</v>
      </c>
      <c r="H63" s="43">
        <v>34.52</v>
      </c>
      <c r="I63" s="5">
        <f t="shared" si="1"/>
        <v>45.17</v>
      </c>
      <c r="J63" s="5">
        <f t="shared" si="10"/>
        <v>-14.879999999999995</v>
      </c>
      <c r="K63" s="5">
        <f t="shared" si="11"/>
        <v>34.52</v>
      </c>
      <c r="L63" s="15">
        <f t="shared" si="4"/>
        <v>-3.2413145539906103</v>
      </c>
      <c r="M63" s="15">
        <f t="shared" si="12"/>
      </c>
      <c r="N63" s="15">
        <f t="shared" si="9"/>
        <v>0.6987854251012147</v>
      </c>
    </row>
    <row r="64" spans="1:14" ht="18" customHeight="1">
      <c r="A64" s="105"/>
      <c r="B64" s="105"/>
      <c r="C64" s="21" t="s">
        <v>26</v>
      </c>
      <c r="D64" s="43"/>
      <c r="E64" s="2">
        <v>0</v>
      </c>
      <c r="F64" s="2">
        <v>0</v>
      </c>
      <c r="G64" s="43">
        <v>0</v>
      </c>
      <c r="H64" s="43">
        <v>0</v>
      </c>
      <c r="I64" s="2">
        <f t="shared" si="1"/>
        <v>0</v>
      </c>
      <c r="J64" s="2">
        <f t="shared" si="10"/>
        <v>0</v>
      </c>
      <c r="K64" s="2">
        <f t="shared" si="11"/>
        <v>0</v>
      </c>
      <c r="L64" s="15">
        <f t="shared" si="4"/>
      </c>
      <c r="M64" s="15">
        <f t="shared" si="12"/>
      </c>
      <c r="N64" s="15">
        <f t="shared" si="9"/>
      </c>
    </row>
    <row r="65" spans="1:14" ht="17.25" customHeight="1">
      <c r="A65" s="105"/>
      <c r="B65" s="105"/>
      <c r="C65" s="21" t="s">
        <v>46</v>
      </c>
      <c r="D65" s="43">
        <v>7243.870000000039</v>
      </c>
      <c r="E65" s="2">
        <v>715.4</v>
      </c>
      <c r="F65" s="2">
        <v>40</v>
      </c>
      <c r="G65" s="43">
        <v>673.5500000000438</v>
      </c>
      <c r="H65" s="43">
        <v>673.5500000000438</v>
      </c>
      <c r="I65" s="2">
        <f t="shared" si="1"/>
        <v>-6570.319999999995</v>
      </c>
      <c r="J65" s="2">
        <f t="shared" si="10"/>
        <v>-41.84999999995614</v>
      </c>
      <c r="K65" s="2">
        <f t="shared" si="11"/>
        <v>633.5500000000438</v>
      </c>
      <c r="L65" s="34">
        <f t="shared" si="4"/>
        <v>0.09298206621599231</v>
      </c>
      <c r="M65" s="34">
        <f t="shared" si="12"/>
        <v>16.838750000001095</v>
      </c>
      <c r="N65" s="34">
        <f t="shared" si="9"/>
        <v>0.9415012580375228</v>
      </c>
    </row>
    <row r="66" spans="1:14" ht="18" customHeight="1">
      <c r="A66" s="105"/>
      <c r="B66" s="105"/>
      <c r="C66" s="21" t="s">
        <v>48</v>
      </c>
      <c r="D66" s="43">
        <v>1920.1700000000014</v>
      </c>
      <c r="E66" s="2">
        <v>99053.19999999995</v>
      </c>
      <c r="F66" s="2">
        <v>5220.4000000000015</v>
      </c>
      <c r="G66" s="43">
        <v>1855.0100000000018</v>
      </c>
      <c r="H66" s="43">
        <v>1855.0100000000018</v>
      </c>
      <c r="I66" s="2">
        <f t="shared" si="1"/>
        <v>-65.15999999999963</v>
      </c>
      <c r="J66" s="2">
        <f t="shared" si="10"/>
        <v>-97198.18999999996</v>
      </c>
      <c r="K66" s="2">
        <f t="shared" si="11"/>
        <v>-3365.3899999999994</v>
      </c>
      <c r="L66" s="15">
        <f t="shared" si="4"/>
        <v>0.966065504616779</v>
      </c>
      <c r="M66" s="15">
        <f t="shared" si="12"/>
        <v>0.3553386713661791</v>
      </c>
      <c r="N66" s="15">
        <f t="shared" si="9"/>
        <v>0.018727411128565283</v>
      </c>
    </row>
    <row r="67" spans="1:14" ht="18" customHeight="1">
      <c r="A67" s="105"/>
      <c r="B67" s="105"/>
      <c r="C67" s="21" t="s">
        <v>57</v>
      </c>
      <c r="D67" s="43">
        <v>-6187.3499999999985</v>
      </c>
      <c r="E67" s="2">
        <v>0</v>
      </c>
      <c r="F67" s="2">
        <v>0</v>
      </c>
      <c r="G67" s="43">
        <v>560.44</v>
      </c>
      <c r="H67" s="43">
        <v>560.44</v>
      </c>
      <c r="I67" s="2">
        <f t="shared" si="1"/>
        <v>6747.789999999999</v>
      </c>
      <c r="J67" s="2">
        <f t="shared" si="10"/>
        <v>560.44</v>
      </c>
      <c r="K67" s="2">
        <f t="shared" si="11"/>
        <v>560.44</v>
      </c>
      <c r="L67" s="15">
        <f t="shared" si="4"/>
        <v>-0.09057835745513025</v>
      </c>
      <c r="M67" s="15">
        <f t="shared" si="12"/>
      </c>
      <c r="N67" s="15">
        <f t="shared" si="9"/>
      </c>
    </row>
    <row r="68" spans="1:14" ht="23.25" customHeight="1">
      <c r="A68" s="105"/>
      <c r="B68" s="105"/>
      <c r="C68" s="21" t="s">
        <v>38</v>
      </c>
      <c r="D68" s="43">
        <v>14.12</v>
      </c>
      <c r="E68" s="2">
        <v>0</v>
      </c>
      <c r="F68" s="2">
        <v>0</v>
      </c>
      <c r="G68" s="43">
        <v>0</v>
      </c>
      <c r="H68" s="43">
        <v>0</v>
      </c>
      <c r="I68" s="2">
        <f aca="true" t="shared" si="13" ref="I68:I82">G68-D68</f>
        <v>-14.12</v>
      </c>
      <c r="J68" s="2">
        <f t="shared" si="10"/>
        <v>0</v>
      </c>
      <c r="K68" s="2">
        <f t="shared" si="11"/>
        <v>0</v>
      </c>
      <c r="L68" s="15">
        <f aca="true" t="shared" si="14" ref="L68:L82">_xlfn.IFERROR(G68/D68,"")</f>
        <v>0</v>
      </c>
      <c r="M68" s="15">
        <f t="shared" si="12"/>
      </c>
      <c r="N68" s="15">
        <f t="shared" si="9"/>
      </c>
    </row>
    <row r="69" spans="1:14" ht="20.25" customHeight="1">
      <c r="A69" s="107"/>
      <c r="B69" s="107"/>
      <c r="C69" s="21" t="s">
        <v>88</v>
      </c>
      <c r="D69" s="43"/>
      <c r="E69" s="2">
        <v>0</v>
      </c>
      <c r="F69" s="2">
        <v>0</v>
      </c>
      <c r="G69" s="43">
        <v>0</v>
      </c>
      <c r="H69" s="43">
        <v>0</v>
      </c>
      <c r="I69" s="2">
        <f t="shared" si="13"/>
        <v>0</v>
      </c>
      <c r="J69" s="2">
        <f t="shared" si="10"/>
        <v>0</v>
      </c>
      <c r="K69" s="2">
        <f t="shared" si="11"/>
        <v>0</v>
      </c>
      <c r="L69" s="15">
        <f t="shared" si="14"/>
      </c>
      <c r="M69" s="15">
        <f t="shared" si="12"/>
      </c>
      <c r="N69" s="15">
        <f t="shared" si="9"/>
      </c>
    </row>
    <row r="70" spans="1:14" ht="15.75">
      <c r="A70" s="105"/>
      <c r="B70" s="105"/>
      <c r="C70" s="85" t="s">
        <v>58</v>
      </c>
      <c r="D70" s="74">
        <f>SUM(D62:D69)</f>
        <v>2990.7700000000414</v>
      </c>
      <c r="E70" s="74">
        <f>SUM(E62:E69)</f>
        <v>100072.49999999996</v>
      </c>
      <c r="F70" s="74">
        <f>SUM(F62:F69)</f>
        <v>5281.600000000001</v>
      </c>
      <c r="G70" s="74">
        <f>SUM(G62:G69)</f>
        <v>3123.5200000000455</v>
      </c>
      <c r="H70" s="74">
        <f>SUM(H62:H69)</f>
        <v>3123.5200000000455</v>
      </c>
      <c r="I70" s="77">
        <f t="shared" si="13"/>
        <v>132.7500000000041</v>
      </c>
      <c r="J70" s="77">
        <f t="shared" si="10"/>
        <v>-96948.97999999991</v>
      </c>
      <c r="K70" s="77">
        <f t="shared" si="11"/>
        <v>-2158.079999999956</v>
      </c>
      <c r="L70" s="78">
        <f t="shared" si="14"/>
        <v>1.0443865626577777</v>
      </c>
      <c r="M70" s="78">
        <f t="shared" si="12"/>
        <v>0.5913965465010688</v>
      </c>
      <c r="N70" s="26">
        <f t="shared" si="9"/>
        <v>0.03121257088610804</v>
      </c>
    </row>
    <row r="71" spans="1:14" s="19" customFormat="1" ht="23.25" customHeight="1">
      <c r="A71" s="108" t="s">
        <v>59</v>
      </c>
      <c r="B71" s="108"/>
      <c r="C71" s="108"/>
      <c r="D71" s="30">
        <f>D5+D21</f>
        <v>670103.02</v>
      </c>
      <c r="E71" s="30">
        <f>E5+E21</f>
        <v>28731587.9</v>
      </c>
      <c r="F71" s="30">
        <f>F5+F21</f>
        <v>1523094.3</v>
      </c>
      <c r="G71" s="30">
        <f>G5+G21</f>
        <v>474877.2700000001</v>
      </c>
      <c r="H71" s="30">
        <f>H5+H21</f>
        <v>474877.2700000001</v>
      </c>
      <c r="I71" s="31">
        <f t="shared" si="13"/>
        <v>-195225.74999999994</v>
      </c>
      <c r="J71" s="31">
        <f t="shared" si="10"/>
        <v>-28256710.63</v>
      </c>
      <c r="K71" s="31">
        <f t="shared" si="11"/>
        <v>-1048217.03</v>
      </c>
      <c r="L71" s="29">
        <f t="shared" si="14"/>
        <v>0.70866307989479</v>
      </c>
      <c r="M71" s="29">
        <f t="shared" si="12"/>
        <v>0.3117845493873886</v>
      </c>
      <c r="N71" s="29">
        <f t="shared" si="9"/>
        <v>0.016528055172335257</v>
      </c>
    </row>
    <row r="72" spans="1:14" s="50" customFormat="1" ht="28.5" customHeight="1">
      <c r="A72" s="95"/>
      <c r="B72" s="96"/>
      <c r="C72" s="47" t="s">
        <v>60</v>
      </c>
      <c r="D72" s="45">
        <f>SUM(D73:D81)</f>
        <v>1201919.3399999999</v>
      </c>
      <c r="E72" s="45">
        <f>SUM(E73:E81)</f>
        <v>22013696.100000005</v>
      </c>
      <c r="F72" s="45">
        <f>SUM(F73:F81)</f>
        <v>630284.78</v>
      </c>
      <c r="G72" s="45">
        <f>SUM(G73:G81)</f>
        <v>746510.0499999999</v>
      </c>
      <c r="H72" s="45">
        <f>SUM(H73:H81)</f>
        <v>746510.0499999999</v>
      </c>
      <c r="I72" s="31">
        <f t="shared" si="13"/>
        <v>-455409.2899999999</v>
      </c>
      <c r="J72" s="31">
        <f t="shared" si="10"/>
        <v>-21267186.050000004</v>
      </c>
      <c r="K72" s="31">
        <f t="shared" si="11"/>
        <v>116225.2699999999</v>
      </c>
      <c r="L72" s="29">
        <f t="shared" si="14"/>
        <v>0.6210982926691238</v>
      </c>
      <c r="M72" s="29">
        <f aca="true" t="shared" si="15" ref="M72:M81">_xlfn.IFERROR(H72/F72,"")</f>
        <v>1.1844012003589868</v>
      </c>
      <c r="N72" s="29">
        <f t="shared" si="9"/>
        <v>0.03391116360509763</v>
      </c>
    </row>
    <row r="73" spans="1:14" ht="19.5" customHeight="1">
      <c r="A73" s="113"/>
      <c r="B73" s="109"/>
      <c r="C73" s="6" t="s">
        <v>61</v>
      </c>
      <c r="D73" s="33">
        <v>258324</v>
      </c>
      <c r="E73" s="2">
        <v>284166.8</v>
      </c>
      <c r="F73" s="2"/>
      <c r="G73" s="33">
        <v>0</v>
      </c>
      <c r="H73" s="3">
        <v>0</v>
      </c>
      <c r="I73" s="2">
        <f t="shared" si="13"/>
        <v>-258324</v>
      </c>
      <c r="J73" s="2">
        <f t="shared" si="10"/>
        <v>-284166.8</v>
      </c>
      <c r="K73" s="2">
        <f t="shared" si="11"/>
        <v>0</v>
      </c>
      <c r="L73" s="28">
        <f t="shared" si="14"/>
        <v>0</v>
      </c>
      <c r="M73" s="28">
        <f t="shared" si="15"/>
      </c>
      <c r="N73" s="28">
        <f t="shared" si="9"/>
        <v>0</v>
      </c>
    </row>
    <row r="74" spans="1:14" ht="18" customHeight="1">
      <c r="A74" s="114"/>
      <c r="B74" s="110"/>
      <c r="C74" s="6" t="s">
        <v>62</v>
      </c>
      <c r="D74" s="33"/>
      <c r="E74" s="2">
        <v>5317206.6</v>
      </c>
      <c r="F74" s="23">
        <v>7254.5</v>
      </c>
      <c r="G74" s="33">
        <v>7254.5</v>
      </c>
      <c r="H74" s="33">
        <v>7254.5</v>
      </c>
      <c r="I74" s="2">
        <f t="shared" si="13"/>
        <v>7254.5</v>
      </c>
      <c r="J74" s="2">
        <f t="shared" si="10"/>
        <v>-5309952.1</v>
      </c>
      <c r="K74" s="2">
        <f t="shared" si="11"/>
        <v>0</v>
      </c>
      <c r="L74" s="28">
        <f t="shared" si="14"/>
      </c>
      <c r="M74" s="28">
        <f t="shared" si="15"/>
        <v>1</v>
      </c>
      <c r="N74" s="28">
        <f t="shared" si="9"/>
        <v>0.001364344202837633</v>
      </c>
    </row>
    <row r="75" spans="1:14" ht="18" customHeight="1">
      <c r="A75" s="114"/>
      <c r="B75" s="110"/>
      <c r="C75" s="6" t="s">
        <v>63</v>
      </c>
      <c r="D75" s="33">
        <v>596178.7899999999</v>
      </c>
      <c r="E75" s="2">
        <v>13560379.100000005</v>
      </c>
      <c r="F75" s="23">
        <v>623030.28</v>
      </c>
      <c r="G75" s="33">
        <v>623030.28</v>
      </c>
      <c r="H75" s="33">
        <v>623030.28</v>
      </c>
      <c r="I75" s="2">
        <f t="shared" si="13"/>
        <v>26851.490000000107</v>
      </c>
      <c r="J75" s="2">
        <f t="shared" si="10"/>
        <v>-12937348.820000006</v>
      </c>
      <c r="K75" s="2">
        <f t="shared" si="11"/>
        <v>0</v>
      </c>
      <c r="L75" s="28">
        <f t="shared" si="14"/>
        <v>1.0450393245288048</v>
      </c>
      <c r="M75" s="28">
        <f t="shared" si="15"/>
        <v>1</v>
      </c>
      <c r="N75" s="28">
        <f t="shared" si="9"/>
        <v>0.04594490134866508</v>
      </c>
    </row>
    <row r="76" spans="1:14" ht="18" customHeight="1">
      <c r="A76" s="114"/>
      <c r="B76" s="110"/>
      <c r="C76" s="84" t="s">
        <v>64</v>
      </c>
      <c r="D76" s="33"/>
      <c r="E76" s="2">
        <v>2851943.6</v>
      </c>
      <c r="F76" s="2"/>
      <c r="G76" s="33">
        <v>0</v>
      </c>
      <c r="H76" s="33">
        <v>0</v>
      </c>
      <c r="I76" s="2">
        <f t="shared" si="13"/>
        <v>0</v>
      </c>
      <c r="J76" s="2">
        <f t="shared" si="10"/>
        <v>-2851943.6</v>
      </c>
      <c r="K76" s="2">
        <f t="shared" si="11"/>
        <v>0</v>
      </c>
      <c r="L76" s="28">
        <f t="shared" si="14"/>
      </c>
      <c r="M76" s="28">
        <f t="shared" si="15"/>
      </c>
      <c r="N76" s="28">
        <f t="shared" si="9"/>
        <v>0</v>
      </c>
    </row>
    <row r="77" spans="1:14" ht="31.5">
      <c r="A77" s="114"/>
      <c r="B77" s="110"/>
      <c r="C77" s="84" t="s">
        <v>80</v>
      </c>
      <c r="D77" s="33"/>
      <c r="E77" s="2"/>
      <c r="F77" s="2"/>
      <c r="G77" s="33">
        <v>0</v>
      </c>
      <c r="H77" s="33">
        <v>0</v>
      </c>
      <c r="I77" s="2">
        <f t="shared" si="13"/>
        <v>0</v>
      </c>
      <c r="J77" s="2">
        <f t="shared" si="10"/>
        <v>0</v>
      </c>
      <c r="K77" s="2">
        <f t="shared" si="11"/>
        <v>0</v>
      </c>
      <c r="L77" s="28">
        <f t="shared" si="14"/>
      </c>
      <c r="M77" s="28">
        <f t="shared" si="15"/>
      </c>
      <c r="N77" s="28">
        <f t="shared" si="9"/>
      </c>
    </row>
    <row r="78" spans="1:14" ht="21" customHeight="1">
      <c r="A78" s="114"/>
      <c r="B78" s="110"/>
      <c r="C78" s="14" t="s">
        <v>65</v>
      </c>
      <c r="D78" s="33"/>
      <c r="E78" s="2"/>
      <c r="F78" s="2">
        <v>0</v>
      </c>
      <c r="G78" s="33">
        <v>58676.62</v>
      </c>
      <c r="H78" s="33">
        <v>58676.62</v>
      </c>
      <c r="I78" s="2">
        <f t="shared" si="13"/>
        <v>58676.62</v>
      </c>
      <c r="J78" s="2">
        <f t="shared" si="10"/>
        <v>58676.62</v>
      </c>
      <c r="K78" s="2">
        <f t="shared" si="11"/>
        <v>58676.62</v>
      </c>
      <c r="L78" s="28">
        <f t="shared" si="14"/>
      </c>
      <c r="M78" s="28">
        <f t="shared" si="15"/>
      </c>
      <c r="N78" s="28">
        <f t="shared" si="9"/>
      </c>
    </row>
    <row r="79" spans="1:14" ht="22.5" customHeight="1">
      <c r="A79" s="115"/>
      <c r="B79" s="111"/>
      <c r="C79" s="14" t="s">
        <v>82</v>
      </c>
      <c r="D79" s="49"/>
      <c r="E79" s="22"/>
      <c r="F79" s="22"/>
      <c r="G79" s="103">
        <v>-1762.8</v>
      </c>
      <c r="H79" s="103">
        <v>-1762.8</v>
      </c>
      <c r="I79" s="1">
        <f t="shared" si="13"/>
        <v>-1762.8</v>
      </c>
      <c r="J79" s="1">
        <f t="shared" si="10"/>
        <v>-1762.8</v>
      </c>
      <c r="K79" s="1">
        <f t="shared" si="11"/>
        <v>-1762.8</v>
      </c>
      <c r="L79" s="25">
        <f t="shared" si="14"/>
      </c>
      <c r="M79" s="25"/>
      <c r="N79" s="16">
        <f t="shared" si="9"/>
      </c>
    </row>
    <row r="80" spans="1:14" ht="34.5" customHeight="1">
      <c r="A80" s="114"/>
      <c r="B80" s="110"/>
      <c r="C80" s="21" t="s">
        <v>66</v>
      </c>
      <c r="D80" s="33">
        <v>405926.78</v>
      </c>
      <c r="E80" s="2"/>
      <c r="F80" s="2">
        <v>0</v>
      </c>
      <c r="G80" s="33">
        <v>243113.74</v>
      </c>
      <c r="H80" s="33">
        <v>243113.74</v>
      </c>
      <c r="I80" s="2">
        <f t="shared" si="13"/>
        <v>-162813.04000000004</v>
      </c>
      <c r="J80" s="2">
        <f t="shared" si="10"/>
        <v>243113.74</v>
      </c>
      <c r="K80" s="2">
        <f t="shared" si="11"/>
        <v>243113.74</v>
      </c>
      <c r="L80" s="28">
        <f t="shared" si="14"/>
        <v>0.598910325650355</v>
      </c>
      <c r="M80" s="28">
        <f t="shared" si="15"/>
      </c>
      <c r="N80" s="28">
        <f t="shared" si="9"/>
      </c>
    </row>
    <row r="81" spans="1:14" ht="18" customHeight="1">
      <c r="A81" s="116"/>
      <c r="B81" s="112"/>
      <c r="C81" s="21" t="s">
        <v>67</v>
      </c>
      <c r="D81" s="33">
        <v>-58510.22999999998</v>
      </c>
      <c r="E81" s="2">
        <v>0</v>
      </c>
      <c r="F81" s="2">
        <v>0</v>
      </c>
      <c r="G81" s="33">
        <v>-183802.29</v>
      </c>
      <c r="H81" s="33">
        <v>-183802.29</v>
      </c>
      <c r="I81" s="2">
        <f t="shared" si="13"/>
        <v>-125292.06000000003</v>
      </c>
      <c r="J81" s="2">
        <f t="shared" si="10"/>
        <v>-183802.29</v>
      </c>
      <c r="K81" s="2">
        <f t="shared" si="11"/>
        <v>-183802.29</v>
      </c>
      <c r="L81" s="28">
        <f t="shared" si="14"/>
        <v>3.141370150142976</v>
      </c>
      <c r="M81" s="28">
        <f t="shared" si="15"/>
      </c>
      <c r="N81" s="28">
        <f t="shared" si="9"/>
      </c>
    </row>
    <row r="82" spans="1:14" s="50" customFormat="1" ht="30" customHeight="1">
      <c r="A82" s="104" t="s">
        <v>68</v>
      </c>
      <c r="B82" s="104"/>
      <c r="C82" s="104"/>
      <c r="D82" s="100">
        <f>D71+D72</f>
        <v>1872022.3599999999</v>
      </c>
      <c r="E82" s="46">
        <f>E71+E72</f>
        <v>50745284</v>
      </c>
      <c r="F82" s="46">
        <f>F71+F72</f>
        <v>2153379.08</v>
      </c>
      <c r="G82" s="46">
        <f>G71+G72</f>
        <v>1221387.32</v>
      </c>
      <c r="H82" s="46">
        <f>H71+H72</f>
        <v>1221387.32</v>
      </c>
      <c r="I82" s="48">
        <f t="shared" si="13"/>
        <v>-650635.0399999998</v>
      </c>
      <c r="J82" s="48">
        <f t="shared" si="10"/>
        <v>-49523896.68</v>
      </c>
      <c r="K82" s="48">
        <f t="shared" si="11"/>
        <v>-931991.76</v>
      </c>
      <c r="L82" s="29">
        <f t="shared" si="14"/>
        <v>0.6524426983874274</v>
      </c>
      <c r="M82" s="29">
        <f>_xlfn.IFERROR(H82/F82,"")</f>
        <v>0.5671956839108886</v>
      </c>
      <c r="N82" s="29">
        <f>_xlfn.IFERROR(G82/E82,"")</f>
        <v>0.02406898185849152</v>
      </c>
    </row>
    <row r="83" spans="1:14" ht="15.75">
      <c r="A83" s="7" t="s">
        <v>69</v>
      </c>
      <c r="B83" s="8"/>
      <c r="C83" s="9"/>
      <c r="D83" s="10"/>
      <c r="E83" s="10"/>
      <c r="F83" s="10"/>
      <c r="G83" s="59"/>
      <c r="H83" s="59"/>
      <c r="I83" s="40"/>
      <c r="J83" s="10"/>
      <c r="K83" s="10"/>
      <c r="L83" s="10"/>
      <c r="M83" s="11"/>
      <c r="N83" s="11"/>
    </row>
    <row r="85" spans="7:9" ht="12.75">
      <c r="G85" s="20"/>
      <c r="H85" s="20"/>
      <c r="I85" s="42"/>
    </row>
    <row r="86" spans="7:9" ht="12.75">
      <c r="G86" s="20"/>
      <c r="H86" s="20"/>
      <c r="I86" s="42"/>
    </row>
    <row r="87" spans="7:9" ht="12.75">
      <c r="G87" s="20"/>
      <c r="H87" s="20"/>
      <c r="I87" s="42"/>
    </row>
    <row r="88" spans="7:9" ht="12.75">
      <c r="G88" s="20"/>
      <c r="H88" s="20"/>
      <c r="I88" s="42"/>
    </row>
    <row r="89" spans="7:9" ht="12.75">
      <c r="G89" s="20"/>
      <c r="H89" s="20"/>
      <c r="I89" s="42"/>
    </row>
  </sheetData>
  <sheetProtection/>
  <autoFilter ref="A4:N86"/>
  <mergeCells count="35">
    <mergeCell ref="A26:A28"/>
    <mergeCell ref="B26:B28"/>
    <mergeCell ref="G3:H3"/>
    <mergeCell ref="J3:K3"/>
    <mergeCell ref="A22:A25"/>
    <mergeCell ref="B22:B25"/>
    <mergeCell ref="A6:A16"/>
    <mergeCell ref="A21:B21"/>
    <mergeCell ref="A59:A61"/>
    <mergeCell ref="B59:B61"/>
    <mergeCell ref="A29:A36"/>
    <mergeCell ref="B29:B36"/>
    <mergeCell ref="A37:A48"/>
    <mergeCell ref="B37:B48"/>
    <mergeCell ref="A49:A50"/>
    <mergeCell ref="B49:B50"/>
    <mergeCell ref="A56:A58"/>
    <mergeCell ref="B56:B58"/>
    <mergeCell ref="B51:B55"/>
    <mergeCell ref="A51:A55"/>
    <mergeCell ref="A1:N1"/>
    <mergeCell ref="A3:A4"/>
    <mergeCell ref="B3:B4"/>
    <mergeCell ref="C3:C4"/>
    <mergeCell ref="E3:F3"/>
    <mergeCell ref="N3:N4"/>
    <mergeCell ref="M3:M4"/>
    <mergeCell ref="D3:D4"/>
    <mergeCell ref="L3:L4"/>
    <mergeCell ref="A82:C82"/>
    <mergeCell ref="A62:A70"/>
    <mergeCell ref="B62:B70"/>
    <mergeCell ref="A71:C71"/>
    <mergeCell ref="B73:B81"/>
    <mergeCell ref="A73:A81"/>
  </mergeCells>
  <printOptions/>
  <pageMargins left="0" right="0" top="0.65" bottom="0.1968503937007874" header="0.1968503937007874" footer="0.15748031496062992"/>
  <pageSetup fitToHeight="2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Постникова Татьяна Викторовна</cp:lastModifiedBy>
  <cp:lastPrinted>2024-01-19T10:50:15Z</cp:lastPrinted>
  <dcterms:created xsi:type="dcterms:W3CDTF">2015-02-26T11:08:47Z</dcterms:created>
  <dcterms:modified xsi:type="dcterms:W3CDTF">2024-01-23T12:13:58Z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